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jain1\OneDrive - Intel Corporation\Documents\My Documents\My Projects\3GPP IW and CT-3\SA2 Meetings and Contribution\SA Plenary #94E\"/>
    </mc:Choice>
  </mc:AlternateContent>
  <xr:revisionPtr revIDLastSave="0" documentId="13_ncr:1_{55B38543-213E-4C2A-9D6F-6747E45E26EB}" xr6:coauthVersionLast="46" xr6:coauthVersionMax="46" xr10:uidLastSave="{00000000-0000-0000-0000-000000000000}"/>
  <bookViews>
    <workbookView xWindow="8700" yWindow="795" windowWidth="19815" windowHeight="16080" tabRatio="664" activeTab="1" xr2:uid="{00000000-000D-0000-FFFF-FFFF00000000}"/>
  </bookViews>
  <sheets>
    <sheet name="RankedOverview" sheetId="4" r:id="rId1"/>
    <sheet name="WorkTasks" sheetId="5" r:id="rId2"/>
    <sheet name="S2R18IDs" sheetId="2" r:id="rId3"/>
    <sheet name="CompanyInputs" sheetId="3" r:id="rId4"/>
    <sheet name="CompanyInputsReduced" sheetId="8" r:id="rId5"/>
    <sheet name="AttendanceSums" sheetId="7" r:id="rId6"/>
    <sheet name="MeetingAttendance" sheetId="6" r:id="rId7"/>
  </sheets>
  <definedNames>
    <definedName name="_Hlk80610504" localSheetId="1">WorkTasks!#REF!</definedName>
    <definedName name="_Hlk85521514" localSheetId="1">WorkTasks!#REF!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3" i="5"/>
  <c r="I183" i="5"/>
  <c r="I184" i="5"/>
  <c r="K189" i="5" l="1"/>
  <c r="H28" i="4"/>
  <c r="S101" i="5" l="1"/>
  <c r="L101" i="5"/>
  <c r="I101" i="5"/>
  <c r="F101" i="5"/>
  <c r="S69" i="5"/>
  <c r="L69" i="5"/>
  <c r="I69" i="5"/>
  <c r="F69" i="5"/>
  <c r="G69" i="5" s="1"/>
  <c r="G101" i="5" l="1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3" i="5"/>
  <c r="F4" i="5"/>
  <c r="F5" i="5"/>
  <c r="F6" i="5"/>
  <c r="E5" i="7" l="1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A5" i="7"/>
  <c r="DB5" i="7"/>
  <c r="DC5" i="7"/>
  <c r="DD5" i="7"/>
  <c r="DE5" i="7"/>
  <c r="DF5" i="7"/>
  <c r="DG5" i="7"/>
  <c r="DH5" i="7"/>
  <c r="DI5" i="7"/>
  <c r="DJ5" i="7"/>
  <c r="DK5" i="7"/>
  <c r="DL5" i="7"/>
  <c r="DM5" i="7"/>
  <c r="DN5" i="7"/>
  <c r="DO5" i="7"/>
  <c r="DP5" i="7"/>
  <c r="DQ5" i="7"/>
  <c r="DR5" i="7"/>
  <c r="DS5" i="7"/>
  <c r="DT5" i="7"/>
  <c r="DU5" i="7"/>
  <c r="DV5" i="7"/>
  <c r="DW5" i="7"/>
  <c r="DX5" i="7"/>
  <c r="DY5" i="7"/>
  <c r="DZ5" i="7"/>
  <c r="EA5" i="7"/>
  <c r="EB5" i="7"/>
  <c r="EC5" i="7"/>
  <c r="ED5" i="7"/>
  <c r="EE5" i="7"/>
  <c r="EF5" i="7"/>
  <c r="EG5" i="7"/>
  <c r="EH5" i="7"/>
  <c r="EI5" i="7"/>
  <c r="EJ5" i="7"/>
  <c r="EK5" i="7"/>
  <c r="EL5" i="7"/>
  <c r="EM5" i="7"/>
  <c r="EN5" i="7"/>
  <c r="EO5" i="7"/>
  <c r="EP5" i="7"/>
  <c r="EQ5" i="7"/>
  <c r="ER5" i="7"/>
  <c r="ES5" i="7"/>
  <c r="ET5" i="7"/>
  <c r="EU5" i="7"/>
  <c r="EV5" i="7"/>
  <c r="EW5" i="7"/>
  <c r="EX5" i="7"/>
  <c r="EY5" i="7"/>
  <c r="EZ5" i="7"/>
  <c r="FA5" i="7"/>
  <c r="FB5" i="7"/>
  <c r="FC5" i="7"/>
  <c r="FD5" i="7"/>
  <c r="FE5" i="7"/>
  <c r="FF5" i="7"/>
  <c r="FG5" i="7"/>
  <c r="FH5" i="7"/>
  <c r="FI5" i="7"/>
  <c r="FJ5" i="7"/>
  <c r="FK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CW6" i="7"/>
  <c r="CX6" i="7"/>
  <c r="CY6" i="7"/>
  <c r="CZ6" i="7"/>
  <c r="DA6" i="7"/>
  <c r="DB6" i="7"/>
  <c r="DC6" i="7"/>
  <c r="DD6" i="7"/>
  <c r="DE6" i="7"/>
  <c r="DF6" i="7"/>
  <c r="DG6" i="7"/>
  <c r="DH6" i="7"/>
  <c r="DI6" i="7"/>
  <c r="DJ6" i="7"/>
  <c r="DK6" i="7"/>
  <c r="DL6" i="7"/>
  <c r="DM6" i="7"/>
  <c r="DN6" i="7"/>
  <c r="DO6" i="7"/>
  <c r="DP6" i="7"/>
  <c r="DQ6" i="7"/>
  <c r="DR6" i="7"/>
  <c r="DS6" i="7"/>
  <c r="DT6" i="7"/>
  <c r="DU6" i="7"/>
  <c r="DV6" i="7"/>
  <c r="DW6" i="7"/>
  <c r="DX6" i="7"/>
  <c r="DY6" i="7"/>
  <c r="DZ6" i="7"/>
  <c r="EA6" i="7"/>
  <c r="EB6" i="7"/>
  <c r="EC6" i="7"/>
  <c r="ED6" i="7"/>
  <c r="EE6" i="7"/>
  <c r="EF6" i="7"/>
  <c r="EG6" i="7"/>
  <c r="EH6" i="7"/>
  <c r="EI6" i="7"/>
  <c r="EJ6" i="7"/>
  <c r="EK6" i="7"/>
  <c r="EL6" i="7"/>
  <c r="EM6" i="7"/>
  <c r="EN6" i="7"/>
  <c r="EO6" i="7"/>
  <c r="EP6" i="7"/>
  <c r="EQ6" i="7"/>
  <c r="ER6" i="7"/>
  <c r="ES6" i="7"/>
  <c r="ET6" i="7"/>
  <c r="EU6" i="7"/>
  <c r="EV6" i="7"/>
  <c r="EW6" i="7"/>
  <c r="EX6" i="7"/>
  <c r="EY6" i="7"/>
  <c r="EZ6" i="7"/>
  <c r="FA6" i="7"/>
  <c r="FB6" i="7"/>
  <c r="FC6" i="7"/>
  <c r="FD6" i="7"/>
  <c r="FE6" i="7"/>
  <c r="FF6" i="7"/>
  <c r="FG6" i="7"/>
  <c r="FH6" i="7"/>
  <c r="FI6" i="7"/>
  <c r="FJ6" i="7"/>
  <c r="FK6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A9" i="7"/>
  <c r="DB9" i="7"/>
  <c r="DC9" i="7"/>
  <c r="DD9" i="7"/>
  <c r="DE9" i="7"/>
  <c r="DF9" i="7"/>
  <c r="DG9" i="7"/>
  <c r="DH9" i="7"/>
  <c r="DI9" i="7"/>
  <c r="DJ9" i="7"/>
  <c r="DK9" i="7"/>
  <c r="DL9" i="7"/>
  <c r="DM9" i="7"/>
  <c r="DN9" i="7"/>
  <c r="DO9" i="7"/>
  <c r="DP9" i="7"/>
  <c r="DQ9" i="7"/>
  <c r="DR9" i="7"/>
  <c r="DS9" i="7"/>
  <c r="DT9" i="7"/>
  <c r="DU9" i="7"/>
  <c r="DV9" i="7"/>
  <c r="DW9" i="7"/>
  <c r="DX9" i="7"/>
  <c r="DY9" i="7"/>
  <c r="DZ9" i="7"/>
  <c r="EA9" i="7"/>
  <c r="EB9" i="7"/>
  <c r="EC9" i="7"/>
  <c r="ED9" i="7"/>
  <c r="EE9" i="7"/>
  <c r="EF9" i="7"/>
  <c r="EG9" i="7"/>
  <c r="EH9" i="7"/>
  <c r="EI9" i="7"/>
  <c r="EJ9" i="7"/>
  <c r="EK9" i="7"/>
  <c r="EL9" i="7"/>
  <c r="EM9" i="7"/>
  <c r="EN9" i="7"/>
  <c r="EO9" i="7"/>
  <c r="EP9" i="7"/>
  <c r="EQ9" i="7"/>
  <c r="ER9" i="7"/>
  <c r="ES9" i="7"/>
  <c r="ET9" i="7"/>
  <c r="EU9" i="7"/>
  <c r="EV9" i="7"/>
  <c r="EW9" i="7"/>
  <c r="EX9" i="7"/>
  <c r="EY9" i="7"/>
  <c r="EZ9" i="7"/>
  <c r="FA9" i="7"/>
  <c r="FB9" i="7"/>
  <c r="FC9" i="7"/>
  <c r="FD9" i="7"/>
  <c r="FE9" i="7"/>
  <c r="FF9" i="7"/>
  <c r="FG9" i="7"/>
  <c r="FH9" i="7"/>
  <c r="FI9" i="7"/>
  <c r="FJ9" i="7"/>
  <c r="FK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Y10" i="7"/>
  <c r="CZ10" i="7"/>
  <c r="DA10" i="7"/>
  <c r="DB10" i="7"/>
  <c r="DC10" i="7"/>
  <c r="DD10" i="7"/>
  <c r="DE10" i="7"/>
  <c r="DF10" i="7"/>
  <c r="DG10" i="7"/>
  <c r="DH10" i="7"/>
  <c r="DI10" i="7"/>
  <c r="DJ10" i="7"/>
  <c r="DK10" i="7"/>
  <c r="DL10" i="7"/>
  <c r="DM10" i="7"/>
  <c r="DN10" i="7"/>
  <c r="DO10" i="7"/>
  <c r="DP10" i="7"/>
  <c r="DQ10" i="7"/>
  <c r="DR10" i="7"/>
  <c r="DS10" i="7"/>
  <c r="DT10" i="7"/>
  <c r="DU10" i="7"/>
  <c r="DV10" i="7"/>
  <c r="DW10" i="7"/>
  <c r="DX10" i="7"/>
  <c r="DY10" i="7"/>
  <c r="DZ10" i="7"/>
  <c r="EA10" i="7"/>
  <c r="EB10" i="7"/>
  <c r="EC10" i="7"/>
  <c r="ED10" i="7"/>
  <c r="EE10" i="7"/>
  <c r="EF10" i="7"/>
  <c r="EG10" i="7"/>
  <c r="EH10" i="7"/>
  <c r="EI10" i="7"/>
  <c r="EJ10" i="7"/>
  <c r="EK10" i="7"/>
  <c r="EL10" i="7"/>
  <c r="EM10" i="7"/>
  <c r="EN10" i="7"/>
  <c r="EO10" i="7"/>
  <c r="EP10" i="7"/>
  <c r="EQ10" i="7"/>
  <c r="ER10" i="7"/>
  <c r="ES10" i="7"/>
  <c r="ET10" i="7"/>
  <c r="EU10" i="7"/>
  <c r="EV10" i="7"/>
  <c r="EW10" i="7"/>
  <c r="EX10" i="7"/>
  <c r="EY10" i="7"/>
  <c r="EZ10" i="7"/>
  <c r="FA10" i="7"/>
  <c r="FB10" i="7"/>
  <c r="FC10" i="7"/>
  <c r="FD10" i="7"/>
  <c r="FE10" i="7"/>
  <c r="FF10" i="7"/>
  <c r="FG10" i="7"/>
  <c r="FH10" i="7"/>
  <c r="FI10" i="7"/>
  <c r="FJ10" i="7"/>
  <c r="FK10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EU12" i="7"/>
  <c r="EV12" i="7"/>
  <c r="EW12" i="7"/>
  <c r="EX12" i="7"/>
  <c r="EY12" i="7"/>
  <c r="EZ12" i="7"/>
  <c r="FA12" i="7"/>
  <c r="FB12" i="7"/>
  <c r="FC12" i="7"/>
  <c r="FD12" i="7"/>
  <c r="FE12" i="7"/>
  <c r="FF12" i="7"/>
  <c r="FG12" i="7"/>
  <c r="FH12" i="7"/>
  <c r="FI12" i="7"/>
  <c r="FJ12" i="7"/>
  <c r="FK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DC13" i="7"/>
  <c r="DD13" i="7"/>
  <c r="DE13" i="7"/>
  <c r="DF13" i="7"/>
  <c r="DG13" i="7"/>
  <c r="DH13" i="7"/>
  <c r="DI13" i="7"/>
  <c r="DJ13" i="7"/>
  <c r="DK13" i="7"/>
  <c r="DL13" i="7"/>
  <c r="DM13" i="7"/>
  <c r="DN13" i="7"/>
  <c r="DO13" i="7"/>
  <c r="DP13" i="7"/>
  <c r="DQ13" i="7"/>
  <c r="DR13" i="7"/>
  <c r="DS13" i="7"/>
  <c r="DT13" i="7"/>
  <c r="DU13" i="7"/>
  <c r="DV13" i="7"/>
  <c r="DW13" i="7"/>
  <c r="DX13" i="7"/>
  <c r="DY13" i="7"/>
  <c r="DZ13" i="7"/>
  <c r="EA13" i="7"/>
  <c r="EB13" i="7"/>
  <c r="EC13" i="7"/>
  <c r="ED13" i="7"/>
  <c r="EE13" i="7"/>
  <c r="EF13" i="7"/>
  <c r="EG13" i="7"/>
  <c r="EH13" i="7"/>
  <c r="EI13" i="7"/>
  <c r="EJ13" i="7"/>
  <c r="EK13" i="7"/>
  <c r="EL13" i="7"/>
  <c r="EM13" i="7"/>
  <c r="EN13" i="7"/>
  <c r="EO13" i="7"/>
  <c r="EP13" i="7"/>
  <c r="EQ13" i="7"/>
  <c r="ER13" i="7"/>
  <c r="ES13" i="7"/>
  <c r="ET13" i="7"/>
  <c r="EU13" i="7"/>
  <c r="EV13" i="7"/>
  <c r="EW13" i="7"/>
  <c r="EX13" i="7"/>
  <c r="EY13" i="7"/>
  <c r="EZ13" i="7"/>
  <c r="FA13" i="7"/>
  <c r="FB13" i="7"/>
  <c r="FC13" i="7"/>
  <c r="FD13" i="7"/>
  <c r="FE13" i="7"/>
  <c r="FF13" i="7"/>
  <c r="FG13" i="7"/>
  <c r="FH13" i="7"/>
  <c r="FI13" i="7"/>
  <c r="FJ13" i="7"/>
  <c r="FK13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DC14" i="7"/>
  <c r="DD14" i="7"/>
  <c r="DE14" i="7"/>
  <c r="DF14" i="7"/>
  <c r="DG14" i="7"/>
  <c r="DH14" i="7"/>
  <c r="DI14" i="7"/>
  <c r="DJ14" i="7"/>
  <c r="DK14" i="7"/>
  <c r="DL14" i="7"/>
  <c r="DM14" i="7"/>
  <c r="DN14" i="7"/>
  <c r="DO14" i="7"/>
  <c r="DP14" i="7"/>
  <c r="DQ14" i="7"/>
  <c r="DR14" i="7"/>
  <c r="DS14" i="7"/>
  <c r="DT14" i="7"/>
  <c r="DU14" i="7"/>
  <c r="DV14" i="7"/>
  <c r="DW14" i="7"/>
  <c r="DX14" i="7"/>
  <c r="DY14" i="7"/>
  <c r="DZ14" i="7"/>
  <c r="EA14" i="7"/>
  <c r="EB14" i="7"/>
  <c r="EC14" i="7"/>
  <c r="ED14" i="7"/>
  <c r="EE14" i="7"/>
  <c r="EF14" i="7"/>
  <c r="EG14" i="7"/>
  <c r="EH14" i="7"/>
  <c r="EI14" i="7"/>
  <c r="EJ14" i="7"/>
  <c r="EK14" i="7"/>
  <c r="EL14" i="7"/>
  <c r="EM14" i="7"/>
  <c r="EN14" i="7"/>
  <c r="EO14" i="7"/>
  <c r="EP14" i="7"/>
  <c r="EQ14" i="7"/>
  <c r="ER14" i="7"/>
  <c r="ES14" i="7"/>
  <c r="ET14" i="7"/>
  <c r="EU14" i="7"/>
  <c r="EV14" i="7"/>
  <c r="EW14" i="7"/>
  <c r="EX14" i="7"/>
  <c r="EY14" i="7"/>
  <c r="EZ14" i="7"/>
  <c r="FA14" i="7"/>
  <c r="FB14" i="7"/>
  <c r="FC14" i="7"/>
  <c r="FD14" i="7"/>
  <c r="FE14" i="7"/>
  <c r="FF14" i="7"/>
  <c r="FG14" i="7"/>
  <c r="FH14" i="7"/>
  <c r="FI14" i="7"/>
  <c r="FJ14" i="7"/>
  <c r="FK14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E15" i="7"/>
  <c r="DF15" i="7"/>
  <c r="DG15" i="7"/>
  <c r="DH15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I15" i="7"/>
  <c r="EJ15" i="7"/>
  <c r="EK15" i="7"/>
  <c r="EL15" i="7"/>
  <c r="EM15" i="7"/>
  <c r="EN15" i="7"/>
  <c r="EO15" i="7"/>
  <c r="EP15" i="7"/>
  <c r="EQ15" i="7"/>
  <c r="ER15" i="7"/>
  <c r="ES15" i="7"/>
  <c r="ET15" i="7"/>
  <c r="EU15" i="7"/>
  <c r="EV15" i="7"/>
  <c r="EW15" i="7"/>
  <c r="EX15" i="7"/>
  <c r="EY15" i="7"/>
  <c r="EZ15" i="7"/>
  <c r="FA15" i="7"/>
  <c r="FB15" i="7"/>
  <c r="FC15" i="7"/>
  <c r="FD15" i="7"/>
  <c r="FE15" i="7"/>
  <c r="FF15" i="7"/>
  <c r="FG15" i="7"/>
  <c r="FH15" i="7"/>
  <c r="FI15" i="7"/>
  <c r="FJ15" i="7"/>
  <c r="FK15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DB17" i="7"/>
  <c r="DC17" i="7"/>
  <c r="DD17" i="7"/>
  <c r="DE17" i="7"/>
  <c r="DF17" i="7"/>
  <c r="DG17" i="7"/>
  <c r="DH17" i="7"/>
  <c r="DI17" i="7"/>
  <c r="DJ17" i="7"/>
  <c r="DK17" i="7"/>
  <c r="DL17" i="7"/>
  <c r="DM17" i="7"/>
  <c r="DN17" i="7"/>
  <c r="DO17" i="7"/>
  <c r="DP17" i="7"/>
  <c r="DQ17" i="7"/>
  <c r="DR17" i="7"/>
  <c r="DS17" i="7"/>
  <c r="DT17" i="7"/>
  <c r="DU17" i="7"/>
  <c r="DV17" i="7"/>
  <c r="DW17" i="7"/>
  <c r="DX17" i="7"/>
  <c r="DY17" i="7"/>
  <c r="DZ17" i="7"/>
  <c r="EA17" i="7"/>
  <c r="EB17" i="7"/>
  <c r="EC17" i="7"/>
  <c r="ED17" i="7"/>
  <c r="EE17" i="7"/>
  <c r="EF17" i="7"/>
  <c r="EG17" i="7"/>
  <c r="EH17" i="7"/>
  <c r="EI17" i="7"/>
  <c r="EJ17" i="7"/>
  <c r="EK17" i="7"/>
  <c r="EL17" i="7"/>
  <c r="EM17" i="7"/>
  <c r="EN17" i="7"/>
  <c r="EO17" i="7"/>
  <c r="EP17" i="7"/>
  <c r="EQ17" i="7"/>
  <c r="ER17" i="7"/>
  <c r="ES17" i="7"/>
  <c r="ET17" i="7"/>
  <c r="EU17" i="7"/>
  <c r="EV17" i="7"/>
  <c r="EW17" i="7"/>
  <c r="EX17" i="7"/>
  <c r="EY17" i="7"/>
  <c r="EZ17" i="7"/>
  <c r="FA17" i="7"/>
  <c r="FB17" i="7"/>
  <c r="FC17" i="7"/>
  <c r="FD17" i="7"/>
  <c r="FE17" i="7"/>
  <c r="FF17" i="7"/>
  <c r="FG17" i="7"/>
  <c r="FH17" i="7"/>
  <c r="FI17" i="7"/>
  <c r="FJ17" i="7"/>
  <c r="FK17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DC18" i="7"/>
  <c r="DD18" i="7"/>
  <c r="DE18" i="7"/>
  <c r="DF18" i="7"/>
  <c r="DG18" i="7"/>
  <c r="DH18" i="7"/>
  <c r="DI18" i="7"/>
  <c r="DJ18" i="7"/>
  <c r="DK18" i="7"/>
  <c r="DL18" i="7"/>
  <c r="DM18" i="7"/>
  <c r="DN18" i="7"/>
  <c r="DO18" i="7"/>
  <c r="DP18" i="7"/>
  <c r="DQ18" i="7"/>
  <c r="DR18" i="7"/>
  <c r="DS18" i="7"/>
  <c r="DT18" i="7"/>
  <c r="DU18" i="7"/>
  <c r="DV18" i="7"/>
  <c r="DW18" i="7"/>
  <c r="DX18" i="7"/>
  <c r="DY18" i="7"/>
  <c r="DZ18" i="7"/>
  <c r="EA18" i="7"/>
  <c r="EB18" i="7"/>
  <c r="EC18" i="7"/>
  <c r="ED18" i="7"/>
  <c r="EE18" i="7"/>
  <c r="EF18" i="7"/>
  <c r="EG18" i="7"/>
  <c r="EH18" i="7"/>
  <c r="EI18" i="7"/>
  <c r="EJ18" i="7"/>
  <c r="EK18" i="7"/>
  <c r="EL18" i="7"/>
  <c r="EM18" i="7"/>
  <c r="EN18" i="7"/>
  <c r="EO18" i="7"/>
  <c r="EP18" i="7"/>
  <c r="EQ18" i="7"/>
  <c r="ER18" i="7"/>
  <c r="ES18" i="7"/>
  <c r="ET18" i="7"/>
  <c r="EU18" i="7"/>
  <c r="EV18" i="7"/>
  <c r="EW18" i="7"/>
  <c r="EX18" i="7"/>
  <c r="EY18" i="7"/>
  <c r="EZ18" i="7"/>
  <c r="FA18" i="7"/>
  <c r="FB18" i="7"/>
  <c r="FC18" i="7"/>
  <c r="FD18" i="7"/>
  <c r="FE18" i="7"/>
  <c r="FF18" i="7"/>
  <c r="FG18" i="7"/>
  <c r="FH18" i="7"/>
  <c r="FI18" i="7"/>
  <c r="FJ18" i="7"/>
  <c r="FK18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DC19" i="7"/>
  <c r="DD19" i="7"/>
  <c r="DE19" i="7"/>
  <c r="DF19" i="7"/>
  <c r="DG19" i="7"/>
  <c r="DH19" i="7"/>
  <c r="DI19" i="7"/>
  <c r="DJ19" i="7"/>
  <c r="DK19" i="7"/>
  <c r="DL19" i="7"/>
  <c r="DM19" i="7"/>
  <c r="DN19" i="7"/>
  <c r="DO19" i="7"/>
  <c r="DP19" i="7"/>
  <c r="DQ19" i="7"/>
  <c r="DR19" i="7"/>
  <c r="DS19" i="7"/>
  <c r="DT19" i="7"/>
  <c r="DU19" i="7"/>
  <c r="DV19" i="7"/>
  <c r="DW19" i="7"/>
  <c r="DX19" i="7"/>
  <c r="DY19" i="7"/>
  <c r="DZ19" i="7"/>
  <c r="EA19" i="7"/>
  <c r="EB19" i="7"/>
  <c r="EC19" i="7"/>
  <c r="ED19" i="7"/>
  <c r="EE19" i="7"/>
  <c r="EF19" i="7"/>
  <c r="EG19" i="7"/>
  <c r="EH19" i="7"/>
  <c r="EI19" i="7"/>
  <c r="EJ19" i="7"/>
  <c r="EK19" i="7"/>
  <c r="EL19" i="7"/>
  <c r="EM19" i="7"/>
  <c r="EN19" i="7"/>
  <c r="EO19" i="7"/>
  <c r="EP19" i="7"/>
  <c r="EQ19" i="7"/>
  <c r="ER19" i="7"/>
  <c r="ES19" i="7"/>
  <c r="ET19" i="7"/>
  <c r="EU19" i="7"/>
  <c r="EV19" i="7"/>
  <c r="EW19" i="7"/>
  <c r="EX19" i="7"/>
  <c r="EY19" i="7"/>
  <c r="EZ19" i="7"/>
  <c r="FA19" i="7"/>
  <c r="FB19" i="7"/>
  <c r="FC19" i="7"/>
  <c r="FD19" i="7"/>
  <c r="FE19" i="7"/>
  <c r="FF19" i="7"/>
  <c r="FG19" i="7"/>
  <c r="FH19" i="7"/>
  <c r="FI19" i="7"/>
  <c r="FJ19" i="7"/>
  <c r="FK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BX20" i="7"/>
  <c r="BY20" i="7"/>
  <c r="BZ20" i="7"/>
  <c r="CA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DB20" i="7"/>
  <c r="DC20" i="7"/>
  <c r="DD20" i="7"/>
  <c r="DE20" i="7"/>
  <c r="DF20" i="7"/>
  <c r="DG20" i="7"/>
  <c r="DH20" i="7"/>
  <c r="DI20" i="7"/>
  <c r="DJ20" i="7"/>
  <c r="DK20" i="7"/>
  <c r="DL20" i="7"/>
  <c r="DM20" i="7"/>
  <c r="DN20" i="7"/>
  <c r="DO20" i="7"/>
  <c r="DP20" i="7"/>
  <c r="DQ20" i="7"/>
  <c r="DR20" i="7"/>
  <c r="DS20" i="7"/>
  <c r="DT20" i="7"/>
  <c r="DU20" i="7"/>
  <c r="DV20" i="7"/>
  <c r="DW20" i="7"/>
  <c r="DX20" i="7"/>
  <c r="DY20" i="7"/>
  <c r="DZ20" i="7"/>
  <c r="EA20" i="7"/>
  <c r="EB20" i="7"/>
  <c r="EC20" i="7"/>
  <c r="ED20" i="7"/>
  <c r="EE20" i="7"/>
  <c r="EF20" i="7"/>
  <c r="EG20" i="7"/>
  <c r="EH20" i="7"/>
  <c r="EI20" i="7"/>
  <c r="EJ20" i="7"/>
  <c r="EK20" i="7"/>
  <c r="EL20" i="7"/>
  <c r="EM20" i="7"/>
  <c r="EN20" i="7"/>
  <c r="EO20" i="7"/>
  <c r="EP20" i="7"/>
  <c r="EQ20" i="7"/>
  <c r="ER20" i="7"/>
  <c r="ES20" i="7"/>
  <c r="ET20" i="7"/>
  <c r="EU20" i="7"/>
  <c r="EV20" i="7"/>
  <c r="EW20" i="7"/>
  <c r="EX20" i="7"/>
  <c r="EY20" i="7"/>
  <c r="EZ20" i="7"/>
  <c r="FA20" i="7"/>
  <c r="FB20" i="7"/>
  <c r="FC20" i="7"/>
  <c r="FD20" i="7"/>
  <c r="FE20" i="7"/>
  <c r="FF20" i="7"/>
  <c r="FG20" i="7"/>
  <c r="FH20" i="7"/>
  <c r="FI20" i="7"/>
  <c r="FJ20" i="7"/>
  <c r="FK20" i="7"/>
  <c r="AL30" i="3"/>
  <c r="AJ30" i="8"/>
  <c r="FF3" i="7" l="1"/>
  <c r="EX3" i="7"/>
  <c r="EP3" i="7"/>
  <c r="EH3" i="7"/>
  <c r="DZ3" i="7"/>
  <c r="DR3" i="7"/>
  <c r="DJ3" i="7"/>
  <c r="DB3" i="7"/>
  <c r="CT3" i="7"/>
  <c r="CL3" i="7"/>
  <c r="CD3" i="7"/>
  <c r="BV3" i="7"/>
  <c r="BN3" i="7"/>
  <c r="BF3" i="7"/>
  <c r="AX3" i="7"/>
  <c r="AP3" i="7"/>
  <c r="AH3" i="7"/>
  <c r="Z3" i="7"/>
  <c r="R3" i="7"/>
  <c r="J3" i="7"/>
  <c r="FE3" i="7"/>
  <c r="EW3" i="7"/>
  <c r="EO3" i="7"/>
  <c r="EG3" i="7"/>
  <c r="DY3" i="7"/>
  <c r="DQ3" i="7"/>
  <c r="DI3" i="7"/>
  <c r="DA3" i="7"/>
  <c r="CS3" i="7"/>
  <c r="CK3" i="7"/>
  <c r="CC3" i="7"/>
  <c r="BU3" i="7"/>
  <c r="BM3" i="7"/>
  <c r="BE3" i="7"/>
  <c r="AW3" i="7"/>
  <c r="AO3" i="7"/>
  <c r="AG3" i="7"/>
  <c r="Y3" i="7"/>
  <c r="Q3" i="7"/>
  <c r="I3" i="7"/>
  <c r="FD3" i="7"/>
  <c r="EV3" i="7"/>
  <c r="EN3" i="7"/>
  <c r="EF3" i="7"/>
  <c r="DX3" i="7"/>
  <c r="DP3" i="7"/>
  <c r="DH3" i="7"/>
  <c r="CZ3" i="7"/>
  <c r="CR3" i="7"/>
  <c r="CJ3" i="7"/>
  <c r="CB3" i="7"/>
  <c r="BT3" i="7"/>
  <c r="BL3" i="7"/>
  <c r="BD3" i="7"/>
  <c r="AV3" i="7"/>
  <c r="AN3" i="7"/>
  <c r="AF3" i="7"/>
  <c r="X3" i="7"/>
  <c r="P3" i="7"/>
  <c r="H3" i="7"/>
  <c r="T3" i="7"/>
  <c r="L3" i="7"/>
  <c r="FK3" i="7"/>
  <c r="FC3" i="7"/>
  <c r="EU3" i="7"/>
  <c r="EM3" i="7"/>
  <c r="EE3" i="7"/>
  <c r="DW3" i="7"/>
  <c r="DO3" i="7"/>
  <c r="DG3" i="7"/>
  <c r="CY3" i="7"/>
  <c r="CQ3" i="7"/>
  <c r="CI3" i="7"/>
  <c r="CA3" i="7"/>
  <c r="BS3" i="7"/>
  <c r="BK3" i="7"/>
  <c r="BC3" i="7"/>
  <c r="AU3" i="7"/>
  <c r="AM3" i="7"/>
  <c r="AE3" i="7"/>
  <c r="W3" i="7"/>
  <c r="O3" i="7"/>
  <c r="G3" i="7"/>
  <c r="K3" i="7"/>
  <c r="FJ3" i="7"/>
  <c r="FB3" i="7"/>
  <c r="ET3" i="7"/>
  <c r="EL3" i="7"/>
  <c r="ED3" i="7"/>
  <c r="DV3" i="7"/>
  <c r="DN3" i="7"/>
  <c r="DF3" i="7"/>
  <c r="CX3" i="7"/>
  <c r="CP3" i="7"/>
  <c r="CH3" i="7"/>
  <c r="BZ3" i="7"/>
  <c r="BR3" i="7"/>
  <c r="BJ3" i="7"/>
  <c r="BB3" i="7"/>
  <c r="AT3" i="7"/>
  <c r="AL3" i="7"/>
  <c r="AD3" i="7"/>
  <c r="V3" i="7"/>
  <c r="N3" i="7"/>
  <c r="F3" i="7"/>
  <c r="FI3" i="7"/>
  <c r="FA3" i="7"/>
  <c r="ES3" i="7"/>
  <c r="EK3" i="7"/>
  <c r="EC3" i="7"/>
  <c r="DU3" i="7"/>
  <c r="DM3" i="7"/>
  <c r="DE3" i="7"/>
  <c r="CW3" i="7"/>
  <c r="CO3" i="7"/>
  <c r="CG3" i="7"/>
  <c r="BY3" i="7"/>
  <c r="BQ3" i="7"/>
  <c r="BI3" i="7"/>
  <c r="BA3" i="7"/>
  <c r="AS3" i="7"/>
  <c r="AK3" i="7"/>
  <c r="AC3" i="7"/>
  <c r="U3" i="7"/>
  <c r="M3" i="7"/>
  <c r="E3" i="7"/>
  <c r="FH3" i="7"/>
  <c r="EZ3" i="7"/>
  <c r="ER3" i="7"/>
  <c r="EJ3" i="7"/>
  <c r="EB3" i="7"/>
  <c r="DT3" i="7"/>
  <c r="DL3" i="7"/>
  <c r="DD3" i="7"/>
  <c r="CV3" i="7"/>
  <c r="CN3" i="7"/>
  <c r="CF3" i="7"/>
  <c r="BX3" i="7"/>
  <c r="BP3" i="7"/>
  <c r="BH3" i="7"/>
  <c r="AZ3" i="7"/>
  <c r="AR3" i="7"/>
  <c r="AJ3" i="7"/>
  <c r="AB3" i="7"/>
  <c r="FG3" i="7"/>
  <c r="EY3" i="7"/>
  <c r="EQ3" i="7"/>
  <c r="EI3" i="7"/>
  <c r="EA3" i="7"/>
  <c r="DS3" i="7"/>
  <c r="DK3" i="7"/>
  <c r="DC3" i="7"/>
  <c r="CU3" i="7"/>
  <c r="CM3" i="7"/>
  <c r="CE3" i="7"/>
  <c r="BW3" i="7"/>
  <c r="BO3" i="7"/>
  <c r="BG3" i="7"/>
  <c r="AY3" i="7"/>
  <c r="AQ3" i="7"/>
  <c r="AI3" i="7"/>
  <c r="AA3" i="7"/>
  <c r="S3" i="7"/>
  <c r="AT30" i="8"/>
  <c r="D10" i="7" l="1"/>
  <c r="D12" i="7"/>
  <c r="D13" i="7"/>
  <c r="D14" i="7"/>
  <c r="D15" i="7"/>
  <c r="D17" i="7"/>
  <c r="D18" i="7"/>
  <c r="D19" i="7"/>
  <c r="D20" i="7"/>
  <c r="AH30" i="8"/>
  <c r="AJ30" i="3"/>
  <c r="I159" i="5"/>
  <c r="I160" i="5"/>
  <c r="I161" i="5"/>
  <c r="I162" i="5"/>
  <c r="I163" i="5"/>
  <c r="I164" i="5"/>
  <c r="I165" i="5"/>
  <c r="I166" i="5"/>
  <c r="I129" i="5"/>
  <c r="I130" i="5"/>
  <c r="I131" i="5"/>
  <c r="I24" i="5"/>
  <c r="I25" i="5"/>
  <c r="I26" i="5"/>
  <c r="I177" i="5"/>
  <c r="I178" i="5"/>
  <c r="I179" i="5"/>
  <c r="I180" i="5"/>
  <c r="I181" i="5"/>
  <c r="I79" i="5"/>
  <c r="I80" i="5"/>
  <c r="I81" i="5"/>
  <c r="I82" i="5"/>
  <c r="I185" i="5"/>
  <c r="I186" i="5"/>
  <c r="I187" i="5"/>
  <c r="I188" i="5"/>
  <c r="I132" i="5"/>
  <c r="I133" i="5"/>
  <c r="I134" i="5"/>
  <c r="I135" i="5"/>
  <c r="I136" i="5"/>
  <c r="I137" i="5"/>
  <c r="I138" i="5"/>
  <c r="I182" i="5"/>
  <c r="I88" i="5"/>
  <c r="I89" i="5"/>
  <c r="I90" i="5"/>
  <c r="I91" i="5"/>
  <c r="I92" i="5"/>
  <c r="I93" i="5"/>
  <c r="I94" i="5"/>
  <c r="I95" i="5"/>
  <c r="I96" i="5"/>
  <c r="I97" i="5"/>
  <c r="I98" i="5"/>
  <c r="I99" i="5"/>
  <c r="I170" i="5"/>
  <c r="I123" i="5"/>
  <c r="I124" i="5"/>
  <c r="I125" i="5"/>
  <c r="I126" i="5"/>
  <c r="I127" i="5"/>
  <c r="I128" i="5"/>
  <c r="I70" i="5"/>
  <c r="I71" i="5"/>
  <c r="I72" i="5"/>
  <c r="I73" i="5"/>
  <c r="I74" i="5"/>
  <c r="I75" i="5"/>
  <c r="I76" i="5"/>
  <c r="I77" i="5"/>
  <c r="I78" i="5"/>
  <c r="I167" i="5"/>
  <c r="I168" i="5"/>
  <c r="I169" i="5"/>
  <c r="I151" i="5"/>
  <c r="I152" i="5"/>
  <c r="I153" i="5"/>
  <c r="I154" i="5"/>
  <c r="I155" i="5"/>
  <c r="I156" i="5"/>
  <c r="I157" i="5"/>
  <c r="I14" i="5"/>
  <c r="I15" i="5"/>
  <c r="I16" i="5"/>
  <c r="I17" i="5"/>
  <c r="I18" i="5"/>
  <c r="I19" i="5"/>
  <c r="I20" i="5"/>
  <c r="I21" i="5"/>
  <c r="I22" i="5"/>
  <c r="I23" i="5"/>
  <c r="I44" i="5"/>
  <c r="I45" i="5"/>
  <c r="I46" i="5"/>
  <c r="I47" i="5"/>
  <c r="I48" i="5"/>
  <c r="I49" i="5"/>
  <c r="I50" i="5"/>
  <c r="I51" i="5"/>
  <c r="I52" i="5"/>
  <c r="I53" i="5"/>
  <c r="I83" i="5"/>
  <c r="I84" i="5"/>
  <c r="I85" i="5"/>
  <c r="I86" i="5"/>
  <c r="I87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54" i="5"/>
  <c r="I55" i="5"/>
  <c r="I56" i="5"/>
  <c r="I57" i="5"/>
  <c r="I58" i="5"/>
  <c r="I59" i="5"/>
  <c r="I60" i="5"/>
  <c r="I61" i="5"/>
  <c r="I100" i="5"/>
  <c r="I102" i="5"/>
  <c r="I103" i="5"/>
  <c r="I115" i="5"/>
  <c r="I116" i="5"/>
  <c r="I117" i="5"/>
  <c r="I118" i="5"/>
  <c r="I119" i="5"/>
  <c r="I120" i="5"/>
  <c r="I121" i="5"/>
  <c r="I122" i="5"/>
  <c r="I104" i="5"/>
  <c r="I107" i="5"/>
  <c r="I108" i="5"/>
  <c r="I109" i="5"/>
  <c r="I110" i="5"/>
  <c r="I111" i="5"/>
  <c r="I112" i="5"/>
  <c r="I113" i="5"/>
  <c r="I114" i="5"/>
  <c r="I105" i="5"/>
  <c r="I106" i="5"/>
  <c r="I3" i="5"/>
  <c r="I4" i="5"/>
  <c r="I5" i="5"/>
  <c r="I6" i="5"/>
  <c r="I7" i="5"/>
  <c r="I8" i="5"/>
  <c r="I9" i="5"/>
  <c r="I10" i="5"/>
  <c r="I11" i="5"/>
  <c r="I12" i="5"/>
  <c r="I13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62" i="5"/>
  <c r="I63" i="5"/>
  <c r="I64" i="5"/>
  <c r="I65" i="5"/>
  <c r="I66" i="5"/>
  <c r="I67" i="5"/>
  <c r="I68" i="5"/>
  <c r="I171" i="5"/>
  <c r="I172" i="5"/>
  <c r="I173" i="5"/>
  <c r="I174" i="5"/>
  <c r="I175" i="5"/>
  <c r="I176" i="5"/>
  <c r="I158" i="5"/>
  <c r="EQ30" i="8" l="1"/>
  <c r="EO30" i="8"/>
  <c r="EN30" i="8"/>
  <c r="EG30" i="8"/>
  <c r="EF30" i="8"/>
  <c r="DZ30" i="8"/>
  <c r="DU30" i="8"/>
  <c r="DT30" i="8"/>
  <c r="DP30" i="8"/>
  <c r="DJ30" i="8"/>
  <c r="DC30" i="8"/>
  <c r="CY30" i="8"/>
  <c r="CT30" i="8"/>
  <c r="CQ30" i="8"/>
  <c r="CD30" i="8"/>
  <c r="CC30" i="8"/>
  <c r="BR30" i="8"/>
  <c r="BL30" i="8"/>
  <c r="BC30" i="8"/>
  <c r="AV30" i="8"/>
  <c r="AF30" i="8"/>
  <c r="M30" i="8"/>
  <c r="J30" i="8"/>
  <c r="EL30" i="8"/>
  <c r="ED30" i="8"/>
  <c r="EC30" i="8"/>
  <c r="DS30" i="8"/>
  <c r="DB30" i="8"/>
  <c r="CZ30" i="8"/>
  <c r="CW30" i="8"/>
  <c r="CR30" i="8"/>
  <c r="CN30" i="8"/>
  <c r="BX30" i="8"/>
  <c r="BP30" i="8"/>
  <c r="BF30" i="8"/>
  <c r="AY30" i="8"/>
  <c r="AR30" i="8"/>
  <c r="AN30" i="8"/>
  <c r="AI30" i="8"/>
  <c r="AB30" i="8"/>
  <c r="F30" i="8"/>
  <c r="ET30" i="8"/>
  <c r="DY30" i="8"/>
  <c r="DQ30" i="8"/>
  <c r="BY30" i="8"/>
  <c r="AP30" i="8"/>
  <c r="AE30" i="8"/>
  <c r="DG30" i="8"/>
  <c r="CS30" i="8"/>
  <c r="CM30" i="8"/>
  <c r="CB30" i="8"/>
  <c r="CA30" i="8"/>
  <c r="BS30" i="8"/>
  <c r="BD30" i="8"/>
  <c r="BB30" i="8"/>
  <c r="U30" i="8"/>
  <c r="EJ30" i="8"/>
  <c r="EI30" i="8"/>
  <c r="EH30" i="8"/>
  <c r="DN30" i="8"/>
  <c r="DI30" i="8"/>
  <c r="BK30" i="8"/>
  <c r="R30" i="8"/>
  <c r="DK30" i="8"/>
  <c r="DF30" i="8"/>
  <c r="CV30" i="8"/>
  <c r="CO30" i="8"/>
  <c r="CJ30" i="8"/>
  <c r="BM30" i="8"/>
  <c r="P30" i="8"/>
  <c r="G30" i="8"/>
  <c r="EP30" i="8"/>
  <c r="DA30" i="8"/>
  <c r="CK30" i="8"/>
  <c r="CF30" i="8"/>
  <c r="BU30" i="8"/>
  <c r="AU30" i="8"/>
  <c r="AQ30" i="8"/>
  <c r="X30" i="8"/>
  <c r="W30" i="8"/>
  <c r="DV30" i="8"/>
  <c r="CL30" i="8"/>
  <c r="CG30" i="8"/>
  <c r="AX30" i="8"/>
  <c r="AS30" i="8"/>
  <c r="AK30" i="8"/>
  <c r="AD30" i="8"/>
  <c r="AC30" i="8"/>
  <c r="O30" i="8"/>
  <c r="H30" i="8"/>
  <c r="EK30" i="8"/>
  <c r="DO30" i="8"/>
  <c r="DH30" i="8"/>
  <c r="CU30" i="8"/>
  <c r="CI30" i="8"/>
  <c r="CH30" i="8"/>
  <c r="BZ30" i="8"/>
  <c r="BQ30" i="8"/>
  <c r="BN30" i="8"/>
  <c r="BI30" i="8"/>
  <c r="BE30" i="8"/>
  <c r="AM30" i="8"/>
  <c r="AL30" i="8"/>
  <c r="AA30" i="8"/>
  <c r="Y30" i="8"/>
  <c r="DX30" i="8"/>
  <c r="DW30" i="8"/>
  <c r="DM30" i="8"/>
  <c r="DL30" i="8"/>
  <c r="CP30" i="8"/>
  <c r="BW30" i="8"/>
  <c r="BH30" i="8"/>
  <c r="BG30" i="8"/>
  <c r="BA30" i="8"/>
  <c r="Z30" i="8"/>
  <c r="V30" i="8"/>
  <c r="L30" i="8"/>
  <c r="K30" i="8"/>
  <c r="EM30" i="8"/>
  <c r="EE30" i="8"/>
  <c r="CX30" i="8"/>
  <c r="BT30" i="8"/>
  <c r="BO30" i="8"/>
  <c r="AZ30" i="8"/>
  <c r="T30" i="8"/>
  <c r="Q30" i="8"/>
  <c r="I30" i="8"/>
  <c r="EB30" i="8"/>
  <c r="EA30" i="8"/>
  <c r="DR30" i="8"/>
  <c r="DE30" i="8"/>
  <c r="DD30" i="8"/>
  <c r="BV30" i="8"/>
  <c r="BJ30" i="8"/>
  <c r="AW30" i="8"/>
  <c r="S30" i="8"/>
  <c r="ES30" i="8"/>
  <c r="ER30" i="8"/>
  <c r="CE30" i="8"/>
  <c r="AO30" i="8"/>
  <c r="AG30" i="8"/>
  <c r="N30" i="8"/>
  <c r="E30" i="8"/>
  <c r="FH30" i="3"/>
  <c r="FE30" i="3"/>
  <c r="FD30" i="3"/>
  <c r="ET30" i="3"/>
  <c r="ES30" i="3"/>
  <c r="EL30" i="3"/>
  <c r="EG30" i="3"/>
  <c r="EF30" i="3"/>
  <c r="EB30" i="3"/>
  <c r="DT30" i="3"/>
  <c r="DM30" i="3"/>
  <c r="DG30" i="3"/>
  <c r="DA30" i="3"/>
  <c r="CX30" i="3"/>
  <c r="CJ30" i="3"/>
  <c r="CI30" i="3"/>
  <c r="BX30" i="3"/>
  <c r="BQ30" i="3"/>
  <c r="BE30" i="3"/>
  <c r="AX30" i="3"/>
  <c r="AH30" i="3"/>
  <c r="N30" i="3"/>
  <c r="J30" i="3"/>
  <c r="FB30" i="3"/>
  <c r="EQ30" i="3"/>
  <c r="EO30" i="3"/>
  <c r="EE30" i="3"/>
  <c r="DK30" i="3"/>
  <c r="DH30" i="3"/>
  <c r="DE30" i="3"/>
  <c r="CY30" i="3"/>
  <c r="CT30" i="3"/>
  <c r="CD30" i="3"/>
  <c r="BV30" i="3"/>
  <c r="BH30" i="3"/>
  <c r="BA30" i="3"/>
  <c r="AT30" i="3"/>
  <c r="AP30" i="3"/>
  <c r="AK30" i="3"/>
  <c r="AD30" i="3"/>
  <c r="F30" i="3"/>
  <c r="FL30" i="3"/>
  <c r="EK30" i="3"/>
  <c r="EC30" i="3"/>
  <c r="CE30" i="3"/>
  <c r="AR30" i="3"/>
  <c r="AG30" i="3"/>
  <c r="DQ30" i="3"/>
  <c r="CZ30" i="3"/>
  <c r="CS30" i="3"/>
  <c r="CH30" i="3"/>
  <c r="CG30" i="3"/>
  <c r="BY30" i="3"/>
  <c r="BF30" i="3"/>
  <c r="BD30" i="3"/>
  <c r="V30" i="3"/>
  <c r="EX30" i="3"/>
  <c r="EV30" i="3"/>
  <c r="EU30" i="3"/>
  <c r="DZ30" i="3"/>
  <c r="DS30" i="3"/>
  <c r="BO30" i="3"/>
  <c r="S30" i="3"/>
  <c r="DU30" i="3"/>
  <c r="DP30" i="3"/>
  <c r="DD30" i="3"/>
  <c r="CV30" i="3"/>
  <c r="CP30" i="3"/>
  <c r="BS30" i="3"/>
  <c r="Q30" i="3"/>
  <c r="G30" i="3"/>
  <c r="FG30" i="3"/>
  <c r="DJ30" i="3"/>
  <c r="CQ30" i="3"/>
  <c r="CL30" i="3"/>
  <c r="CA30" i="3"/>
  <c r="AW30" i="3"/>
  <c r="AS30" i="3"/>
  <c r="Z30" i="3"/>
  <c r="X30" i="3"/>
  <c r="EH30" i="3"/>
  <c r="CR30" i="3"/>
  <c r="CM30" i="3"/>
  <c r="AZ30" i="3"/>
  <c r="AU30" i="3"/>
  <c r="AM30" i="3"/>
  <c r="AF30" i="3"/>
  <c r="AE30" i="3"/>
  <c r="P30" i="3"/>
  <c r="H30" i="3"/>
  <c r="FA30" i="3"/>
  <c r="EA30" i="3"/>
  <c r="DR30" i="3"/>
  <c r="DB30" i="3"/>
  <c r="CO30" i="3"/>
  <c r="CN30" i="3"/>
  <c r="CF30" i="3"/>
  <c r="BW30" i="3"/>
  <c r="BT30" i="3"/>
  <c r="BM30" i="3"/>
  <c r="BG30" i="3"/>
  <c r="AO30" i="3"/>
  <c r="AN30" i="3"/>
  <c r="AC30" i="3"/>
  <c r="AA30" i="3"/>
  <c r="EJ30" i="3"/>
  <c r="EI30" i="3"/>
  <c r="DW30" i="3"/>
  <c r="DV30" i="3"/>
  <c r="CW30" i="3"/>
  <c r="CC30" i="3"/>
  <c r="BL30" i="3"/>
  <c r="BI30" i="3"/>
  <c r="BC30" i="3"/>
  <c r="AB30" i="3"/>
  <c r="W30" i="3"/>
  <c r="M30" i="3"/>
  <c r="L30" i="3"/>
  <c r="FC30" i="3"/>
  <c r="ER30" i="3"/>
  <c r="DF30" i="3"/>
  <c r="BZ30" i="3"/>
  <c r="BU30" i="3"/>
  <c r="BB30" i="3"/>
  <c r="U30" i="3"/>
  <c r="R30" i="3"/>
  <c r="I30" i="3"/>
  <c r="EN30" i="3"/>
  <c r="EM30" i="3"/>
  <c r="ED30" i="3"/>
  <c r="DO30" i="3"/>
  <c r="DN30" i="3"/>
  <c r="CB30" i="3"/>
  <c r="BN30" i="3"/>
  <c r="AY30" i="3"/>
  <c r="T30" i="3"/>
  <c r="FK30" i="3"/>
  <c r="FI30" i="3"/>
  <c r="CK30" i="3"/>
  <c r="AQ30" i="3"/>
  <c r="AI30" i="3"/>
  <c r="O30" i="3"/>
  <c r="E30" i="3"/>
  <c r="FJ30" i="3"/>
  <c r="FF30" i="3"/>
  <c r="EZ30" i="3"/>
  <c r="EY30" i="3"/>
  <c r="EW30" i="3"/>
  <c r="EP30" i="3"/>
  <c r="AV30" i="3"/>
  <c r="DY30" i="3"/>
  <c r="DX30" i="3"/>
  <c r="DL30" i="3"/>
  <c r="DI30" i="3"/>
  <c r="DC30" i="3"/>
  <c r="CU30" i="3"/>
  <c r="BR30" i="3"/>
  <c r="BP30" i="3"/>
  <c r="BK30" i="3"/>
  <c r="BJ30" i="3"/>
  <c r="Y30" i="3"/>
  <c r="K30" i="3"/>
  <c r="D5" i="7"/>
  <c r="D6" i="7"/>
  <c r="D8" i="7"/>
  <c r="D9" i="7"/>
  <c r="D3" i="7" l="1"/>
  <c r="D29" i="8" l="1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" i="8"/>
  <c r="A2" i="8" s="1"/>
  <c r="C2" i="8"/>
  <c r="C22" i="4" l="1"/>
  <c r="H22" i="4" s="1"/>
  <c r="A6" i="8"/>
  <c r="A10" i="8"/>
  <c r="A14" i="8"/>
  <c r="A18" i="8"/>
  <c r="A22" i="8"/>
  <c r="A26" i="8"/>
  <c r="A11" i="8"/>
  <c r="A15" i="8"/>
  <c r="A23" i="8"/>
  <c r="A27" i="8"/>
  <c r="A3" i="8"/>
  <c r="C3" i="4" s="1"/>
  <c r="A7" i="8"/>
  <c r="A19" i="8"/>
  <c r="A8" i="8"/>
  <c r="A16" i="8"/>
  <c r="A20" i="8"/>
  <c r="A28" i="8"/>
  <c r="A4" i="8"/>
  <c r="C6" i="4" s="1"/>
  <c r="A12" i="8"/>
  <c r="A24" i="8"/>
  <c r="A5" i="8"/>
  <c r="A9" i="8"/>
  <c r="A13" i="8"/>
  <c r="A17" i="8"/>
  <c r="A21" i="8"/>
  <c r="A25" i="8"/>
  <c r="A29" i="8"/>
  <c r="D30" i="8"/>
  <c r="D31" i="8"/>
  <c r="H3" i="4" l="1"/>
  <c r="E3" i="4"/>
  <c r="H6" i="4"/>
  <c r="E6" i="4"/>
  <c r="C10" i="4"/>
  <c r="C24" i="4"/>
  <c r="H24" i="4" s="1"/>
  <c r="C14" i="4"/>
  <c r="H14" i="4" s="1"/>
  <c r="C15" i="4"/>
  <c r="H15" i="4" s="1"/>
  <c r="C16" i="4"/>
  <c r="H16" i="4" s="1"/>
  <c r="C21" i="4"/>
  <c r="H21" i="4" s="1"/>
  <c r="C8" i="4"/>
  <c r="C20" i="4"/>
  <c r="H20" i="4" s="1"/>
  <c r="C29" i="4"/>
  <c r="H29" i="4" s="1"/>
  <c r="C7" i="4"/>
  <c r="C12" i="4"/>
  <c r="C2" i="4"/>
  <c r="C27" i="4"/>
  <c r="H27" i="4" s="1"/>
  <c r="C13" i="4"/>
  <c r="C25" i="4"/>
  <c r="H25" i="4" s="1"/>
  <c r="C5" i="4"/>
  <c r="C19" i="4"/>
  <c r="H19" i="4" s="1"/>
  <c r="C28" i="4"/>
  <c r="C26" i="4"/>
  <c r="H26" i="4" s="1"/>
  <c r="C17" i="4"/>
  <c r="H17" i="4" s="1"/>
  <c r="C4" i="4"/>
  <c r="C11" i="4"/>
  <c r="C18" i="4"/>
  <c r="H18" i="4" s="1"/>
  <c r="C9" i="4"/>
  <c r="C23" i="4"/>
  <c r="H23" i="4" s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2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1" i="2"/>
  <c r="H12" i="4" l="1"/>
  <c r="E12" i="4"/>
  <c r="H7" i="4"/>
  <c r="E7" i="4"/>
  <c r="H10" i="4"/>
  <c r="E10" i="4"/>
  <c r="H9" i="4"/>
  <c r="E9" i="4"/>
  <c r="H5" i="4"/>
  <c r="E5" i="4"/>
  <c r="H8" i="4"/>
  <c r="E8" i="4"/>
  <c r="T69" i="5" s="1"/>
  <c r="H11" i="4"/>
  <c r="E11" i="4"/>
  <c r="H13" i="4"/>
  <c r="E13" i="4"/>
  <c r="H4" i="4"/>
  <c r="E4" i="4"/>
  <c r="N1" i="4"/>
  <c r="D29" i="3" l="1"/>
  <c r="D26" i="3"/>
  <c r="F28" i="2" l="1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G29" i="2"/>
  <c r="E2" i="2"/>
  <c r="F2" i="2"/>
  <c r="C189" i="5"/>
  <c r="D189" i="5"/>
  <c r="E189" i="5"/>
  <c r="Q189" i="5"/>
  <c r="R189" i="5"/>
  <c r="H3" i="5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G12" i="2"/>
  <c r="G9" i="2"/>
  <c r="G4" i="2"/>
  <c r="S159" i="5"/>
  <c r="G159" i="5" s="1"/>
  <c r="S160" i="5"/>
  <c r="G160" i="5" s="1"/>
  <c r="S161" i="5"/>
  <c r="G161" i="5" s="1"/>
  <c r="S162" i="5"/>
  <c r="G162" i="5" s="1"/>
  <c r="S163" i="5"/>
  <c r="G163" i="5" s="1"/>
  <c r="S164" i="5"/>
  <c r="G164" i="5" s="1"/>
  <c r="S165" i="5"/>
  <c r="G165" i="5" s="1"/>
  <c r="S166" i="5"/>
  <c r="G166" i="5" s="1"/>
  <c r="S129" i="5"/>
  <c r="S130" i="5"/>
  <c r="G130" i="5" s="1"/>
  <c r="S131" i="5"/>
  <c r="G131" i="5" s="1"/>
  <c r="S24" i="5"/>
  <c r="S25" i="5"/>
  <c r="G25" i="5" s="1"/>
  <c r="S26" i="5"/>
  <c r="G26" i="5" s="1"/>
  <c r="S177" i="5"/>
  <c r="S178" i="5"/>
  <c r="G178" i="5" s="1"/>
  <c r="S179" i="5"/>
  <c r="G179" i="5" s="1"/>
  <c r="S180" i="5"/>
  <c r="G180" i="5" s="1"/>
  <c r="S181" i="5"/>
  <c r="G181" i="5" s="1"/>
  <c r="S79" i="5"/>
  <c r="S80" i="5"/>
  <c r="G80" i="5" s="1"/>
  <c r="S81" i="5"/>
  <c r="G81" i="5" s="1"/>
  <c r="S82" i="5"/>
  <c r="G82" i="5" s="1"/>
  <c r="S185" i="5"/>
  <c r="S186" i="5"/>
  <c r="G186" i="5" s="1"/>
  <c r="S187" i="5"/>
  <c r="G187" i="5" s="1"/>
  <c r="S188" i="5"/>
  <c r="G188" i="5" s="1"/>
  <c r="S132" i="5"/>
  <c r="S133" i="5"/>
  <c r="G133" i="5" s="1"/>
  <c r="S134" i="5"/>
  <c r="G134" i="5" s="1"/>
  <c r="S135" i="5"/>
  <c r="G135" i="5" s="1"/>
  <c r="S136" i="5"/>
  <c r="G136" i="5" s="1"/>
  <c r="S137" i="5"/>
  <c r="G137" i="5" s="1"/>
  <c r="S138" i="5"/>
  <c r="G138" i="5" s="1"/>
  <c r="S182" i="5"/>
  <c r="S88" i="5"/>
  <c r="S89" i="5"/>
  <c r="G89" i="5" s="1"/>
  <c r="S90" i="5"/>
  <c r="G90" i="5" s="1"/>
  <c r="S91" i="5"/>
  <c r="G91" i="5" s="1"/>
  <c r="S92" i="5"/>
  <c r="G92" i="5" s="1"/>
  <c r="S93" i="5"/>
  <c r="G93" i="5" s="1"/>
  <c r="S94" i="5"/>
  <c r="S95" i="5"/>
  <c r="G95" i="5" s="1"/>
  <c r="S96" i="5"/>
  <c r="G96" i="5" s="1"/>
  <c r="S97" i="5"/>
  <c r="G97" i="5" s="1"/>
  <c r="S98" i="5"/>
  <c r="G98" i="5" s="1"/>
  <c r="S99" i="5"/>
  <c r="G99" i="5" s="1"/>
  <c r="S170" i="5"/>
  <c r="S183" i="5"/>
  <c r="S184" i="5"/>
  <c r="G184" i="5" s="1"/>
  <c r="S123" i="5"/>
  <c r="S124" i="5"/>
  <c r="G124" i="5" s="1"/>
  <c r="S125" i="5"/>
  <c r="G125" i="5" s="1"/>
  <c r="S126" i="5"/>
  <c r="G126" i="5" s="1"/>
  <c r="S127" i="5"/>
  <c r="G127" i="5" s="1"/>
  <c r="S128" i="5"/>
  <c r="G128" i="5" s="1"/>
  <c r="S70" i="5"/>
  <c r="S71" i="5"/>
  <c r="G71" i="5" s="1"/>
  <c r="S72" i="5"/>
  <c r="G72" i="5" s="1"/>
  <c r="S73" i="5"/>
  <c r="G73" i="5" s="1"/>
  <c r="S74" i="5"/>
  <c r="G74" i="5" s="1"/>
  <c r="S75" i="5"/>
  <c r="G75" i="5" s="1"/>
  <c r="S76" i="5"/>
  <c r="G76" i="5" s="1"/>
  <c r="S77" i="5"/>
  <c r="G77" i="5" s="1"/>
  <c r="S78" i="5"/>
  <c r="G78" i="5" s="1"/>
  <c r="S167" i="5"/>
  <c r="S168" i="5"/>
  <c r="G168" i="5" s="1"/>
  <c r="S169" i="5"/>
  <c r="G169" i="5" s="1"/>
  <c r="S151" i="5"/>
  <c r="S152" i="5"/>
  <c r="G152" i="5" s="1"/>
  <c r="S153" i="5"/>
  <c r="G153" i="5" s="1"/>
  <c r="S154" i="5"/>
  <c r="G154" i="5" s="1"/>
  <c r="S155" i="5"/>
  <c r="G155" i="5" s="1"/>
  <c r="S156" i="5"/>
  <c r="G156" i="5" s="1"/>
  <c r="S157" i="5"/>
  <c r="G157" i="5" s="1"/>
  <c r="S14" i="5"/>
  <c r="S15" i="5"/>
  <c r="G15" i="5" s="1"/>
  <c r="S16" i="5"/>
  <c r="G16" i="5" s="1"/>
  <c r="S17" i="5"/>
  <c r="G17" i="5" s="1"/>
  <c r="S18" i="5"/>
  <c r="G18" i="5" s="1"/>
  <c r="S19" i="5"/>
  <c r="G19" i="5" s="1"/>
  <c r="S20" i="5"/>
  <c r="G20" i="5" s="1"/>
  <c r="S21" i="5"/>
  <c r="G21" i="5" s="1"/>
  <c r="S22" i="5"/>
  <c r="G22" i="5" s="1"/>
  <c r="S23" i="5"/>
  <c r="G23" i="5" s="1"/>
  <c r="S44" i="5"/>
  <c r="S45" i="5"/>
  <c r="G45" i="5" s="1"/>
  <c r="S46" i="5"/>
  <c r="G46" i="5" s="1"/>
  <c r="S47" i="5"/>
  <c r="G47" i="5" s="1"/>
  <c r="S48" i="5"/>
  <c r="G48" i="5" s="1"/>
  <c r="S49" i="5"/>
  <c r="G49" i="5" s="1"/>
  <c r="S50" i="5"/>
  <c r="G50" i="5" s="1"/>
  <c r="S51" i="5"/>
  <c r="G51" i="5" s="1"/>
  <c r="S52" i="5"/>
  <c r="G52" i="5" s="1"/>
  <c r="S53" i="5"/>
  <c r="G53" i="5" s="1"/>
  <c r="S83" i="5"/>
  <c r="S84" i="5"/>
  <c r="G84" i="5" s="1"/>
  <c r="S85" i="5"/>
  <c r="G85" i="5" s="1"/>
  <c r="S86" i="5"/>
  <c r="G86" i="5" s="1"/>
  <c r="S87" i="5"/>
  <c r="G87" i="5" s="1"/>
  <c r="S139" i="5"/>
  <c r="S140" i="5"/>
  <c r="G140" i="5" s="1"/>
  <c r="S141" i="5"/>
  <c r="G141" i="5" s="1"/>
  <c r="S142" i="5"/>
  <c r="G142" i="5" s="1"/>
  <c r="S143" i="5"/>
  <c r="G143" i="5" s="1"/>
  <c r="S144" i="5"/>
  <c r="G144" i="5" s="1"/>
  <c r="S145" i="5"/>
  <c r="G145" i="5" s="1"/>
  <c r="S146" i="5"/>
  <c r="G146" i="5" s="1"/>
  <c r="S147" i="5"/>
  <c r="G147" i="5" s="1"/>
  <c r="S148" i="5"/>
  <c r="G148" i="5" s="1"/>
  <c r="S149" i="5"/>
  <c r="G149" i="5" s="1"/>
  <c r="S150" i="5"/>
  <c r="G150" i="5" s="1"/>
  <c r="S54" i="5"/>
  <c r="S55" i="5"/>
  <c r="G55" i="5" s="1"/>
  <c r="S56" i="5"/>
  <c r="G56" i="5" s="1"/>
  <c r="S57" i="5"/>
  <c r="G57" i="5" s="1"/>
  <c r="S58" i="5"/>
  <c r="G58" i="5" s="1"/>
  <c r="S59" i="5"/>
  <c r="G59" i="5" s="1"/>
  <c r="S60" i="5"/>
  <c r="G60" i="5" s="1"/>
  <c r="S61" i="5"/>
  <c r="G61" i="5" s="1"/>
  <c r="S100" i="5"/>
  <c r="S102" i="5"/>
  <c r="G102" i="5" s="1"/>
  <c r="S103" i="5"/>
  <c r="G103" i="5" s="1"/>
  <c r="S115" i="5"/>
  <c r="S116" i="5"/>
  <c r="G116" i="5" s="1"/>
  <c r="S117" i="5"/>
  <c r="G117" i="5" s="1"/>
  <c r="S118" i="5"/>
  <c r="G118" i="5" s="1"/>
  <c r="S119" i="5"/>
  <c r="G119" i="5" s="1"/>
  <c r="S120" i="5"/>
  <c r="G120" i="5" s="1"/>
  <c r="S121" i="5"/>
  <c r="G121" i="5" s="1"/>
  <c r="S122" i="5"/>
  <c r="G122" i="5" s="1"/>
  <c r="S104" i="5"/>
  <c r="S107" i="5"/>
  <c r="G107" i="5" s="1"/>
  <c r="S108" i="5"/>
  <c r="G108" i="5" s="1"/>
  <c r="S109" i="5"/>
  <c r="G109" i="5" s="1"/>
  <c r="S110" i="5"/>
  <c r="G110" i="5" s="1"/>
  <c r="S111" i="5"/>
  <c r="G111" i="5" s="1"/>
  <c r="S112" i="5"/>
  <c r="G112" i="5" s="1"/>
  <c r="S113" i="5"/>
  <c r="G113" i="5" s="1"/>
  <c r="S114" i="5"/>
  <c r="G114" i="5" s="1"/>
  <c r="S105" i="5"/>
  <c r="G105" i="5" s="1"/>
  <c r="S106" i="5"/>
  <c r="G106" i="5" s="1"/>
  <c r="S3" i="5"/>
  <c r="S4" i="5"/>
  <c r="G4" i="5" s="1"/>
  <c r="S5" i="5"/>
  <c r="G5" i="5" s="1"/>
  <c r="S6" i="5"/>
  <c r="G6" i="5" s="1"/>
  <c r="S7" i="5"/>
  <c r="G7" i="5" s="1"/>
  <c r="S8" i="5"/>
  <c r="G8" i="5" s="1"/>
  <c r="S9" i="5"/>
  <c r="G9" i="5" s="1"/>
  <c r="S10" i="5"/>
  <c r="G10" i="5" s="1"/>
  <c r="S11" i="5"/>
  <c r="G11" i="5" s="1"/>
  <c r="S12" i="5"/>
  <c r="G12" i="5" s="1"/>
  <c r="S13" i="5"/>
  <c r="G13" i="5" s="1"/>
  <c r="S27" i="5"/>
  <c r="S28" i="5"/>
  <c r="G28" i="5" s="1"/>
  <c r="S29" i="5"/>
  <c r="G29" i="5" s="1"/>
  <c r="S30" i="5"/>
  <c r="G30" i="5" s="1"/>
  <c r="S31" i="5"/>
  <c r="G31" i="5" s="1"/>
  <c r="S32" i="5"/>
  <c r="G32" i="5" s="1"/>
  <c r="S33" i="5"/>
  <c r="G33" i="5" s="1"/>
  <c r="S34" i="5"/>
  <c r="G34" i="5" s="1"/>
  <c r="S35" i="5"/>
  <c r="G35" i="5" s="1"/>
  <c r="S36" i="5"/>
  <c r="G36" i="5" s="1"/>
  <c r="S37" i="5"/>
  <c r="G37" i="5" s="1"/>
  <c r="S38" i="5"/>
  <c r="G38" i="5" s="1"/>
  <c r="S39" i="5"/>
  <c r="G39" i="5" s="1"/>
  <c r="S40" i="5"/>
  <c r="G40" i="5" s="1"/>
  <c r="S41" i="5"/>
  <c r="G41" i="5" s="1"/>
  <c r="S42" i="5"/>
  <c r="G42" i="5" s="1"/>
  <c r="S43" i="5"/>
  <c r="G43" i="5" s="1"/>
  <c r="S62" i="5"/>
  <c r="S63" i="5"/>
  <c r="G63" i="5" s="1"/>
  <c r="S64" i="5"/>
  <c r="G64" i="5" s="1"/>
  <c r="S65" i="5"/>
  <c r="G65" i="5" s="1"/>
  <c r="S66" i="5"/>
  <c r="G66" i="5" s="1"/>
  <c r="S67" i="5"/>
  <c r="G67" i="5" s="1"/>
  <c r="S68" i="5"/>
  <c r="G68" i="5" s="1"/>
  <c r="S171" i="5"/>
  <c r="S172" i="5"/>
  <c r="G172" i="5" s="1"/>
  <c r="S173" i="5"/>
  <c r="G173" i="5" s="1"/>
  <c r="S174" i="5"/>
  <c r="G174" i="5" s="1"/>
  <c r="S175" i="5"/>
  <c r="G175" i="5" s="1"/>
  <c r="S176" i="5"/>
  <c r="G176" i="5" s="1"/>
  <c r="S158" i="5"/>
  <c r="G3" i="5" l="1"/>
  <c r="G177" i="5"/>
  <c r="G100" i="5"/>
  <c r="G158" i="5"/>
  <c r="G139" i="5"/>
  <c r="G151" i="5"/>
  <c r="G44" i="5"/>
  <c r="G104" i="5"/>
  <c r="G115" i="5"/>
  <c r="G14" i="5"/>
  <c r="G88" i="5"/>
  <c r="G132" i="5"/>
  <c r="G79" i="5"/>
  <c r="G24" i="5"/>
  <c r="G62" i="5"/>
  <c r="G123" i="5"/>
  <c r="G182" i="5"/>
  <c r="G83" i="5"/>
  <c r="G170" i="5"/>
  <c r="G185" i="5"/>
  <c r="G171" i="5"/>
  <c r="G27" i="5"/>
  <c r="G167" i="5"/>
  <c r="G94" i="5"/>
  <c r="G54" i="5"/>
  <c r="G70" i="5"/>
  <c r="G183" i="5"/>
  <c r="G129" i="5"/>
  <c r="G11" i="2"/>
  <c r="G16" i="2"/>
  <c r="D19" i="2"/>
  <c r="G28" i="2"/>
  <c r="G10" i="2"/>
  <c r="G18" i="2"/>
  <c r="G5" i="2"/>
  <c r="G6" i="2"/>
  <c r="G14" i="2"/>
  <c r="G17" i="2"/>
  <c r="G22" i="2"/>
  <c r="G25" i="2"/>
  <c r="G26" i="2"/>
  <c r="G2" i="2"/>
  <c r="G7" i="2"/>
  <c r="G20" i="2"/>
  <c r="D26" i="2"/>
  <c r="G3" i="2"/>
  <c r="G13" i="2"/>
  <c r="G15" i="2"/>
  <c r="G23" i="2"/>
  <c r="G27" i="2"/>
  <c r="D29" i="2"/>
  <c r="H29" i="2" s="1"/>
  <c r="G24" i="2"/>
  <c r="D4" i="2"/>
  <c r="H4" i="2" s="1"/>
  <c r="G21" i="2"/>
  <c r="G8" i="2"/>
  <c r="D16" i="2"/>
  <c r="D11" i="2"/>
  <c r="G19" i="2"/>
  <c r="D2" i="2"/>
  <c r="D27" i="2"/>
  <c r="D3" i="2"/>
  <c r="D18" i="2"/>
  <c r="D10" i="2"/>
  <c r="D5" i="2"/>
  <c r="F189" i="5"/>
  <c r="D25" i="2"/>
  <c r="D17" i="2"/>
  <c r="D9" i="2"/>
  <c r="H9" i="2" s="1"/>
  <c r="D28" i="2"/>
  <c r="D21" i="2"/>
  <c r="D20" i="2"/>
  <c r="D24" i="2"/>
  <c r="D8" i="2"/>
  <c r="D12" i="2"/>
  <c r="H12" i="2" s="1"/>
  <c r="D23" i="2"/>
  <c r="D15" i="2"/>
  <c r="D7" i="2"/>
  <c r="D13" i="2"/>
  <c r="D22" i="2"/>
  <c r="D14" i="2"/>
  <c r="D6" i="2"/>
  <c r="S189" i="5"/>
  <c r="G189" i="5" l="1"/>
  <c r="H17" i="2"/>
  <c r="H5" i="2"/>
  <c r="H16" i="2"/>
  <c r="H19" i="2"/>
  <c r="H2" i="2"/>
  <c r="H14" i="2"/>
  <c r="H27" i="2"/>
  <c r="H26" i="2"/>
  <c r="H8" i="2"/>
  <c r="H10" i="2"/>
  <c r="H6" i="2"/>
  <c r="H13" i="2"/>
  <c r="H7" i="2"/>
  <c r="H11" i="2"/>
  <c r="H28" i="2"/>
  <c r="H15" i="2"/>
  <c r="H25" i="2"/>
  <c r="H21" i="2"/>
  <c r="H23" i="2"/>
  <c r="H22" i="2"/>
  <c r="H18" i="2"/>
  <c r="H20" i="2"/>
  <c r="H24" i="2"/>
  <c r="H3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4" i="3"/>
  <c r="C3" i="3"/>
  <c r="C2" i="3"/>
  <c r="E24" i="4" l="1"/>
  <c r="E20" i="4"/>
  <c r="E25" i="4"/>
  <c r="E17" i="4"/>
  <c r="E28" i="4"/>
  <c r="E15" i="4"/>
  <c r="E16" i="4"/>
  <c r="E27" i="4"/>
  <c r="E14" i="4"/>
  <c r="T101" i="5" s="1"/>
  <c r="E19" i="4"/>
  <c r="E29" i="4"/>
  <c r="E21" i="4"/>
  <c r="E26" i="4"/>
  <c r="E22" i="4"/>
  <c r="E23" i="4"/>
  <c r="E18" i="4"/>
  <c r="M20" i="4"/>
  <c r="M10" i="4"/>
  <c r="M26" i="4"/>
  <c r="M8" i="4"/>
  <c r="M5" i="4"/>
  <c r="M4" i="4"/>
  <c r="M7" i="4"/>
  <c r="M11" i="4"/>
  <c r="M18" i="4"/>
  <c r="M6" i="4"/>
  <c r="M3" i="4"/>
  <c r="M22" i="4"/>
  <c r="M17" i="4"/>
  <c r="M25" i="4"/>
  <c r="M24" i="4"/>
  <c r="M13" i="4"/>
  <c r="M27" i="4"/>
  <c r="M12" i="4"/>
  <c r="M15" i="4"/>
  <c r="M21" i="4"/>
  <c r="M16" i="4"/>
  <c r="M23" i="4"/>
  <c r="M19" i="4"/>
  <c r="M9" i="4"/>
  <c r="M29" i="4"/>
  <c r="L14" i="4"/>
  <c r="M14" i="4"/>
  <c r="N20" i="4"/>
  <c r="L20" i="4"/>
  <c r="N7" i="4"/>
  <c r="L7" i="4"/>
  <c r="N3" i="4"/>
  <c r="L3" i="4"/>
  <c r="N22" i="4"/>
  <c r="L22" i="4"/>
  <c r="N10" i="4"/>
  <c r="L10" i="4"/>
  <c r="N28" i="4"/>
  <c r="L28" i="4"/>
  <c r="N24" i="4"/>
  <c r="L24" i="4"/>
  <c r="N5" i="4"/>
  <c r="L5" i="4"/>
  <c r="N4" i="4"/>
  <c r="L4" i="4"/>
  <c r="N27" i="4"/>
  <c r="L27" i="4"/>
  <c r="N17" i="4"/>
  <c r="L17" i="4"/>
  <c r="N25" i="4"/>
  <c r="L25" i="4"/>
  <c r="N26" i="4"/>
  <c r="L26" i="4"/>
  <c r="N8" i="4"/>
  <c r="L8" i="4"/>
  <c r="N11" i="4"/>
  <c r="L11" i="4"/>
  <c r="N18" i="4"/>
  <c r="L18" i="4"/>
  <c r="N6" i="4"/>
  <c r="L6" i="4"/>
  <c r="N13" i="4"/>
  <c r="L13" i="4"/>
  <c r="N12" i="4"/>
  <c r="L12" i="4"/>
  <c r="N15" i="4"/>
  <c r="L15" i="4"/>
  <c r="N21" i="4"/>
  <c r="L21" i="4"/>
  <c r="N16" i="4"/>
  <c r="L16" i="4"/>
  <c r="N23" i="4"/>
  <c r="L23" i="4"/>
  <c r="N19" i="4"/>
  <c r="L19" i="4"/>
  <c r="N9" i="4"/>
  <c r="L9" i="4"/>
  <c r="N29" i="4"/>
  <c r="L29" i="4"/>
  <c r="N14" i="4"/>
  <c r="G25" i="4"/>
  <c r="G7" i="4"/>
  <c r="I7" i="4" s="1"/>
  <c r="G10" i="4"/>
  <c r="I10" i="4" s="1"/>
  <c r="G28" i="4"/>
  <c r="G5" i="4"/>
  <c r="I5" i="4" s="1"/>
  <c r="G11" i="4"/>
  <c r="I11" i="4" s="1"/>
  <c r="G27" i="4"/>
  <c r="G22" i="4"/>
  <c r="G26" i="4"/>
  <c r="G24" i="4"/>
  <c r="G6" i="4"/>
  <c r="I6" i="4" s="1"/>
  <c r="G4" i="4"/>
  <c r="I4" i="4" s="1"/>
  <c r="G12" i="4"/>
  <c r="I12" i="4" s="1"/>
  <c r="G19" i="4"/>
  <c r="G17" i="4"/>
  <c r="G20" i="4"/>
  <c r="G8" i="4"/>
  <c r="I8" i="4" s="1"/>
  <c r="G18" i="4"/>
  <c r="G13" i="4"/>
  <c r="I13" i="4" s="1"/>
  <c r="G3" i="4"/>
  <c r="I3" i="4" s="1"/>
  <c r="G15" i="4"/>
  <c r="G21" i="4"/>
  <c r="G16" i="4"/>
  <c r="G23" i="4"/>
  <c r="G14" i="4"/>
  <c r="G9" i="4"/>
  <c r="I9" i="4" s="1"/>
  <c r="G29" i="4"/>
  <c r="D17" i="4"/>
  <c r="D10" i="4"/>
  <c r="D26" i="4"/>
  <c r="D28" i="4"/>
  <c r="D24" i="4"/>
  <c r="D11" i="4"/>
  <c r="D20" i="4"/>
  <c r="D8" i="4"/>
  <c r="D25" i="4"/>
  <c r="D4" i="4"/>
  <c r="D7" i="4"/>
  <c r="D29" i="4"/>
  <c r="D9" i="4"/>
  <c r="D14" i="4"/>
  <c r="D19" i="4"/>
  <c r="D23" i="4"/>
  <c r="D16" i="4"/>
  <c r="D27" i="4"/>
  <c r="D21" i="4"/>
  <c r="D15" i="4"/>
  <c r="D22" i="4"/>
  <c r="D12" i="4"/>
  <c r="D3" i="4"/>
  <c r="D18" i="4"/>
  <c r="D13" i="4"/>
  <c r="D6" i="4"/>
  <c r="D5" i="4"/>
  <c r="I19" i="4" l="1"/>
  <c r="I21" i="4"/>
  <c r="I15" i="4"/>
  <c r="I24" i="4"/>
  <c r="I28" i="4"/>
  <c r="I14" i="4"/>
  <c r="I17" i="4"/>
  <c r="I27" i="4"/>
  <c r="I18" i="4"/>
  <c r="I29" i="4"/>
  <c r="I23" i="4"/>
  <c r="I20" i="4"/>
  <c r="I26" i="4"/>
  <c r="I25" i="4"/>
  <c r="I16" i="4"/>
  <c r="I22" i="4"/>
  <c r="D3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A15" i="3" s="1"/>
  <c r="D16" i="3"/>
  <c r="D17" i="3"/>
  <c r="D18" i="3"/>
  <c r="D19" i="3"/>
  <c r="D20" i="3"/>
  <c r="D21" i="3"/>
  <c r="D22" i="3"/>
  <c r="D23" i="3"/>
  <c r="A23" i="3" s="1"/>
  <c r="D24" i="3"/>
  <c r="D25" i="3"/>
  <c r="A25" i="3" s="1"/>
  <c r="D27" i="3"/>
  <c r="A27" i="3" s="1"/>
  <c r="D28" i="3"/>
  <c r="D2" i="3"/>
  <c r="A9" i="3" l="1"/>
  <c r="A17" i="3"/>
  <c r="A24" i="3"/>
  <c r="A16" i="3"/>
  <c r="A8" i="3"/>
  <c r="A14" i="3"/>
  <c r="A6" i="3"/>
  <c r="A21" i="3"/>
  <c r="A13" i="3"/>
  <c r="A5" i="3"/>
  <c r="A22" i="3"/>
  <c r="A2" i="3"/>
  <c r="A26" i="3"/>
  <c r="A29" i="3"/>
  <c r="A20" i="3"/>
  <c r="A12" i="3"/>
  <c r="A4" i="3"/>
  <c r="A7" i="3"/>
  <c r="A28" i="3"/>
  <c r="A19" i="3"/>
  <c r="A11" i="3"/>
  <c r="A3" i="3"/>
  <c r="A18" i="3"/>
  <c r="A10" i="3"/>
  <c r="E33" i="4"/>
  <c r="C22" i="7"/>
  <c r="D30" i="3"/>
  <c r="E30" i="2"/>
  <c r="F30" i="2"/>
  <c r="F10" i="4" l="1"/>
  <c r="F16" i="4"/>
  <c r="F27" i="4"/>
  <c r="F17" i="4"/>
  <c r="F24" i="4"/>
  <c r="F25" i="4"/>
  <c r="F3" i="4"/>
  <c r="F12" i="4"/>
  <c r="F21" i="4"/>
  <c r="F29" i="4"/>
  <c r="F6" i="4"/>
  <c r="F18" i="4"/>
  <c r="F11" i="4"/>
  <c r="F15" i="4"/>
  <c r="F14" i="4"/>
  <c r="F22" i="4"/>
  <c r="F9" i="4"/>
  <c r="F8" i="4"/>
  <c r="F19" i="4"/>
  <c r="F28" i="4"/>
  <c r="F7" i="4"/>
  <c r="F5" i="4"/>
  <c r="F13" i="4"/>
  <c r="F26" i="4"/>
  <c r="F23" i="4"/>
  <c r="F20" i="4"/>
  <c r="F4" i="4"/>
  <c r="C23" i="7"/>
  <c r="C28" i="7"/>
  <c r="C29" i="7" s="1"/>
  <c r="G30" i="2"/>
  <c r="C25" i="7" l="1"/>
  <c r="C26" i="7" s="1"/>
  <c r="T39" i="5"/>
  <c r="T144" i="5"/>
  <c r="T124" i="5"/>
  <c r="T152" i="5"/>
  <c r="T78" i="5"/>
  <c r="T110" i="5"/>
  <c r="T46" i="5"/>
  <c r="T145" i="5"/>
  <c r="T115" i="5"/>
  <c r="T53" i="5"/>
  <c r="T109" i="5"/>
  <c r="T38" i="5"/>
  <c r="T26" i="5"/>
  <c r="T28" i="5"/>
  <c r="T56" i="5"/>
  <c r="T142" i="5"/>
  <c r="T168" i="5"/>
  <c r="T157" i="5"/>
  <c r="T20" i="5"/>
  <c r="T76" i="5"/>
  <c r="T48" i="5"/>
  <c r="T111" i="5"/>
  <c r="T156" i="5"/>
  <c r="T24" i="5"/>
  <c r="T181" i="5"/>
  <c r="T30" i="5"/>
  <c r="T178" i="5"/>
  <c r="T133" i="5"/>
  <c r="T154" i="5"/>
  <c r="T34" i="5"/>
  <c r="T188" i="5"/>
  <c r="T42" i="5"/>
  <c r="T58" i="5"/>
  <c r="T147" i="5"/>
  <c r="T21" i="5"/>
  <c r="T95" i="5"/>
  <c r="D2" i="4"/>
  <c r="T89" i="5"/>
  <c r="T57" i="5"/>
  <c r="T31" i="5"/>
  <c r="T132" i="5"/>
  <c r="T166" i="5"/>
  <c r="T153" i="5"/>
  <c r="T171" i="5"/>
  <c r="T128" i="5"/>
  <c r="T184" i="5"/>
  <c r="T70" i="5"/>
  <c r="T88" i="5"/>
  <c r="T134" i="5"/>
  <c r="T138" i="5"/>
  <c r="T43" i="5"/>
  <c r="T19" i="5"/>
  <c r="T125" i="5"/>
  <c r="T149" i="5"/>
  <c r="T172" i="5"/>
  <c r="T165" i="5"/>
  <c r="N2" i="4"/>
  <c r="T102" i="5"/>
  <c r="T148" i="5"/>
  <c r="T73" i="5"/>
  <c r="T186" i="5"/>
  <c r="T67" i="5"/>
  <c r="T40" i="5"/>
  <c r="T141" i="5"/>
  <c r="T167" i="5"/>
  <c r="T25" i="5"/>
  <c r="T114" i="5"/>
  <c r="T106" i="5"/>
  <c r="T22" i="5"/>
  <c r="T37" i="5"/>
  <c r="M2" i="4"/>
  <c r="T61" i="5"/>
  <c r="T50" i="5"/>
  <c r="T122" i="5"/>
  <c r="T32" i="5"/>
  <c r="T163" i="5"/>
  <c r="T176" i="5"/>
  <c r="T93" i="5"/>
  <c r="T155" i="5"/>
  <c r="T174" i="5"/>
  <c r="T84" i="5"/>
  <c r="T94" i="5"/>
  <c r="T113" i="5"/>
  <c r="T146" i="5"/>
  <c r="T164" i="5"/>
  <c r="T108" i="5"/>
  <c r="T54" i="5"/>
  <c r="T65" i="5"/>
  <c r="T129" i="5"/>
  <c r="T36" i="5"/>
  <c r="T151" i="5"/>
  <c r="T51" i="5"/>
  <c r="T104" i="5"/>
  <c r="T80" i="5"/>
  <c r="T23" i="5"/>
  <c r="T123" i="5"/>
  <c r="T86" i="5"/>
  <c r="T82" i="5"/>
  <c r="T18" i="5"/>
  <c r="T160" i="5"/>
  <c r="T116" i="5"/>
  <c r="T100" i="5"/>
  <c r="T162" i="5"/>
  <c r="T33" i="5"/>
  <c r="T143" i="5"/>
  <c r="T66" i="5"/>
  <c r="T96" i="5"/>
  <c r="T64" i="5"/>
  <c r="T74" i="5"/>
  <c r="T183" i="5"/>
  <c r="T77" i="5"/>
  <c r="T158" i="5"/>
  <c r="T139" i="5"/>
  <c r="T83" i="5"/>
  <c r="T60" i="5"/>
  <c r="T52" i="5"/>
  <c r="T87" i="5"/>
  <c r="T175" i="5"/>
  <c r="T81" i="5"/>
  <c r="T177" i="5"/>
  <c r="T103" i="5"/>
  <c r="T130" i="5"/>
  <c r="T59" i="5"/>
  <c r="T112" i="5"/>
  <c r="T44" i="5"/>
  <c r="T150" i="5"/>
  <c r="T185" i="5"/>
  <c r="T35" i="5"/>
  <c r="T137" i="5"/>
  <c r="T117" i="5"/>
  <c r="T140" i="5"/>
  <c r="T136" i="5"/>
  <c r="T180" i="5"/>
  <c r="T71" i="5"/>
  <c r="T118" i="5"/>
  <c r="T105" i="5"/>
  <c r="T119" i="5"/>
  <c r="T98" i="5"/>
  <c r="T41" i="5"/>
  <c r="T121" i="5"/>
  <c r="T79" i="5"/>
  <c r="T99" i="5"/>
  <c r="T126" i="5"/>
  <c r="T49" i="5"/>
  <c r="T45" i="5"/>
  <c r="T29" i="5"/>
  <c r="T135" i="5"/>
  <c r="T170" i="5"/>
  <c r="T90" i="5"/>
  <c r="T16" i="5"/>
  <c r="T169" i="5"/>
  <c r="T182" i="5"/>
  <c r="T161" i="5"/>
  <c r="T63" i="5"/>
  <c r="T55" i="5"/>
  <c r="T75" i="5"/>
  <c r="T173" i="5"/>
  <c r="T68" i="5"/>
  <c r="T127" i="5"/>
  <c r="T62" i="5"/>
  <c r="T187" i="5"/>
  <c r="T14" i="5"/>
  <c r="T85" i="5"/>
  <c r="T17" i="5"/>
  <c r="T107" i="5"/>
  <c r="T179" i="5"/>
  <c r="T97" i="5"/>
  <c r="T91" i="5"/>
  <c r="T47" i="5"/>
  <c r="T120" i="5"/>
  <c r="T27" i="5"/>
  <c r="T15" i="5"/>
  <c r="T92" i="5"/>
  <c r="T159" i="5"/>
  <c r="L2" i="4"/>
  <c r="T131" i="5"/>
  <c r="T72" i="5"/>
  <c r="E2" i="4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G2" i="4"/>
  <c r="G30" i="4" s="1"/>
  <c r="H2" i="4"/>
  <c r="J2" i="4" l="1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E30" i="4"/>
  <c r="F2" i="4"/>
  <c r="T10" i="5"/>
  <c r="T12" i="5"/>
  <c r="T11" i="5"/>
  <c r="T6" i="5"/>
  <c r="T13" i="5"/>
  <c r="T3" i="5"/>
  <c r="I2" i="4"/>
  <c r="T8" i="5"/>
  <c r="T7" i="5"/>
  <c r="T5" i="5"/>
  <c r="T4" i="5"/>
  <c r="T9" i="5"/>
  <c r="H30" i="4"/>
  <c r="I30" i="4" s="1"/>
</calcChain>
</file>

<file path=xl/sharedStrings.xml><?xml version="1.0" encoding="utf-8"?>
<sst xmlns="http://schemas.openxmlformats.org/spreadsheetml/2006/main" count="5219" uniqueCount="878">
  <si>
    <t>Max TUs per WID</t>
  </si>
  <si>
    <t>Max TUs available</t>
  </si>
  <si>
    <t>Total</t>
  </si>
  <si>
    <t>Study Item</t>
  </si>
  <si>
    <t>laurent.thiebaut@nokia.com</t>
  </si>
  <si>
    <t>tbd</t>
  </si>
  <si>
    <t>approved</t>
  </si>
  <si>
    <t>S2-2109363</t>
  </si>
  <si>
    <t>5WWC, Phase 2</t>
  </si>
  <si>
    <t>FS_5WWC_Ph2</t>
  </si>
  <si>
    <t>raymond.limeng@huawei.com</t>
  </si>
  <si>
    <t>S2-2109362</t>
  </si>
  <si>
    <t>Meng Li, Huawei</t>
  </si>
  <si>
    <t>Architectural enhancements for 5G multicast-broadcast services Phase 2</t>
  </si>
  <si>
    <t>FS_5MBS_Ph2</t>
  </si>
  <si>
    <t xml:space="preserve">Xiaobo Wu, vivo </t>
  </si>
  <si>
    <t>liaihua@chinamobile.com</t>
  </si>
  <si>
    <t>S2-2109361</t>
  </si>
  <si>
    <t>Aihua Li, China Mobile</t>
  </si>
  <si>
    <t>Enablers for Network Automation for 5G - phase 3</t>
  </si>
  <si>
    <t>FS_eNA_Ph3</t>
  </si>
  <si>
    <t>Hui Ni, Huawei, hui.ni@huawei.com</t>
  </si>
  <si>
    <t>wangdanyjy@chinamobile.com</t>
  </si>
  <si>
    <t>S2-2109360</t>
  </si>
  <si>
    <t>Dan Wang, China Mobile</t>
  </si>
  <si>
    <t>Architecture enhancement for XR and media services</t>
  </si>
  <si>
    <t>FS_XRM</t>
  </si>
  <si>
    <t>Fei Lu, OPPO, lufei2@oppo.com</t>
  </si>
  <si>
    <t>dengqiang1@catt.cn</t>
  </si>
  <si>
    <t>endorsed</t>
  </si>
  <si>
    <t>S2-2109359</t>
  </si>
  <si>
    <t>Qiang Deng, CATT</t>
  </si>
  <si>
    <t xml:space="preserve">System enhancement for Proximity based Services in 5GS - Phase 2 </t>
  </si>
  <si>
    <t>FS_5G_ProSe_Ph2</t>
  </si>
  <si>
    <t>y1026c@lenovo.com</t>
  </si>
  <si>
    <t>S2-2109358</t>
  </si>
  <si>
    <t>Apostolis Salkintzis, Lenovo</t>
  </si>
  <si>
    <t>Access Traffic Steering, Switching and Splitting support in the 5G system architecture; Phase 3.</t>
  </si>
  <si>
    <t>FS_ATSSS_Ph3</t>
  </si>
  <si>
    <t>zhenhua.xie@vivo.com</t>
  </si>
  <si>
    <t>S2-2109357</t>
  </si>
  <si>
    <t xml:space="preserve">Zhenhua Xie, vivo </t>
  </si>
  <si>
    <t>Personal IoT Network architecture</t>
  </si>
  <si>
    <t>FS_PIN_Arch</t>
  </si>
  <si>
    <t>Myungjune Youn, LGE</t>
  </si>
  <si>
    <t>zhu.jinguo@zte.com.cn</t>
  </si>
  <si>
    <t>S2-2109356</t>
  </si>
  <si>
    <t>Jinguo Zhu, ZTE</t>
  </si>
  <si>
    <t>Enhancement of Network Slicing Phase 3</t>
  </si>
  <si>
    <t xml:space="preserve">FS_eNS_Ph3 </t>
  </si>
  <si>
    <t>Sang-Jun Moon, Samsung</t>
  </si>
  <si>
    <t>zhuqianghua@huawei.com</t>
  </si>
  <si>
    <t>S2-2109355</t>
  </si>
  <si>
    <t>Qianghua Zhu, Huawei</t>
  </si>
  <si>
    <t>Generic group management, exposure and communication enhancements</t>
  </si>
  <si>
    <t>FS_GMEC</t>
  </si>
  <si>
    <t>wanghucheng@catt.cn</t>
  </si>
  <si>
    <t>S2-2109354</t>
  </si>
  <si>
    <t>Hucheng Wang, CATT</t>
  </si>
  <si>
    <t>Support of Satellite Backhauling in 5GS</t>
  </si>
  <si>
    <t>FS_5GSATB</t>
  </si>
  <si>
    <t>peter.hedman@ericsson.com</t>
  </si>
  <si>
    <t>S2-2109353</t>
  </si>
  <si>
    <t>Hedman, Peter, Ericsson</t>
  </si>
  <si>
    <t>Enhanced support of Non-Public Networks phase 2</t>
  </si>
  <si>
    <t>FS_eNPN_ph2</t>
  </si>
  <si>
    <t>patrice.hede@huawei.com</t>
  </si>
  <si>
    <t>S2-2109329</t>
  </si>
  <si>
    <t xml:space="preserve">Patrice Hédé, Huawei </t>
  </si>
  <si>
    <t>Enhancement of support for Edge Computing in 5G Core network - phase 2</t>
  </si>
  <si>
    <t>FS_eEDGE_5GC_ph2</t>
  </si>
  <si>
    <t>chang.hong.shan@intel.com</t>
  </si>
  <si>
    <t>S2-2109328</t>
  </si>
  <si>
    <t>Changhong Shan, Intel</t>
  </si>
  <si>
    <t>Enhancement of 5G UE Policy</t>
  </si>
  <si>
    <t>FS_eUEPO</t>
  </si>
  <si>
    <t>chenzy34@chinatelecom.cn</t>
  </si>
  <si>
    <t>S2-2109327</t>
  </si>
  <si>
    <t>Chen, Zhuoyi, China Telecom</t>
  </si>
  <si>
    <t>Study on enhancement of 5G AM Policy</t>
  </si>
  <si>
    <t>FS_eAMP</t>
  </si>
  <si>
    <t>Runze Zhou, Huawei</t>
  </si>
  <si>
    <t>aiming@catt.cn</t>
  </si>
  <si>
    <t>S2-2109326</t>
  </si>
  <si>
    <t>Ming Ai, CATT</t>
  </si>
  <si>
    <t>Enhancement to the 5GC LoCation Services Phase 3.</t>
  </si>
  <si>
    <t>FS_eLCS_ph3</t>
  </si>
  <si>
    <t>hongc@qti.qualcomm.com</t>
  </si>
  <si>
    <t>S2-2109325</t>
  </si>
  <si>
    <t>Hong Cheng, Qualcomm</t>
  </si>
  <si>
    <t>Architecture Enhancement for Vehicle Mounted Relays</t>
  </si>
  <si>
    <t>FS_VMR_ARC</t>
  </si>
  <si>
    <t>lalith.kumar@samsung.com</t>
  </si>
  <si>
    <t>S2-2109324</t>
  </si>
  <si>
    <t>Lalith Kumar, Samsung</t>
  </si>
  <si>
    <t>Seamless UE context recovery</t>
  </si>
  <si>
    <t>FS_SUECR</t>
  </si>
  <si>
    <t>qian.xb.chen@ericsson.com</t>
  </si>
  <si>
    <t>S2-2109323</t>
  </si>
  <si>
    <t>Qian, Chen, Ericsson</t>
  </si>
  <si>
    <t>Enhanced support of NR RedCap with long eDRX for RRC INACTIVE state</t>
  </si>
  <si>
    <t>FS_ ARCH_NR_REDCAP_Ph2</t>
  </si>
  <si>
    <t>jiangyi@chinamobile.com</t>
  </si>
  <si>
    <t>S2-2108904</t>
  </si>
  <si>
    <t>Yi Jiang, China Mobile</t>
  </si>
  <si>
    <t>System architecture for next generation real time communication services.</t>
  </si>
  <si>
    <t>FS_NG_RTC</t>
  </si>
  <si>
    <t>Devaki.chandramouli@nokia.com</t>
  </si>
  <si>
    <t>S2-2108474</t>
  </si>
  <si>
    <t>Devaki Chandramouli, Nokia</t>
  </si>
  <si>
    <t>5G Timing Resiliency and TSC&amp;URLLC enhancements</t>
  </si>
  <si>
    <t>FS_5GTTUe</t>
  </si>
  <si>
    <t>gyorgy.miklos@ericsson.com</t>
  </si>
  <si>
    <t>S2-2108178</t>
  </si>
  <si>
    <t>György Miklós, Ericsson</t>
  </si>
  <si>
    <t>Extensions to the TSC Framework to support DetNet</t>
  </si>
  <si>
    <t>FS_DetNet</t>
  </si>
  <si>
    <t>shenyang6@xiaomi.com</t>
  </si>
  <si>
    <t>S2-2108168</t>
  </si>
  <si>
    <t>Sherry (Yang) Shen, Xiaomi</t>
  </si>
  <si>
    <t>Architecture Enhancement to support Ranging based services and sidelink positioning</t>
  </si>
  <si>
    <t>FS_Ranging_SL_ARC</t>
  </si>
  <si>
    <t>rstreijl@peratonlabs.com</t>
  </si>
  <si>
    <t>S2-2108167</t>
  </si>
  <si>
    <t>Robert C Streijl; Peraton Labs</t>
  </si>
  <si>
    <t>MPS when access to EPC/5GC is WLAN</t>
  </si>
  <si>
    <t>FS_MPS_WLAN</t>
  </si>
  <si>
    <t>Sherry(Yang) Shen, Xiaomi</t>
  </si>
  <si>
    <t>jean-yves.fine@thalesgroup.com</t>
  </si>
  <si>
    <t>S2-2108164</t>
  </si>
  <si>
    <t>Jean-Yves Fine, Thales</t>
  </si>
  <si>
    <t>5GC enhancement for satellite access Phase 2</t>
  </si>
  <si>
    <t>FS_ 5GSAT_ARCH_Ph2</t>
  </si>
  <si>
    <t>ellen.c.liao@intel.com</t>
  </si>
  <si>
    <t>S2-2108160</t>
  </si>
  <si>
    <t>Ellen Liao, Intel</t>
  </si>
  <si>
    <t>System Enabler for Service Function Chaining.</t>
  </si>
  <si>
    <t>FS_SFC</t>
  </si>
  <si>
    <t>David Gutierrez Estevez, Samsung</t>
  </si>
  <si>
    <t xml:space="preserve">tricci.so@oppo.com </t>
  </si>
  <si>
    <t>S2-2108158</t>
  </si>
  <si>
    <t>Tricci So, OPPO</t>
  </si>
  <si>
    <t>5G System Support for AI/ML-based Services</t>
  </si>
  <si>
    <t xml:space="preserve">FS_5GAIML </t>
  </si>
  <si>
    <t>S2-2108157</t>
  </si>
  <si>
    <t>UPF Enhancement for Exposure And SBA</t>
  </si>
  <si>
    <t>FS_UPEAS</t>
  </si>
  <si>
    <t>sfaccin@qti.qualcomm.com</t>
  </si>
  <si>
    <t>S2-2108154</t>
  </si>
  <si>
    <t>Stefano Faccin, Qualcomm</t>
  </si>
  <si>
    <t>Further Architecture Enhancement for UAV and UAM</t>
  </si>
  <si>
    <t>FS_AEUA</t>
  </si>
  <si>
    <t>Type</t>
  </si>
  <si>
    <t>Additional Rapporteur(s)</t>
  </si>
  <si>
    <t>Prim.Rapp.E-Mail</t>
  </si>
  <si>
    <t>SA#94-e status</t>
  </si>
  <si>
    <t>RAN dep.</t>
  </si>
  <si>
    <t>SA2 Status</t>
  </si>
  <si>
    <t>Latest Tdoc</t>
  </si>
  <si>
    <t>TU Total</t>
  </si>
  <si>
    <t>TU Norm.</t>
  </si>
  <si>
    <t>TU Study</t>
  </si>
  <si>
    <t>Primary Rapporteur</t>
  </si>
  <si>
    <t>Title</t>
  </si>
  <si>
    <t xml:space="preserve"> </t>
  </si>
  <si>
    <t>Oracle</t>
  </si>
  <si>
    <t>Saankhya Labs</t>
  </si>
  <si>
    <t>Sum</t>
  </si>
  <si>
    <t>TU/Norm</t>
  </si>
  <si>
    <t>SID</t>
  </si>
  <si>
    <t>WT#</t>
  </si>
  <si>
    <t>TU/FS</t>
  </si>
  <si>
    <t>RAN dep</t>
  </si>
  <si>
    <t>IWT dep</t>
  </si>
  <si>
    <t>WT#1</t>
  </si>
  <si>
    <t>WT#2</t>
  </si>
  <si>
    <t>WT#2.1</t>
  </si>
  <si>
    <t>Maybe</t>
  </si>
  <si>
    <t>WT#2.2</t>
  </si>
  <si>
    <t>WT#2.3</t>
  </si>
  <si>
    <t>No</t>
  </si>
  <si>
    <t>WT#2.4</t>
  </si>
  <si>
    <t>WT#2.5</t>
  </si>
  <si>
    <t>WT#2.6</t>
  </si>
  <si>
    <t>WT#2.7</t>
  </si>
  <si>
    <t>WT#3</t>
  </si>
  <si>
    <t>sc</t>
  </si>
  <si>
    <t>Laurent Thiebaut, Nokia</t>
  </si>
  <si>
    <t>Tejas Networks</t>
  </si>
  <si>
    <t>WT#1.1</t>
  </si>
  <si>
    <t>WT#1.2</t>
  </si>
  <si>
    <t>WT#1.3</t>
  </si>
  <si>
    <t>WT#3 is depended on WT#2.</t>
  </si>
  <si>
    <t xml:space="preserve">WT#1.1 </t>
  </si>
  <si>
    <t>Yes</t>
  </si>
  <si>
    <t>WT#1.2 has dependency on WT#1.1</t>
  </si>
  <si>
    <t>WT#1.3 has dependency on WT#1.1 and WT#1.2</t>
  </si>
  <si>
    <t>depended on completion of WT#2</t>
  </si>
  <si>
    <t>WT#4</t>
  </si>
  <si>
    <t>depended on completion of WT#1 and WT#2</t>
  </si>
  <si>
    <t>WT#5</t>
  </si>
  <si>
    <t>depended on completion of WT#1, WT#2, and WT#4</t>
  </si>
  <si>
    <t>WT#1 sc</t>
  </si>
  <si>
    <t>WT#1.4</t>
  </si>
  <si>
    <t>WT#1.5</t>
  </si>
  <si>
    <t>WT#2 is depended on completion of WT#1</t>
  </si>
  <si>
    <t>WT#3 is dependent on completion of WT#1.</t>
  </si>
  <si>
    <t>WT#3.1</t>
  </si>
  <si>
    <t>WT#3.2</t>
  </si>
  <si>
    <t>WT#3 sc</t>
  </si>
  <si>
    <t>WT#2 is dependent on WT#1</t>
  </si>
  <si>
    <t>WT#6</t>
  </si>
  <si>
    <t>WT#3.1 may be dependent on WT#3.3.</t>
  </si>
  <si>
    <t>WT#3.3</t>
  </si>
  <si>
    <t>WT#3.3 may be dependent on WT#3.1.</t>
  </si>
  <si>
    <t>WT#6 is depended on completion of WT#1</t>
  </si>
  <si>
    <t>WT#7</t>
  </si>
  <si>
    <t>no</t>
  </si>
  <si>
    <t>WT#8</t>
  </si>
  <si>
    <t>WT#9</t>
  </si>
  <si>
    <t>WT#3.a</t>
  </si>
  <si>
    <t>WT#3.b</t>
  </si>
  <si>
    <t>CP part of WT#3.b depends on completion of WT#3.a</t>
  </si>
  <si>
    <t>WT#3.c</t>
  </si>
  <si>
    <t>CP part of WT#3.c depends on completion of WT#3.a</t>
  </si>
  <si>
    <t>WT#4.a</t>
  </si>
  <si>
    <t>WT#5.a</t>
  </si>
  <si>
    <t>WT#5.a depends on completion of WT#5.b and WT#5.c</t>
  </si>
  <si>
    <t>WT#5.b</t>
  </si>
  <si>
    <t>WT#5.b depends on completion of WT#5.a and WT#5.c</t>
  </si>
  <si>
    <t>WT#5.c</t>
  </si>
  <si>
    <t>WT#5.c depends on completion of WT#5.a and WT#5.b</t>
  </si>
  <si>
    <t>WT#6.a</t>
  </si>
  <si>
    <t>WT#2 sc</t>
  </si>
  <si>
    <t>depends on WT#2.1</t>
  </si>
  <si>
    <t>Depends on WT6 in Edge computing ph2 SID (S2-2108166)</t>
  </si>
  <si>
    <t>Depends on WT#2 and WT#3</t>
  </si>
  <si>
    <t>WT#5.1</t>
  </si>
  <si>
    <t>WT#5.3</t>
  </si>
  <si>
    <t>WT#6 is depended on completion of WT#1.</t>
  </si>
  <si>
    <t>WT#10</t>
  </si>
  <si>
    <t>WT#11</t>
  </si>
  <si>
    <t>WT#3.3 is dependent on with WT#3.2</t>
  </si>
  <si>
    <t>WT#3.4</t>
  </si>
  <si>
    <t>WT#3.5</t>
  </si>
  <si>
    <t>WT#4.1</t>
  </si>
  <si>
    <t>WT#4.2</t>
  </si>
  <si>
    <t>WT#3.3 is self-contained, but may coordinate with SID FS_UPCAS</t>
  </si>
  <si>
    <t>WT#3.6</t>
  </si>
  <si>
    <t>WT#3.7</t>
  </si>
  <si>
    <t>WT#3.8</t>
  </si>
  <si>
    <t>WT#3.8 is self-contained except that “Investigate QoS prediction in Multi-MNO/Cross-border environments” is related with WT#2.2.</t>
  </si>
  <si>
    <t>WT#4.3</t>
  </si>
  <si>
    <t>WT#4.4</t>
  </si>
  <si>
    <t>WT#4.5</t>
  </si>
  <si>
    <t>WT#2a</t>
  </si>
  <si>
    <t>WT#2b</t>
  </si>
  <si>
    <t>WT#2d</t>
  </si>
  <si>
    <t>WT#3b</t>
  </si>
  <si>
    <t>WT#4a</t>
  </si>
  <si>
    <t>Convida Wireless</t>
  </si>
  <si>
    <t>ABP</t>
  </si>
  <si>
    <t>Zhejiang Lab</t>
  </si>
  <si>
    <t>Acronym</t>
  </si>
  <si>
    <t>sc / synergies with WT#2.2</t>
  </si>
  <si>
    <t>sc / synergies with WT#2.1</t>
  </si>
  <si>
    <t>TUs updated</t>
  </si>
  <si>
    <t>TU/Sum</t>
  </si>
  <si>
    <t>%reduced</t>
  </si>
  <si>
    <t>in</t>
  </si>
  <si>
    <t>TU original total</t>
  </si>
  <si>
    <t>Omnispace</t>
  </si>
  <si>
    <t>Max TUs total</t>
  </si>
  <si>
    <t>Max TUs per SID</t>
  </si>
  <si>
    <t>TU Sum All SIDs</t>
  </si>
  <si>
    <t>% reduced</t>
  </si>
  <si>
    <t>TUs end SA#148-e</t>
  </si>
  <si>
    <t>IIT Bombay</t>
  </si>
  <si>
    <t>Company Inputs Received</t>
  </si>
  <si>
    <t>FirstNet</t>
  </si>
  <si>
    <t>Fujitsu Limited</t>
    <phoneticPr fontId="11"/>
  </si>
  <si>
    <t>Pengcheng Laboratory</t>
    <phoneticPr fontId="11" type="noConversion"/>
  </si>
  <si>
    <t>Sharp Corp</t>
  </si>
  <si>
    <t>PML</t>
  </si>
  <si>
    <t>TU New</t>
  </si>
  <si>
    <t>SA#92-e</t>
  </si>
  <si>
    <t>SA2#146-e</t>
  </si>
  <si>
    <t>SA#93-e</t>
  </si>
  <si>
    <t>SA2#148-e</t>
  </si>
  <si>
    <t>SA2#147-e</t>
  </si>
  <si>
    <t>Airbus</t>
  </si>
  <si>
    <t>AT&amp;T</t>
  </si>
  <si>
    <t>BMWi</t>
  </si>
  <si>
    <t>CableLabs</t>
  </si>
  <si>
    <t>CATT</t>
  </si>
  <si>
    <t>ETRI</t>
  </si>
  <si>
    <t>ETSI</t>
  </si>
  <si>
    <t>Fraunhofer HHI</t>
  </si>
  <si>
    <t>Futurewei</t>
  </si>
  <si>
    <t>III</t>
  </si>
  <si>
    <t>Johns Hopkins University APL</t>
  </si>
  <si>
    <t>LG Uplus</t>
  </si>
  <si>
    <t>Matrixx</t>
  </si>
  <si>
    <t>MINISTERE DE L'INTERIEUR</t>
  </si>
  <si>
    <t>T-Mobile USA</t>
  </si>
  <si>
    <t>NICT</t>
  </si>
  <si>
    <t>Nkom</t>
  </si>
  <si>
    <t>Nokia</t>
  </si>
  <si>
    <t>Orange</t>
  </si>
  <si>
    <t>OTD</t>
  </si>
  <si>
    <t>Peraton Labs</t>
  </si>
  <si>
    <t>Quixoticity</t>
  </si>
  <si>
    <t>SK Telecom</t>
  </si>
  <si>
    <t>Tencent</t>
  </si>
  <si>
    <t>TNO</t>
  </si>
  <si>
    <t>IDEMIA</t>
  </si>
  <si>
    <t>Intel</t>
  </si>
  <si>
    <t>NTIA</t>
  </si>
  <si>
    <t>China Unicom</t>
  </si>
  <si>
    <t>Comcast</t>
  </si>
  <si>
    <t>Mavenir</t>
  </si>
  <si>
    <t>NCSC</t>
  </si>
  <si>
    <t>TSDSI</t>
  </si>
  <si>
    <t>TTA</t>
  </si>
  <si>
    <t>Erillisverkot</t>
  </si>
  <si>
    <t>SA#93 reqistered</t>
  </si>
  <si>
    <t>SA#92 reqistered</t>
  </si>
  <si>
    <t>SA2#146 reqistered</t>
  </si>
  <si>
    <t>SA2#147 reqistered</t>
  </si>
  <si>
    <t>SA2#148 reqistered</t>
  </si>
  <si>
    <t>KT</t>
  </si>
  <si>
    <t>H3C</t>
    <phoneticPr fontId="11" type="noConversion"/>
  </si>
  <si>
    <t>Reliance Jio</t>
  </si>
  <si>
    <t>Deutsche Telekom AG</t>
  </si>
  <si>
    <t>KPN N.V.</t>
  </si>
  <si>
    <t>BT plc</t>
  </si>
  <si>
    <t>Leonardo SpA</t>
  </si>
  <si>
    <t>InterDigital, Inc.</t>
  </si>
  <si>
    <t>HUAWEI TECHNOLOGIES Co. Ltd.</t>
  </si>
  <si>
    <t>Cisco Systems Belgium</t>
  </si>
  <si>
    <t>Sony Europe B.V.</t>
  </si>
  <si>
    <t>Huawei Telecommunication India</t>
  </si>
  <si>
    <t>Sooktha Consulting Pvt Ltd</t>
  </si>
  <si>
    <t>Rakuten Mobile, Inc</t>
  </si>
  <si>
    <t>ERNET India</t>
  </si>
  <si>
    <t>EDF Recherche et Développement</t>
  </si>
  <si>
    <t>BROADCOM CORPORATION</t>
  </si>
  <si>
    <t>IIT Kanpur</t>
  </si>
  <si>
    <t>European Commission</t>
  </si>
  <si>
    <t>TURKCELL</t>
  </si>
  <si>
    <t>Kontron Transportation France</t>
  </si>
  <si>
    <t>Samsung R&amp;D Institute UK</t>
  </si>
  <si>
    <t>NOVAMINT</t>
  </si>
  <si>
    <t>EBU</t>
  </si>
  <si>
    <t>Dish Network</t>
  </si>
  <si>
    <t>Mitsubishi Electric RCE</t>
  </si>
  <si>
    <t>Casa Systems Inc.</t>
  </si>
  <si>
    <t>Microsoft Europe SARL</t>
  </si>
  <si>
    <t>vivo Mobile Com. (Chongqing)</t>
  </si>
  <si>
    <t>Vodafone Telekomünikasyon A.S.</t>
  </si>
  <si>
    <t>ZTE Wistron Telecom AB</t>
  </si>
  <si>
    <t>Nokia UK</t>
  </si>
  <si>
    <t>Sony Group Corporation</t>
  </si>
  <si>
    <t>Verizon Denmark</t>
  </si>
  <si>
    <t>Beijing Xiaomi Electronics</t>
  </si>
  <si>
    <t>Facebook</t>
  </si>
  <si>
    <t>Qualcomm Incorporated</t>
  </si>
  <si>
    <t>TELEFONICA S.A.</t>
  </si>
  <si>
    <t>Xiaomi Communications</t>
  </si>
  <si>
    <t>OnePlus</t>
  </si>
  <si>
    <t>China Mobile Com. Corporation</t>
  </si>
  <si>
    <t>Orange UK</t>
  </si>
  <si>
    <t>China Telecom Corporation Ltd.</t>
  </si>
  <si>
    <t>Qualcomm Technologies Int</t>
  </si>
  <si>
    <t>Samsung Electronics Benelux BV</t>
  </si>
  <si>
    <t>Lockheed Martin</t>
  </si>
  <si>
    <t>Samsung R&amp;D Institute India</t>
  </si>
  <si>
    <t>VIVO TECH GmbH</t>
  </si>
  <si>
    <t>THALES</t>
  </si>
  <si>
    <t>InterDigital, Europe, Ltd.</t>
  </si>
  <si>
    <t>Kyocera Corporation</t>
  </si>
  <si>
    <t>Dongguan OPPO Precision Elec.</t>
  </si>
  <si>
    <t>JMA Wireless</t>
  </si>
  <si>
    <t>Sony Corporation</t>
  </si>
  <si>
    <t>Vodafone Italia SpA</t>
  </si>
  <si>
    <t>Philips International B.V.</t>
  </si>
  <si>
    <t>NEC Corporation</t>
  </si>
  <si>
    <t>Huawei Tech.(UK) Co.. Ltd</t>
  </si>
  <si>
    <t>CBN</t>
  </si>
  <si>
    <t>Google Inc.</t>
  </si>
  <si>
    <t>Huawei Device Co., Ltd</t>
  </si>
  <si>
    <t>Guangdong OPPO Mobile Telecom.</t>
  </si>
  <si>
    <t>Fiberhome Technologies Group</t>
  </si>
  <si>
    <t>STMicroelectronics</t>
  </si>
  <si>
    <t>CANON Research Centre France</t>
  </si>
  <si>
    <t>SyncTechno Inc.</t>
  </si>
  <si>
    <t>BBC</t>
  </si>
  <si>
    <t>Spirent Communications</t>
  </si>
  <si>
    <t>Bell Mobility</t>
  </si>
  <si>
    <t>Sateliot</t>
  </si>
  <si>
    <t>Shanghai Chen Si Electronics</t>
  </si>
  <si>
    <t>Qualcomm Austria RFFE GmbH</t>
  </si>
  <si>
    <t>Dolby Laboratories Inc.</t>
  </si>
  <si>
    <t>Union Inter. Chemins de Fer</t>
  </si>
  <si>
    <t>Spark NZ Ltd</t>
  </si>
  <si>
    <t>ABP, NRTA</t>
  </si>
  <si>
    <t>ZTE Corporation</t>
  </si>
  <si>
    <t>HISPASAT SA</t>
  </si>
  <si>
    <t>QUALCOMM Europe Inc. - Spain</t>
  </si>
  <si>
    <t>5G MAG</t>
  </si>
  <si>
    <t>U.S. National Security Agency</t>
  </si>
  <si>
    <t>Apple Computer Trading Co. Ltd</t>
  </si>
  <si>
    <t>Apple Gesellschaft m.b.H.</t>
  </si>
  <si>
    <t>Samsung Electronics GmbH</t>
  </si>
  <si>
    <t>Pivotal Commware</t>
  </si>
  <si>
    <t>Mitsubishi Electric Corp</t>
  </si>
  <si>
    <t>ROBERT BOSCH GmbH</t>
  </si>
  <si>
    <t>Ericsson Inc.</t>
  </si>
  <si>
    <t>Huawei Technologies France</t>
  </si>
  <si>
    <t>Oy LM Ericsson AB</t>
  </si>
  <si>
    <t>Apple Switzerland AG</t>
  </si>
  <si>
    <t>AT&amp;T GNS Belgium SPRL</t>
  </si>
  <si>
    <t>Quanray</t>
  </si>
  <si>
    <t>KT Corp.</t>
  </si>
  <si>
    <t>NEC Europe Ltd</t>
  </si>
  <si>
    <t>ITRI</t>
  </si>
  <si>
    <t>HUGHES Network Systems Ltd</t>
  </si>
  <si>
    <t>Samsung Research America</t>
  </si>
  <si>
    <t>Samsung Electronics France SA</t>
  </si>
  <si>
    <t>China Mobile International Ltd</t>
  </si>
  <si>
    <t>CALTTA</t>
  </si>
  <si>
    <t>TRAFICOM</t>
  </si>
  <si>
    <t>vivo Communication Technology</t>
  </si>
  <si>
    <t>Lenovo Mobile Com. Technology</t>
  </si>
  <si>
    <t>Tessares</t>
  </si>
  <si>
    <t>Samsung Electronics Czech</t>
  </si>
  <si>
    <t>LG Electronics Inc.</t>
  </si>
  <si>
    <t>LG Electronics France</t>
  </si>
  <si>
    <t>Samsung Electronics Romania</t>
  </si>
  <si>
    <t>Harman GmbH</t>
  </si>
  <si>
    <t>IIT, Kharagpur</t>
  </si>
  <si>
    <t>Apple Hungary Kft.</t>
  </si>
  <si>
    <t>QUALCOMM Europe Inc. - Italy</t>
  </si>
  <si>
    <t>KEYSIGHT TECHNOLOGIES</t>
  </si>
  <si>
    <t>MediaTek (Chengdu) Inc.</t>
  </si>
  <si>
    <t>Nokia France</t>
  </si>
  <si>
    <t>Huawei Technologies Sweden AB</t>
  </si>
  <si>
    <t>Motorola Solutions Danmark A/S</t>
  </si>
  <si>
    <t>Samsung Electronics Iberia SA</t>
  </si>
  <si>
    <t>Qualcomm communications-France</t>
  </si>
  <si>
    <t>ZONSON</t>
  </si>
  <si>
    <t>Commsat</t>
  </si>
  <si>
    <t>HuaWei Technologies Co., Ltd</t>
  </si>
  <si>
    <t>China Telecommunications</t>
  </si>
  <si>
    <t>ShenZhen Zhongxing Shitong</t>
  </si>
  <si>
    <t>Nubia Technology Co.,Ltd</t>
  </si>
  <si>
    <t>Apple R&amp;D</t>
  </si>
  <si>
    <t>Verizon UK Ltd</t>
  </si>
  <si>
    <t>Nokia Germany</t>
  </si>
  <si>
    <t>U.S. Department of Defense</t>
  </si>
  <si>
    <t>Beijing Xiaomi Software Tech</t>
  </si>
  <si>
    <t>China Telecomunication Corp.</t>
  </si>
  <si>
    <t>Qualcomm Wireless GmbH</t>
  </si>
  <si>
    <t>Chengdu OPPO Mobile Com. corp.</t>
  </si>
  <si>
    <t>Xiaomi Technology</t>
  </si>
  <si>
    <t>IPCom GmbH &amp; Co.KG</t>
  </si>
  <si>
    <t>vivo Mobile Communication Co.,</t>
  </si>
  <si>
    <t>Apple AB</t>
  </si>
  <si>
    <t>Fujitsu Limited</t>
  </si>
  <si>
    <t>Jetflow</t>
  </si>
  <si>
    <t>NTT DOCOMO INC.</t>
  </si>
  <si>
    <t>InterDigital Communications</t>
  </si>
  <si>
    <t>Qualcomm CDMA Technologies</t>
  </si>
  <si>
    <t>Samsung Electronics Polska</t>
  </si>
  <si>
    <t>Apple France</t>
  </si>
  <si>
    <t>KDDI Corporation</t>
  </si>
  <si>
    <t>NHK</t>
  </si>
  <si>
    <t>Motorola Mobility UK Ltd.</t>
  </si>
  <si>
    <t>Samsung Electronics Co., Ltd</t>
  </si>
  <si>
    <t>Motorola Solutions UK Ltd.</t>
  </si>
  <si>
    <t>MITRE Corporation</t>
  </si>
  <si>
    <t>NEC Telecom MODUS Ltd.</t>
  </si>
  <si>
    <t>Verizon Spain</t>
  </si>
  <si>
    <t>Telia Company AB</t>
  </si>
  <si>
    <t>Beijing OPPO Com. corp., ltd</t>
  </si>
  <si>
    <t>Anterix</t>
  </si>
  <si>
    <t>Ericsson Limited</t>
  </si>
  <si>
    <t>CKH IOD UK LIMITED</t>
  </si>
  <si>
    <t>ASUSTEK COMPUTER (SHANGHAI)</t>
  </si>
  <si>
    <t>LG Electronics Polska</t>
  </si>
  <si>
    <t>BBA</t>
  </si>
  <si>
    <t>Ericsson Telecomunicazioni SpA</t>
  </si>
  <si>
    <t>Qualcomm Finland RFFE Oy</t>
  </si>
  <si>
    <t>Vodafone Romania S.A.</t>
  </si>
  <si>
    <t>Vodafone Ireland Plc</t>
  </si>
  <si>
    <t>TELENOR ASA</t>
  </si>
  <si>
    <t>HOME OFFICE</t>
  </si>
  <si>
    <t>Lekha Wireless Solutions</t>
  </si>
  <si>
    <t>C-DOT</t>
  </si>
  <si>
    <t>Sandvine Incorporated</t>
  </si>
  <si>
    <t>Qualcomm India Pvt Ltd</t>
  </si>
  <si>
    <t>Ericsson Japan K.K.</t>
  </si>
  <si>
    <t>VODAFONE Group Plc</t>
  </si>
  <si>
    <t>Futurewei Technologies</t>
  </si>
  <si>
    <t>Motorola Mobility France S.A.S</t>
  </si>
  <si>
    <t>Telstra Corporation Limited</t>
  </si>
  <si>
    <t>U.S. Department of Transport.</t>
  </si>
  <si>
    <t>Ericsson GmbH, Eurolab</t>
  </si>
  <si>
    <t>Volkswagen AG</t>
  </si>
  <si>
    <t>MediaTek Inc.</t>
  </si>
  <si>
    <t>NextNav</t>
  </si>
  <si>
    <t>Intel Technology India Pvt Ltd</t>
  </si>
  <si>
    <t>TOYOTA MOTOR CORPORATION</t>
  </si>
  <si>
    <t>ATIS</t>
  </si>
  <si>
    <t>CAICT</t>
  </si>
  <si>
    <t>Beijing Xiaomi Mobile Softwar</t>
  </si>
  <si>
    <t>HUAWEI Technologies Japan K.K.</t>
  </si>
  <si>
    <t>Qualcomm Tech. Netherlands B.V</t>
  </si>
  <si>
    <t>Cisco Systems France</t>
  </si>
  <si>
    <t>Intel Sweden AB</t>
  </si>
  <si>
    <t>Siemens AG</t>
  </si>
  <si>
    <t>SHARP Corporation</t>
  </si>
  <si>
    <t>SAMSUNG R&amp;D INSTITUTE JAPAN</t>
  </si>
  <si>
    <t>Nokia Shanghai Bell</t>
  </si>
  <si>
    <t>Panasonic Corporation</t>
  </si>
  <si>
    <t>DENSO CORPORATION</t>
  </si>
  <si>
    <t>Mitsubishi Electric Co.</t>
  </si>
  <si>
    <t>MediaTek (Wuhan) Inc.</t>
  </si>
  <si>
    <t>DOCOMO Communications Lab.</t>
  </si>
  <si>
    <t>US Cellular Corporation</t>
  </si>
  <si>
    <t>CISA ECD</t>
  </si>
  <si>
    <t>ZTE Photonics</t>
  </si>
  <si>
    <t>Ericsson LM</t>
  </si>
  <si>
    <t>ASTRI</t>
  </si>
  <si>
    <t>Orange Spain</t>
  </si>
  <si>
    <t>Gatehouse Satcom A/S</t>
  </si>
  <si>
    <t>Motorola Mobility Germany GmbH</t>
  </si>
  <si>
    <t>China Mobile (Hangzhou) Inf.</t>
  </si>
  <si>
    <t>Verizon Sweden</t>
  </si>
  <si>
    <t>TCL Communication Ltd.</t>
  </si>
  <si>
    <t>Huawei Technologies R&amp;D UK</t>
  </si>
  <si>
    <t>Verizon Switzerland AG</t>
  </si>
  <si>
    <t>Vodafone GmbH</t>
  </si>
  <si>
    <t>Charter Communications, Inc</t>
  </si>
  <si>
    <t>vivo Mobile Communication (H)</t>
  </si>
  <si>
    <t>vivo Mobile Communication (S)</t>
  </si>
  <si>
    <t>Samsung Guangzhou Mobile R&amp;D</t>
  </si>
  <si>
    <t>Samsung Electronics Nordic AB</t>
  </si>
  <si>
    <t>SoftBank Corp.</t>
  </si>
  <si>
    <t>T-Mobile USA Inc.</t>
  </si>
  <si>
    <t>MediaTek (Shenzhen) Inc.</t>
  </si>
  <si>
    <t>ABS</t>
  </si>
  <si>
    <t>BEIJING SAMSUNG TELECOM R&amp;D</t>
  </si>
  <si>
    <t>Spreadtrum Communications</t>
  </si>
  <si>
    <t>QUALCOMM JAPAN LLC.</t>
  </si>
  <si>
    <t>Shenzhen YZF Network Technolog</t>
  </si>
  <si>
    <t>Hewlett-Packard Enterprise</t>
  </si>
  <si>
    <t>InterDigital France R&amp;D, SAS</t>
  </si>
  <si>
    <t>Oracle Corporation</t>
  </si>
  <si>
    <t>Nokia Hungary</t>
  </si>
  <si>
    <t>Ericsson-LG Co., LTD</t>
  </si>
  <si>
    <t>TD Tech Ltd</t>
  </si>
  <si>
    <t>ViaviSolutions Deutsch. GmbH</t>
  </si>
  <si>
    <t>Telekom Deutschland GmbH</t>
  </si>
  <si>
    <t>Amdocs Software Systems Ltd</t>
  </si>
  <si>
    <t>NTT corporation</t>
  </si>
  <si>
    <t>Ericsson France S.A.S</t>
  </si>
  <si>
    <t>L.M. Ericsson Limited</t>
  </si>
  <si>
    <t>Nanjing Ericsson Panda Com Ltd</t>
  </si>
  <si>
    <t>INSPUR</t>
  </si>
  <si>
    <t>Nokia Italy</t>
  </si>
  <si>
    <t>BJTU</t>
  </si>
  <si>
    <t>Nokia Solutions &amp; Networks (I)</t>
  </si>
  <si>
    <t>Lenovo Information Technology</t>
  </si>
  <si>
    <t>Nokia Japan</t>
  </si>
  <si>
    <t>Datang Mobile Com. Equipment</t>
  </si>
  <si>
    <t>Chongqing University</t>
  </si>
  <si>
    <t>Lenovo Future Communications</t>
  </si>
  <si>
    <t>Intel Deutschland GmbH</t>
  </si>
  <si>
    <t>Nokia Belgium</t>
  </si>
  <si>
    <t>Sensus UK</t>
  </si>
  <si>
    <t>China Mobile M2M Company Ltd.</t>
  </si>
  <si>
    <t>Nokia Poland</t>
  </si>
  <si>
    <t>TELECOM ITALIA S.p.A.</t>
  </si>
  <si>
    <t>Rogers Communications Canada</t>
  </si>
  <si>
    <t>Apple (UK) Limited</t>
  </si>
  <si>
    <t>T-Mobile Austria GmbH</t>
  </si>
  <si>
    <t>Fraunhofer IIS</t>
  </si>
  <si>
    <t>B-Com</t>
  </si>
  <si>
    <t>Ligado Networks</t>
  </si>
  <si>
    <t>Ericsson España S.A.</t>
  </si>
  <si>
    <t>Allot Ltd</t>
  </si>
  <si>
    <t>Apple Portugal</t>
  </si>
  <si>
    <t>Apple GmbH</t>
  </si>
  <si>
    <t>Vodafone España SA</t>
  </si>
  <si>
    <t>Intelsat</t>
  </si>
  <si>
    <t>Huawei Technologies (Korea)</t>
  </si>
  <si>
    <t>Intel China Ltd.</t>
  </si>
  <si>
    <t>Beijing Xiaomi Mobile Software</t>
  </si>
  <si>
    <t>Nokia Corporation</t>
  </si>
  <si>
    <t>Intel Corporation Italia SpA</t>
  </si>
  <si>
    <t>ITOCHU Techno-Solutions Corp</t>
  </si>
  <si>
    <t>Lenovo (Beijing) Ltd</t>
  </si>
  <si>
    <t>CICT</t>
  </si>
  <si>
    <t>Nokia Denmark</t>
  </si>
  <si>
    <t>BOUYGUES Telecom</t>
  </si>
  <si>
    <t>ASELSAN</t>
  </si>
  <si>
    <t>BROADPEAK</t>
  </si>
  <si>
    <t>Orange Romania</t>
  </si>
  <si>
    <t>China Mobile (Suzhou) Software</t>
  </si>
  <si>
    <t>CHENGDU TD TECH LTD.</t>
  </si>
  <si>
    <t>SIA</t>
  </si>
  <si>
    <t>CSPIA</t>
  </si>
  <si>
    <t>Alibaba (China) Group., Ltd.</t>
  </si>
  <si>
    <t>Juniper Networks</t>
  </si>
  <si>
    <t>Tencent Cloud</t>
  </si>
  <si>
    <t>Xidian University</t>
  </si>
  <si>
    <t>HiSilicon Technologies Co. Ltd</t>
  </si>
  <si>
    <t>CEPRI</t>
  </si>
  <si>
    <t>Tejas Networks Ltd.</t>
  </si>
  <si>
    <t>Eutelsat S.A.</t>
  </si>
  <si>
    <t>InterDigital Belgium. LLC</t>
  </si>
  <si>
    <t>Nokia Korea</t>
  </si>
  <si>
    <t>TencentCloud</t>
  </si>
  <si>
    <t>Ericsson India Private Limited</t>
  </si>
  <si>
    <t>Intel Belgium SA/NV</t>
  </si>
  <si>
    <t>Motorola Mobility España SA</t>
  </si>
  <si>
    <t>T-Mobile Polska S.A.</t>
  </si>
  <si>
    <t>Ericsson Hungary Ltd</t>
  </si>
  <si>
    <t>NTT</t>
  </si>
  <si>
    <t>Motorola Solutions Germany</t>
  </si>
  <si>
    <t>Softil Ltd</t>
  </si>
  <si>
    <t>GDCNI</t>
  </si>
  <si>
    <t>Sanechips</t>
  </si>
  <si>
    <t>ESA</t>
  </si>
  <si>
    <t>Qualcomm Korea</t>
  </si>
  <si>
    <t>Qualcomm Europe Inc. Sweden</t>
  </si>
  <si>
    <t>Infoblox</t>
  </si>
  <si>
    <t>IPLOOK</t>
  </si>
  <si>
    <t>Potevio Company Limited</t>
  </si>
  <si>
    <t>Avanti</t>
  </si>
  <si>
    <t>Cisco Systems</t>
  </si>
  <si>
    <t>CommScope Technologies AG</t>
  </si>
  <si>
    <t>A.S.T.R.I.D. S.A.</t>
  </si>
  <si>
    <t>Hansung University</t>
  </si>
  <si>
    <t>LG Electronics Deutschland</t>
  </si>
  <si>
    <t>u-blox AG</t>
  </si>
  <si>
    <t>LG Electronics Finland</t>
  </si>
  <si>
    <t>Perspecta Labs Inc.</t>
  </si>
  <si>
    <t>Intel Russia A/O</t>
  </si>
  <si>
    <t>Huawei Technologies Japan K.K.</t>
  </si>
  <si>
    <t>ZXNE</t>
  </si>
  <si>
    <t>Polaris Wireless</t>
  </si>
  <si>
    <t>Sum Companies with no meeting attendance</t>
  </si>
  <si>
    <t>Ligado</t>
  </si>
  <si>
    <t>Siemens</t>
  </si>
  <si>
    <t>T-Mobile US</t>
  </si>
  <si>
    <t>ASUSTeK</t>
    <phoneticPr fontId="11" type="noConversion"/>
  </si>
  <si>
    <t>Quectel</t>
    <phoneticPr fontId="10" type="noConversion"/>
  </si>
  <si>
    <t>China Southern Power Grid Co.</t>
    <phoneticPr fontId="11" type="noConversion"/>
  </si>
  <si>
    <t>TCL</t>
  </si>
  <si>
    <t>SA1#93-e</t>
  </si>
  <si>
    <t>SA1#94-e</t>
  </si>
  <si>
    <t>SA1#95-e</t>
  </si>
  <si>
    <t>SA1#96-e</t>
  </si>
  <si>
    <t>Datang Linktester Technology</t>
  </si>
  <si>
    <t>KRRI</t>
  </si>
  <si>
    <t>Kyonggi University</t>
  </si>
  <si>
    <t>Quectel</t>
  </si>
  <si>
    <t>DCMS</t>
  </si>
  <si>
    <t>one2many B.V.</t>
  </si>
  <si>
    <t>BDBOS</t>
  </si>
  <si>
    <t>Netherlands Police</t>
  </si>
  <si>
    <t>China Mobile E-Commerce Co.</t>
  </si>
  <si>
    <t>CITC</t>
  </si>
  <si>
    <t>Korean Register</t>
  </si>
  <si>
    <t>LG Electronics UK</t>
  </si>
  <si>
    <t>HUAWEI TECH. GmbH</t>
  </si>
  <si>
    <t>Inmarsat</t>
  </si>
  <si>
    <t>EUTC</t>
  </si>
  <si>
    <t>COMMUNICATIONS ALLIANCE LTD</t>
  </si>
  <si>
    <t>Telefonica Germany GmbH</t>
  </si>
  <si>
    <t>Sennheiser Electronic GmbH</t>
  </si>
  <si>
    <t>CIS</t>
  </si>
  <si>
    <t>Fudan University</t>
  </si>
  <si>
    <t>The Police of the Netherlands</t>
  </si>
  <si>
    <t>Orope Germany GmbH</t>
  </si>
  <si>
    <t>University of Malaga (UMA)</t>
  </si>
  <si>
    <t>VIAVI</t>
  </si>
  <si>
    <t>Nufront</t>
    <phoneticPr fontId="11" type="noConversion"/>
  </si>
  <si>
    <t>Broadpeak</t>
  </si>
  <si>
    <t>Honor</t>
  </si>
  <si>
    <t>Sennheiser</t>
  </si>
  <si>
    <t>ABS</t>
    <phoneticPr fontId="11" type="noConversion"/>
  </si>
  <si>
    <t>Deutsche Telekom</t>
  </si>
  <si>
    <t>SA1#93-e registered</t>
  </si>
  <si>
    <t>SA1#94-e registered</t>
  </si>
  <si>
    <t>SA1#95-e registered</t>
  </si>
  <si>
    <t>SA1#96-e registered</t>
  </si>
  <si>
    <t>Points issued by non-attending companies</t>
  </si>
  <si>
    <t>NTT DOCOMO</t>
    <phoneticPr fontId="11"/>
  </si>
  <si>
    <t>China Mobile</t>
  </si>
  <si>
    <t>Hispasat</t>
  </si>
  <si>
    <t>Casa</t>
  </si>
  <si>
    <t>IPCom</t>
  </si>
  <si>
    <t>BT</t>
  </si>
  <si>
    <t>COMCAST</t>
  </si>
  <si>
    <t>DISH Network</t>
  </si>
  <si>
    <t>HNS</t>
  </si>
  <si>
    <t>KPN</t>
  </si>
  <si>
    <t>Sepura</t>
  </si>
  <si>
    <t>Telecom Italia</t>
  </si>
  <si>
    <t>Home Office</t>
  </si>
  <si>
    <t>University Of Surrey</t>
  </si>
  <si>
    <t>Verizon</t>
  </si>
  <si>
    <t>Charter Communications</t>
  </si>
  <si>
    <t>Apple</t>
  </si>
  <si>
    <t>Cisco</t>
  </si>
  <si>
    <t>US Cellular</t>
  </si>
  <si>
    <t>% companies</t>
  </si>
  <si>
    <t>SA1#92-e registered</t>
  </si>
  <si>
    <t>Eutelsat</t>
  </si>
  <si>
    <t>Shanghai Jiao Tong University</t>
  </si>
  <si>
    <t>SA2 Tdoc</t>
  </si>
  <si>
    <t>AsiaInfo</t>
  </si>
  <si>
    <t>SA1#89-e registered</t>
  </si>
  <si>
    <t>SA1#90-e registered</t>
  </si>
  <si>
    <t>SA1#91-e registered</t>
  </si>
  <si>
    <t>SA1#90-e</t>
  </si>
  <si>
    <t>SA1#91-e</t>
  </si>
  <si>
    <t>SA1#92-e</t>
  </si>
  <si>
    <t>SA1#89-e</t>
  </si>
  <si>
    <t>Affirmed Networks Inc.</t>
  </si>
  <si>
    <t>China Southern Power Grid Co.</t>
  </si>
  <si>
    <t>NIST</t>
  </si>
  <si>
    <t>umlaut</t>
  </si>
  <si>
    <t>SES S.A.</t>
  </si>
  <si>
    <t>PT PORTUGAL SGPS SA</t>
  </si>
  <si>
    <t>Intel Corporation SAS</t>
  </si>
  <si>
    <t>Qualcomm Technologies Ireland</t>
  </si>
  <si>
    <t>Luxshare-ICT, Inc.</t>
  </si>
  <si>
    <t>Huawei Tech.(UK) Co., Ltd</t>
  </si>
  <si>
    <t>Motorola Solutions Poland</t>
  </si>
  <si>
    <t>Intel Finland Oy</t>
  </si>
  <si>
    <t>OPPO</t>
  </si>
  <si>
    <t>InterDigital Germany GmbH</t>
  </si>
  <si>
    <t>Interdigital Asia LLC</t>
  </si>
  <si>
    <t>Chongqing Angying</t>
  </si>
  <si>
    <t>Hangzhou Douku</t>
  </si>
  <si>
    <t>Hangzhou Mengyuxiang</t>
  </si>
  <si>
    <t>DIGITAL CATAPULT</t>
  </si>
  <si>
    <t>Anokiwave</t>
  </si>
  <si>
    <t>Sony Mobile Communications</t>
  </si>
  <si>
    <t>Attendance R18 Meetings (Sum)</t>
  </si>
  <si>
    <t>alibaba</t>
  </si>
  <si>
    <t>Allot</t>
  </si>
  <si>
    <t>BUPT</t>
  </si>
  <si>
    <t>Denso</t>
  </si>
  <si>
    <t>Guangdong Genius</t>
    <phoneticPr fontId="12" type="noConversion"/>
  </si>
  <si>
    <t>Hytera</t>
  </si>
  <si>
    <t>ITRI</t>
    <phoneticPr fontId="11" type="noConversion"/>
  </si>
  <si>
    <t>KDDI</t>
  </si>
  <si>
    <t>LG Uplus</t>
    <phoneticPr fontId="11" type="noConversion"/>
  </si>
  <si>
    <t>Microsoft</t>
  </si>
  <si>
    <t>NEC</t>
    <phoneticPr fontId="11"/>
  </si>
  <si>
    <t>NICT</t>
    <phoneticPr fontId="9"/>
  </si>
  <si>
    <t>Rakuten Mobile</t>
    <phoneticPr fontId="11"/>
  </si>
  <si>
    <t>SoftBank</t>
    <phoneticPr fontId="11"/>
  </si>
  <si>
    <t>TD Tech</t>
    <phoneticPr fontId="11" type="noConversion"/>
  </si>
  <si>
    <t>Toyota</t>
  </si>
  <si>
    <t>vivo</t>
  </si>
  <si>
    <t>Vodafone</t>
  </si>
  <si>
    <t>Zeku</t>
  </si>
  <si>
    <t>Caltta</t>
  </si>
  <si>
    <t>Mitsubishi</t>
  </si>
  <si>
    <t>Telstra</t>
  </si>
  <si>
    <t>UESTC</t>
  </si>
  <si>
    <t>All Company Inputs</t>
  </si>
  <si>
    <t>Ranking Method</t>
  </si>
  <si>
    <t>Bouygues Telecom</t>
  </si>
  <si>
    <t>MediaTek</t>
  </si>
  <si>
    <t>Oppo</t>
  </si>
  <si>
    <t>MATRIXX</t>
  </si>
  <si>
    <t>Nubia</t>
  </si>
  <si>
    <t>Spreadtrum Communications</t>
    <phoneticPr fontId="12" type="noConversion"/>
  </si>
  <si>
    <t>Telefonica</t>
  </si>
  <si>
    <t>Thales</t>
  </si>
  <si>
    <t>Vodafone Idea</t>
  </si>
  <si>
    <t>Harman</t>
  </si>
  <si>
    <t>NERCDTV</t>
  </si>
  <si>
    <t>Qualcomm</t>
  </si>
  <si>
    <t>Huawei</t>
  </si>
  <si>
    <t>ZTE</t>
  </si>
  <si>
    <t>CATT</t>
    <phoneticPr fontId="11" type="noConversion"/>
  </si>
  <si>
    <t>Kyocera Corporation</t>
    <phoneticPr fontId="11"/>
  </si>
  <si>
    <t>Broadcom</t>
  </si>
  <si>
    <t>Xiaomi</t>
    <phoneticPr fontId="11" type="noConversion"/>
  </si>
  <si>
    <t>RAN lead</t>
  </si>
  <si>
    <t>SA lead</t>
  </si>
  <si>
    <t xml:space="preserve">RAN lead </t>
  </si>
  <si>
    <t xml:space="preserve">SA lead / parallel </t>
  </si>
  <si>
    <t>SA lead ?</t>
  </si>
  <si>
    <t>parallel</t>
  </si>
  <si>
    <t>parallel ?</t>
  </si>
  <si>
    <t xml:space="preserve">parallel ? </t>
  </si>
  <si>
    <t xml:space="preserve">SA lead </t>
  </si>
  <si>
    <t xml:space="preserve">parallel </t>
  </si>
  <si>
    <t>Rogers Communication</t>
  </si>
  <si>
    <t>Samsung</t>
  </si>
  <si>
    <t>Fraunhofer</t>
  </si>
  <si>
    <t>Sandvine</t>
  </si>
  <si>
    <t>Ericsson</t>
  </si>
  <si>
    <t>department of defense</t>
  </si>
  <si>
    <t>EDF</t>
  </si>
  <si>
    <t>Novamint</t>
  </si>
  <si>
    <t>Motorola Solutions</t>
  </si>
  <si>
    <t>Telia</t>
  </si>
  <si>
    <t>Telus</t>
  </si>
  <si>
    <t>InterDigital</t>
  </si>
  <si>
    <t>Lenovo</t>
  </si>
  <si>
    <t>Sony</t>
  </si>
  <si>
    <t>Telenor</t>
  </si>
  <si>
    <t>Volkswagen</t>
  </si>
  <si>
    <t>Bosch</t>
  </si>
  <si>
    <t>MITRE</t>
  </si>
  <si>
    <t>RAN / SA work</t>
  </si>
  <si>
    <t>GateHouse</t>
  </si>
  <si>
    <t>Total Points cast</t>
  </si>
  <si>
    <t>Rapporteur</t>
  </si>
  <si>
    <t>latest tdoc</t>
  </si>
  <si>
    <t>Ranking Sum</t>
  </si>
  <si>
    <t>Total TUs</t>
  </si>
  <si>
    <t>China Telecom</t>
  </si>
  <si>
    <t>Only Company Inputs from companies which attended</t>
  </si>
  <si>
    <t>in/out</t>
  </si>
  <si>
    <t>LG Electronics</t>
  </si>
  <si>
    <t>Rank</t>
  </si>
  <si>
    <t>Rnk</t>
  </si>
  <si>
    <t>Continous Rank</t>
  </si>
  <si>
    <t>Latest Workshop Tdoc</t>
  </si>
  <si>
    <t>out</t>
  </si>
  <si>
    <t>WT#1.1/1.2</t>
  </si>
  <si>
    <t>In / Out</t>
  </si>
  <si>
    <t>SP-211308</t>
  </si>
  <si>
    <t>SP-211309</t>
  </si>
  <si>
    <t>SP-211310</t>
  </si>
  <si>
    <t>SP-211311</t>
  </si>
  <si>
    <t>SP-211313</t>
  </si>
  <si>
    <t>SP-211312</t>
  </si>
  <si>
    <t>SP-211314</t>
  </si>
  <si>
    <t>SP-211315</t>
  </si>
  <si>
    <t>SP-211316</t>
  </si>
  <si>
    <t>SP-211317</t>
  </si>
  <si>
    <t>SP-211318</t>
  </si>
  <si>
    <t>SP-211319</t>
  </si>
  <si>
    <t>SP-211320</t>
  </si>
  <si>
    <t>SP-211321</t>
  </si>
  <si>
    <t>SP-211322</t>
  </si>
  <si>
    <t>SP-211323</t>
  </si>
  <si>
    <t>SP-211324</t>
  </si>
  <si>
    <t>SP-211325</t>
  </si>
  <si>
    <t>SP-211326</t>
  </si>
  <si>
    <t>SP-211327</t>
  </si>
  <si>
    <t>SP-211328</t>
  </si>
  <si>
    <t>SP-211329</t>
  </si>
  <si>
    <t>SP-211330</t>
  </si>
  <si>
    <t>SP-211331</t>
  </si>
  <si>
    <t>SP-211569</t>
  </si>
  <si>
    <t>SP-211570</t>
  </si>
  <si>
    <t>SP-211568</t>
  </si>
  <si>
    <t>-</t>
  </si>
  <si>
    <t>SP-211585</t>
  </si>
  <si>
    <t>X</t>
  </si>
  <si>
    <t>X TUs</t>
  </si>
  <si>
    <t>parallel ??</t>
  </si>
  <si>
    <t>SA2 Chair Comments</t>
  </si>
  <si>
    <t>confirm</t>
  </si>
  <si>
    <t xml:space="preserve">Do we need Study TUs?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</si>
</sst>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0" fillId="4" borderId="1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Fill="1" applyAlignment="1">
      <alignment vertical="center" wrapText="1"/>
    </xf>
    <xf numFmtId="0" fontId="0" fillId="0" borderId="0" xfId="0" applyFont="1"/>
    <xf numFmtId="0" fontId="15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9" fontId="17" fillId="0" borderId="0" xfId="2" applyFont="1" applyAlignment="1">
      <alignment horizontal="center"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7" borderId="22" xfId="0" applyFont="1" applyFill="1" applyBorder="1" applyAlignment="1">
      <alignment vertical="center"/>
    </xf>
    <xf numFmtId="2" fontId="19" fillId="0" borderId="9" xfId="0" applyNumberFormat="1" applyFont="1" applyBorder="1" applyAlignment="1">
      <alignment horizontal="center" vertical="center"/>
    </xf>
    <xf numFmtId="9" fontId="1" fillId="7" borderId="20" xfId="2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21" fillId="3" borderId="6" xfId="0" applyNumberFormat="1" applyFont="1" applyFill="1" applyBorder="1" applyAlignment="1">
      <alignment horizontal="center" vertical="center" wrapText="1"/>
    </xf>
    <xf numFmtId="2" fontId="21" fillId="3" borderId="7" xfId="0" applyNumberFormat="1" applyFont="1" applyFill="1" applyBorder="1" applyAlignment="1">
      <alignment horizontal="center" vertical="center" wrapText="1"/>
    </xf>
    <xf numFmtId="2" fontId="21" fillId="6" borderId="5" xfId="0" applyNumberFormat="1" applyFont="1" applyFill="1" applyBorder="1" applyAlignment="1">
      <alignment horizontal="center" vertical="center" wrapText="1"/>
    </xf>
    <xf numFmtId="2" fontId="21" fillId="6" borderId="6" xfId="0" applyNumberFormat="1" applyFont="1" applyFill="1" applyBorder="1" applyAlignment="1">
      <alignment horizontal="center" vertical="center" wrapText="1"/>
    </xf>
    <xf numFmtId="2" fontId="21" fillId="6" borderId="7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2" fontId="9" fillId="3" borderId="9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vertical="center"/>
    </xf>
    <xf numFmtId="0" fontId="22" fillId="7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9" fillId="9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9" fontId="19" fillId="0" borderId="16" xfId="2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vertical="center" wrapText="1"/>
    </xf>
    <xf numFmtId="9" fontId="19" fillId="0" borderId="1" xfId="2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2" fontId="21" fillId="0" borderId="16" xfId="0" applyNumberFormat="1" applyFont="1" applyBorder="1" applyAlignment="1">
      <alignment vertical="center"/>
    </xf>
    <xf numFmtId="0" fontId="22" fillId="7" borderId="1" xfId="0" applyFont="1" applyFill="1" applyBorder="1" applyAlignment="1">
      <alignment horizontal="center" vertical="center" wrapText="1"/>
    </xf>
    <xf numFmtId="9" fontId="9" fillId="5" borderId="1" xfId="2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/>
    </xf>
    <xf numFmtId="0" fontId="20" fillId="10" borderId="8" xfId="0" applyFont="1" applyFill="1" applyBorder="1" applyAlignment="1">
      <alignment vertical="center"/>
    </xf>
    <xf numFmtId="0" fontId="20" fillId="10" borderId="9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9" fillId="0" borderId="1" xfId="0" quotePrefix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9" fontId="19" fillId="0" borderId="10" xfId="2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wrapText="1"/>
    </xf>
    <xf numFmtId="2" fontId="9" fillId="5" borderId="12" xfId="0" applyNumberFormat="1" applyFont="1" applyFill="1" applyBorder="1" applyAlignment="1">
      <alignment horizontal="center" vertical="center" wrapText="1"/>
    </xf>
    <xf numFmtId="2" fontId="9" fillId="5" borderId="11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79"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strike/>
        <color theme="0" tint="-0.34998626667073579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ont>
        <strike/>
        <color theme="0" tint="-0.34998626667073579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ont>
        <strike/>
        <color theme="0" tint="-0.34998626667073579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FFC00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92D05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92D05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92D050"/>
        </patternFill>
      </fill>
    </dxf>
    <dxf>
      <font>
        <color theme="2" tint="-9.9948118533890809E-2"/>
      </font>
      <fill>
        <patternFill>
          <bgColor theme="2" tint="-0.74996185186315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2.zip" TargetMode="External"/><Relationship Id="rId26" Type="http://schemas.openxmlformats.org/officeDocument/2006/relationships/hyperlink" Target="https://www.3gpp.org/ftp/tsg_sa/TSG_SA/Workshops/2021-12-09_Rel-18_Prioritization_WorkShop/INBOX/SA2_Output/S2-2108157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60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1.zip" TargetMode="External"/><Relationship Id="rId25" Type="http://schemas.openxmlformats.org/officeDocument/2006/relationships/hyperlink" Target="https://www.3gpp.org/ftp/tsg_sa/TSG_SA/Workshops/2021-12-09_Rel-18_Prioritization_WorkShop/INBOX/SA2_Output/S2-210817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60.zip" TargetMode="External"/><Relationship Id="rId20" Type="http://schemas.openxmlformats.org/officeDocument/2006/relationships/hyperlink" Target="https://www.3gpp.org/ftp/tsg_sa/TSG_SA/Workshops/2021-12-09_Rel-18_Prioritization_WorkShop/INBOX/SA2_Output/S2-2108158.zip" TargetMode="External"/><Relationship Id="rId29" Type="http://schemas.openxmlformats.org/officeDocument/2006/relationships/hyperlink" Target="mailto:zhenhua.xie@vivo.com" TargetMode="External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8.zip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9.zip" TargetMode="External"/><Relationship Id="rId23" Type="http://schemas.openxmlformats.org/officeDocument/2006/relationships/hyperlink" Target="https://www.3gpp.org/ftp/tsg_sa/TSG_SA/Workshops/2021-12-09_Rel-18_Prioritization_WorkShop/INBOX/SA2_Output/S2-2108167.zip" TargetMode="External"/><Relationship Id="rId28" Type="http://schemas.openxmlformats.org/officeDocument/2006/relationships/hyperlink" Target="mailto:zhuqianghua@huawei.com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3.zip" TargetMode="External"/><Relationship Id="rId31" Type="http://schemas.openxmlformats.org/officeDocument/2006/relationships/hyperlink" Target="https://www.3gpp.org/ftp/tsg_sa/TSG_SA/Workshops/2021-12-09_Rel-18_Prioritization_WorkShop/INBOX/SA2_Output/S2-2109358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4.zip" TargetMode="External"/><Relationship Id="rId27" Type="http://schemas.openxmlformats.org/officeDocument/2006/relationships/hyperlink" Target="https://www.3gpp.org/ftp/tsg_sa/TSG_SA/Workshops/2021-12-09_Rel-18_Prioritization_WorkShop/INBOX/SA2_Output/S2-2108154.zip" TargetMode="External"/><Relationship Id="rId30" Type="http://schemas.openxmlformats.org/officeDocument/2006/relationships/hyperlink" Target="mailto:laurent.thiebaut@nokia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4"/>
  <sheetViews>
    <sheetView topLeftCell="B1" zoomScale="130" zoomScaleNormal="130" workbookViewId="0">
      <pane xSplit="2" ySplit="1" topLeftCell="E2" activePane="bottomRight" state="frozen"/>
      <selection activeCell="B1" sqref="B1"/>
      <selection pane="topRight" activeCell="D1" sqref="D1"/>
      <selection pane="bottomLeft" activeCell="B2" sqref="B2"/>
      <selection pane="bottomRight" activeCell="B13" sqref="B13"/>
    </sheetView>
  </sheetViews>
  <sheetFormatPr defaultColWidth="9.140625" defaultRowHeight="15" x14ac:dyDescent="0.25"/>
  <cols>
    <col min="1" max="1" width="8.7109375" style="96" hidden="1" customWidth="1"/>
    <col min="2" max="2" width="4.85546875" style="96" customWidth="1"/>
    <col min="3" max="3" width="15.7109375" style="57" customWidth="1"/>
    <col min="4" max="4" width="38.7109375" style="57" hidden="1" customWidth="1"/>
    <col min="5" max="5" width="6.42578125" style="96" customWidth="1"/>
    <col min="6" max="6" width="7" style="96" customWidth="1"/>
    <col min="7" max="7" width="7.28515625" style="57" customWidth="1"/>
    <col min="8" max="8" width="7.5703125" style="96" customWidth="1"/>
    <col min="9" max="9" width="7" style="57" customWidth="1"/>
    <col min="10" max="11" width="9.140625" style="97"/>
    <col min="12" max="12" width="26.85546875" style="57" customWidth="1"/>
    <col min="13" max="13" width="10.7109375" style="96" customWidth="1"/>
    <col min="14" max="14" width="25.140625" style="57" customWidth="1"/>
    <col min="15" max="16384" width="9.140625" style="57"/>
  </cols>
  <sheetData>
    <row r="1" spans="1:14" s="112" customFormat="1" ht="42" customHeight="1" x14ac:dyDescent="0.2">
      <c r="A1" s="104" t="s">
        <v>838</v>
      </c>
      <c r="B1" s="105" t="s">
        <v>837</v>
      </c>
      <c r="C1" s="106" t="s">
        <v>263</v>
      </c>
      <c r="D1" s="107" t="s">
        <v>163</v>
      </c>
      <c r="E1" s="104" t="s">
        <v>830</v>
      </c>
      <c r="F1" s="108" t="s">
        <v>719</v>
      </c>
      <c r="G1" s="104" t="s">
        <v>270</v>
      </c>
      <c r="H1" s="109" t="s">
        <v>284</v>
      </c>
      <c r="I1" s="109" t="s">
        <v>275</v>
      </c>
      <c r="J1" s="108" t="s">
        <v>274</v>
      </c>
      <c r="K1" s="110" t="s">
        <v>834</v>
      </c>
      <c r="L1" s="104" t="s">
        <v>162</v>
      </c>
      <c r="M1" s="106" t="s">
        <v>158</v>
      </c>
      <c r="N1" s="111" t="str">
        <f t="shared" ref="N1:N29" si="0">C1</f>
        <v>Acronym</v>
      </c>
    </row>
    <row r="2" spans="1:14" ht="22.5" customHeight="1" x14ac:dyDescent="0.25">
      <c r="A2" s="71">
        <v>1</v>
      </c>
      <c r="B2" s="73">
        <v>1</v>
      </c>
      <c r="C2" s="74" t="str">
        <f>IF($D$34="All Company Inputs",VLOOKUP($A2,CompanyInputs!$A$2:$B$29,2,FALSE),VLOOKUP($A2,CompanyInputsReduced!$A$2:$B$29,2,FALSE))</f>
        <v>FS_XRM</v>
      </c>
      <c r="D2" s="90" t="str">
        <f>_xlfn.IFNA(VLOOKUP($C2,S2R18IDs!$A$2:$Y$29,2,FALSE),"")</f>
        <v>Architecture enhancement for XR and media services</v>
      </c>
      <c r="E2" s="89">
        <f>IF(K2&lt;&gt;"out",IF($D$34="All Company Inputs",VLOOKUP($C2,CompanyInputs!$B$2:$AA$29,3,FALSE),VLOOKUP($C2,CompanyInputsReduced!$B$2:$D$29,3,FALSE)),0)</f>
        <v>83</v>
      </c>
      <c r="F2" s="91">
        <f t="shared" ref="F2:F29" si="1">E2/$E$33</f>
        <v>0.56849315068493156</v>
      </c>
      <c r="G2" s="92">
        <f>SUMIF(WorkTasks!$A$3:$A$188,$C2,WorkTasks!S$3:S$188)</f>
        <v>16.75</v>
      </c>
      <c r="H2" s="93">
        <f>IF(K2&lt;&gt;"out",SUMIF(WorkTasks!$A$3:$A$188,$C2,WorkTasks!F$3:F$188),0)</f>
        <v>13</v>
      </c>
      <c r="I2" s="94">
        <f>IF(((G2-H2)/G2)&gt;0,(G2-H2)/G2,"")</f>
        <v>0.22388059701492538</v>
      </c>
      <c r="J2" s="101">
        <f t="shared" ref="J2:J29" si="2">IF(ISNUMBER(J1),J1,0)+IF($K2&lt;&gt;"out",$H2,0)</f>
        <v>13</v>
      </c>
      <c r="K2" s="68" t="s">
        <v>5</v>
      </c>
      <c r="L2" s="95" t="str">
        <f>_xlfn.IFNA(VLOOKUP($C2,S2R18IDs!$A$2:$Y$29,3,FALSE),"")</f>
        <v>Dan Wang, China Mobile</v>
      </c>
      <c r="M2" s="75" t="str">
        <f>_xlfn.IFNA(VLOOKUP($C2,S2R18IDs!$A$2:$Y$29,9,FALSE),"")</f>
        <v>SP-211325</v>
      </c>
      <c r="N2" s="74" t="str">
        <f t="shared" si="0"/>
        <v>FS_XRM</v>
      </c>
    </row>
    <row r="3" spans="1:14" ht="22.5" customHeight="1" x14ac:dyDescent="0.25">
      <c r="A3" s="71">
        <v>2</v>
      </c>
      <c r="B3" s="73">
        <f>IF(E3=E2,B2,B2+COUNTIF($B$2:$B2,B2))</f>
        <v>2</v>
      </c>
      <c r="C3" s="74" t="str">
        <f>IF($D$34="All Company Inputs",VLOOKUP($A3,CompanyInputs!$A$2:$B$29,2,FALSE),VLOOKUP($A3,CompanyInputsReduced!$A$2:$B$29,2,FALSE))</f>
        <v>FS_eEDGE_5GC_ph2</v>
      </c>
      <c r="D3" s="90" t="str">
        <f>_xlfn.IFNA(VLOOKUP($C3,S2R18IDs!$A$2:$Y$29,2,FALSE),"")</f>
        <v>Enhancement of support for Edge Computing in 5G Core network - phase 2</v>
      </c>
      <c r="E3" s="89">
        <f>IF(K3&lt;&gt;"out",IF($D$34="All Company Inputs",VLOOKUP($C3,CompanyInputs!$B$2:$AA$29,3,FALSE),VLOOKUP($C3,CompanyInputsReduced!$B$2:$D$29,3,FALSE)),0)</f>
        <v>68</v>
      </c>
      <c r="F3" s="91">
        <f t="shared" si="1"/>
        <v>0.46575342465753422</v>
      </c>
      <c r="G3" s="92">
        <f>SUMIF(WorkTasks!$A$3:$A$188,$C3,WorkTasks!S$3:S$188)</f>
        <v>15.25</v>
      </c>
      <c r="H3" s="93">
        <f>IF(K3&lt;&gt;"out",SUMIF(WorkTasks!$A$3:$A$188,$C3,WorkTasks!F$3:F$188),0)</f>
        <v>11.5</v>
      </c>
      <c r="I3" s="94">
        <f t="shared" ref="I3:I29" si="3">IF(((G3-H3)/G3)&gt;0,(G3-H3)/G3,"")</f>
        <v>0.24590163934426229</v>
      </c>
      <c r="J3" s="101">
        <f t="shared" si="2"/>
        <v>24.5</v>
      </c>
      <c r="K3" s="68" t="s">
        <v>5</v>
      </c>
      <c r="L3" s="95" t="str">
        <f>_xlfn.IFNA(VLOOKUP($C3,S2R18IDs!$A$2:$Y$29,3,FALSE),"")</f>
        <v xml:space="preserve">Patrice Hédé, Huawei </v>
      </c>
      <c r="M3" s="75" t="str">
        <f>_xlfn.IFNA(VLOOKUP($C3,S2R18IDs!$A$2:$Y$29,9,FALSE),"")</f>
        <v>SP-211316</v>
      </c>
      <c r="N3" s="74" t="str">
        <f t="shared" si="0"/>
        <v>FS_eEDGE_5GC_ph2</v>
      </c>
    </row>
    <row r="4" spans="1:14" ht="22.5" customHeight="1" x14ac:dyDescent="0.25">
      <c r="A4" s="71">
        <v>3</v>
      </c>
      <c r="B4" s="73">
        <f>IF(E4=E3,B3,B3+COUNTIF($B$2:$B3,B3))</f>
        <v>3</v>
      </c>
      <c r="C4" s="74" t="str">
        <f>IF($D$34="All Company Inputs",VLOOKUP($A4,CompanyInputs!$A$2:$B$29,2,FALSE),VLOOKUP($A4,CompanyInputsReduced!$A$2:$B$29,2,FALSE))</f>
        <v xml:space="preserve">FS_5GAIML </v>
      </c>
      <c r="D4" s="90" t="str">
        <f>_xlfn.IFNA(VLOOKUP($C4,S2R18IDs!$A$2:$Y$29,2,FALSE),"")</f>
        <v>5G System Support for AI/ML-based Services</v>
      </c>
      <c r="E4" s="89">
        <f>IF(K4&lt;&gt;"out",IF($D$34="All Company Inputs",VLOOKUP($C4,CompanyInputs!$B$2:$AA$29,3,FALSE),VLOOKUP($C4,CompanyInputsReduced!$B$2:$D$29,3,FALSE)),0)</f>
        <v>63</v>
      </c>
      <c r="F4" s="91">
        <f t="shared" si="1"/>
        <v>0.4315068493150685</v>
      </c>
      <c r="G4" s="92">
        <f>SUMIF(WorkTasks!$A$3:$A$188,$C4,WorkTasks!S$3:S$188)</f>
        <v>16</v>
      </c>
      <c r="H4" s="93">
        <f>IF(K4&lt;&gt;"out",SUMIF(WorkTasks!$A$3:$A$188,$C4,WorkTasks!F$3:F$188),0)</f>
        <v>12</v>
      </c>
      <c r="I4" s="94">
        <f t="shared" si="3"/>
        <v>0.25</v>
      </c>
      <c r="J4" s="101">
        <f t="shared" si="2"/>
        <v>36.5</v>
      </c>
      <c r="K4" s="68" t="s">
        <v>5</v>
      </c>
      <c r="L4" s="95" t="str">
        <f>_xlfn.IFNA(VLOOKUP($C4,S2R18IDs!$A$2:$Y$29,3,FALSE),"")</f>
        <v>Tricci So, OPPO</v>
      </c>
      <c r="M4" s="75" t="str">
        <f>_xlfn.IFNA(VLOOKUP($C4,S2R18IDs!$A$2:$Y$29,9,FALSE),"")</f>
        <v>SP-211328</v>
      </c>
      <c r="N4" s="74" t="str">
        <f t="shared" si="0"/>
        <v xml:space="preserve">FS_5GAIML </v>
      </c>
    </row>
    <row r="5" spans="1:14" ht="22.5" customHeight="1" x14ac:dyDescent="0.25">
      <c r="A5" s="71">
        <v>4</v>
      </c>
      <c r="B5" s="73">
        <f>IF(E5=E4,B4,B4+COUNTIF($B$2:$B4,B4))</f>
        <v>3</v>
      </c>
      <c r="C5" s="74" t="str">
        <f>IF($D$34="All Company Inputs",VLOOKUP($A5,CompanyInputs!$A$2:$B$29,2,FALSE),VLOOKUP($A5,CompanyInputsReduced!$A$2:$B$29,2,FALSE))</f>
        <v>FS_eNA_Ph3</v>
      </c>
      <c r="D5" s="90" t="str">
        <f>_xlfn.IFNA(VLOOKUP($C5,S2R18IDs!$A$2:$Y$29,2,FALSE),"")</f>
        <v>Enablers for Network Automation for 5G - phase 3</v>
      </c>
      <c r="E5" s="89">
        <f>IF(K5&lt;&gt;"out",IF($D$34="All Company Inputs",VLOOKUP($C5,CompanyInputs!$B$2:$AA$29,3,FALSE),VLOOKUP($C5,CompanyInputsReduced!$B$2:$D$29,3,FALSE)),0)</f>
        <v>63</v>
      </c>
      <c r="F5" s="91">
        <f t="shared" si="1"/>
        <v>0.4315068493150685</v>
      </c>
      <c r="G5" s="92">
        <f>SUMIF(WorkTasks!$A$3:$A$188,$C5,WorkTasks!S$3:S$188)</f>
        <v>23</v>
      </c>
      <c r="H5" s="93">
        <f>IF(K5&lt;&gt;"out",SUMIF(WorkTasks!$A$3:$A$188,$C5,WorkTasks!F$3:F$188),0)</f>
        <v>14</v>
      </c>
      <c r="I5" s="94">
        <f t="shared" si="3"/>
        <v>0.39130434782608697</v>
      </c>
      <c r="J5" s="101">
        <f t="shared" si="2"/>
        <v>50.5</v>
      </c>
      <c r="K5" s="68" t="s">
        <v>5</v>
      </c>
      <c r="L5" s="95" t="str">
        <f>_xlfn.IFNA(VLOOKUP($C5,S2R18IDs!$A$2:$Y$29,3,FALSE),"")</f>
        <v>Aihua Li, China Mobile</v>
      </c>
      <c r="M5" s="75" t="str">
        <f>_xlfn.IFNA(VLOOKUP($C5,S2R18IDs!$A$2:$Y$29,9,FALSE),"")</f>
        <v>SP-211330</v>
      </c>
      <c r="N5" s="74" t="str">
        <f t="shared" si="0"/>
        <v>FS_eNA_Ph3</v>
      </c>
    </row>
    <row r="6" spans="1:14" ht="22.5" customHeight="1" x14ac:dyDescent="0.25">
      <c r="A6" s="71">
        <v>5</v>
      </c>
      <c r="B6" s="73">
        <f>IF(E6=E5,B5,B5+COUNTIF($B$2:$B5,B5))</f>
        <v>5</v>
      </c>
      <c r="C6" s="74" t="str">
        <f>IF($D$34="All Company Inputs",VLOOKUP($A6,CompanyInputs!$A$2:$B$29,2,FALSE),VLOOKUP($A6,CompanyInputsReduced!$A$2:$B$29,2,FALSE))</f>
        <v>FS_eNPN_ph2</v>
      </c>
      <c r="D6" s="90" t="str">
        <f>_xlfn.IFNA(VLOOKUP($C6,S2R18IDs!$A$2:$Y$29,2,FALSE),"")</f>
        <v>Enhanced support of Non-Public Networks phase 2</v>
      </c>
      <c r="E6" s="89">
        <f>IF(K6&lt;&gt;"out",IF($D$34="All Company Inputs",VLOOKUP($C6,CompanyInputs!$B$2:$AA$29,3,FALSE),VLOOKUP($C6,CompanyInputsReduced!$B$2:$D$29,3,FALSE)),0)</f>
        <v>62</v>
      </c>
      <c r="F6" s="91">
        <f t="shared" si="1"/>
        <v>0.42465753424657532</v>
      </c>
      <c r="G6" s="92">
        <f>SUMIF(WorkTasks!$A$3:$A$188,$C6,WorkTasks!S$3:S$188)</f>
        <v>15</v>
      </c>
      <c r="H6" s="93">
        <f>IF(K6&lt;&gt;"out",SUMIF(WorkTasks!$A$3:$A$188,$C6,WorkTasks!F$3:F$188),0)</f>
        <v>9.75</v>
      </c>
      <c r="I6" s="94">
        <f t="shared" si="3"/>
        <v>0.35</v>
      </c>
      <c r="J6" s="101">
        <f t="shared" si="2"/>
        <v>60.25</v>
      </c>
      <c r="K6" s="68" t="s">
        <v>5</v>
      </c>
      <c r="L6" s="95" t="str">
        <f>_xlfn.IFNA(VLOOKUP($C6,S2R18IDs!$A$2:$Y$29,3,FALSE),"")</f>
        <v>Hedman, Peter, Ericsson</v>
      </c>
      <c r="M6" s="75" t="str">
        <f>_xlfn.IFNA(VLOOKUP($C6,S2R18IDs!$A$2:$Y$29,9,FALSE),"")</f>
        <v>SP-211568</v>
      </c>
      <c r="N6" s="74" t="str">
        <f t="shared" si="0"/>
        <v>FS_eNPN_ph2</v>
      </c>
    </row>
    <row r="7" spans="1:14" ht="22.5" customHeight="1" x14ac:dyDescent="0.25">
      <c r="A7" s="71">
        <v>6</v>
      </c>
      <c r="B7" s="73">
        <f>IF(E7=E6,B6,B6+COUNTIF($B$2:$B6,B6))</f>
        <v>6</v>
      </c>
      <c r="C7" s="74" t="str">
        <f>IF($D$34="All Company Inputs",VLOOKUP($A7,CompanyInputs!$A$2:$B$29,2,FALSE),VLOOKUP($A7,CompanyInputsReduced!$A$2:$B$29,2,FALSE))</f>
        <v xml:space="preserve">FS_eNS_Ph3 </v>
      </c>
      <c r="D7" s="90" t="str">
        <f>_xlfn.IFNA(VLOOKUP($C7,S2R18IDs!$A$2:$Y$29,2,FALSE),"")</f>
        <v>Enhancement of Network Slicing Phase 3</v>
      </c>
      <c r="E7" s="89">
        <f>IF(K7&lt;&gt;"out",IF($D$34="All Company Inputs",VLOOKUP($C7,CompanyInputs!$B$2:$AA$29,3,FALSE),VLOOKUP($C7,CompanyInputsReduced!$B$2:$D$29,3,FALSE)),0)</f>
        <v>58</v>
      </c>
      <c r="F7" s="91">
        <f t="shared" si="1"/>
        <v>0.39726027397260272</v>
      </c>
      <c r="G7" s="92">
        <f>SUMIF(WorkTasks!$A$3:$A$188,$C7,WorkTasks!S$3:S$188)</f>
        <v>14.5</v>
      </c>
      <c r="H7" s="93">
        <f>IF(K7&lt;&gt;"out",SUMIF(WorkTasks!$A$3:$A$188,$C7,WorkTasks!F$3:F$188),0)</f>
        <v>8.25</v>
      </c>
      <c r="I7" s="94">
        <f t="shared" si="3"/>
        <v>0.43103448275862066</v>
      </c>
      <c r="J7" s="101">
        <f t="shared" si="2"/>
        <v>68.5</v>
      </c>
      <c r="K7" s="68" t="s">
        <v>5</v>
      </c>
      <c r="L7" s="95" t="str">
        <f>_xlfn.IFNA(VLOOKUP($C7,S2R18IDs!$A$2:$Y$29,3,FALSE),"")</f>
        <v>Jinguo Zhu, ZTE</v>
      </c>
      <c r="M7" s="75" t="str">
        <f>_xlfn.IFNA(VLOOKUP($C7,S2R18IDs!$A$2:$Y$29,9,FALSE),"")</f>
        <v>SP-211320</v>
      </c>
      <c r="N7" s="74" t="str">
        <f t="shared" si="0"/>
        <v xml:space="preserve">FS_eNS_Ph3 </v>
      </c>
    </row>
    <row r="8" spans="1:14" ht="22.5" customHeight="1" x14ac:dyDescent="0.25">
      <c r="A8" s="71">
        <v>7</v>
      </c>
      <c r="B8" s="73">
        <f>IF(E8=E7,B7,B7+COUNTIF($B$2:$B7,B7))</f>
        <v>7</v>
      </c>
      <c r="C8" s="74" t="str">
        <f>IF($D$34="All Company Inputs",VLOOKUP($A8,CompanyInputs!$A$2:$B$29,2,FALSE),VLOOKUP($A8,CompanyInputsReduced!$A$2:$B$29,2,FALSE))</f>
        <v>FS_eLCS_ph3</v>
      </c>
      <c r="D8" s="90" t="str">
        <f>_xlfn.IFNA(VLOOKUP($C8,S2R18IDs!$A$2:$Y$29,2,FALSE),"")</f>
        <v>Enhancement to the 5GC LoCation Services Phase 3.</v>
      </c>
      <c r="E8" s="89">
        <f>IF(K8&lt;&gt;"out",IF($D$34="All Company Inputs",VLOOKUP($C8,CompanyInputs!$B$2:$AA$29,3,FALSE),VLOOKUP($C8,CompanyInputsReduced!$B$2:$D$29,3,FALSE)),0)</f>
        <v>57</v>
      </c>
      <c r="F8" s="91">
        <f t="shared" si="1"/>
        <v>0.3904109589041096</v>
      </c>
      <c r="G8" s="92">
        <f>SUMIF(WorkTasks!$A$3:$A$188,$C8,WorkTasks!S$3:S$188)</f>
        <v>13.5</v>
      </c>
      <c r="H8" s="93">
        <f>IF(K8&lt;&gt;"out",SUMIF(WorkTasks!$A$3:$A$188,$C8,WorkTasks!F$3:F$188),0)</f>
        <v>11.25</v>
      </c>
      <c r="I8" s="94">
        <f t="shared" si="3"/>
        <v>0.16666666666666666</v>
      </c>
      <c r="J8" s="101">
        <f t="shared" si="2"/>
        <v>79.75</v>
      </c>
      <c r="K8" s="68" t="s">
        <v>5</v>
      </c>
      <c r="L8" s="95" t="str">
        <f>_xlfn.IFNA(VLOOKUP($C8,S2R18IDs!$A$2:$Y$29,3,FALSE),"")</f>
        <v>Ming Ai, CATT</v>
      </c>
      <c r="M8" s="75" t="str">
        <f>_xlfn.IFNA(VLOOKUP($C8,S2R18IDs!$A$2:$Y$29,9,FALSE),"")</f>
        <v>SP-211315</v>
      </c>
      <c r="N8" s="74" t="str">
        <f t="shared" si="0"/>
        <v>FS_eLCS_ph3</v>
      </c>
    </row>
    <row r="9" spans="1:14" ht="22.5" customHeight="1" x14ac:dyDescent="0.25">
      <c r="A9" s="71">
        <v>8</v>
      </c>
      <c r="B9" s="73">
        <f>IF(E9=E8,B8,B8+COUNTIF($B$2:$B8,B8))</f>
        <v>7</v>
      </c>
      <c r="C9" s="74" t="str">
        <f>IF($D$34="All Company Inputs",VLOOKUP($A9,CompanyInputs!$A$2:$B$29,2,FALSE),VLOOKUP($A9,CompanyInputsReduced!$A$2:$B$29,2,FALSE))</f>
        <v>FS_5MBS_Ph2</v>
      </c>
      <c r="D9" s="90" t="str">
        <f>_xlfn.IFNA(VLOOKUP($C9,S2R18IDs!$A$2:$Y$29,2,FALSE),"")</f>
        <v>Architectural enhancements for 5G multicast-broadcast services Phase 2</v>
      </c>
      <c r="E9" s="89">
        <f>IF(K9&lt;&gt;"out",IF($D$34="All Company Inputs",VLOOKUP($C9,CompanyInputs!$B$2:$AA$29,3,FALSE),VLOOKUP($C9,CompanyInputsReduced!$B$2:$D$29,3,FALSE)),0)</f>
        <v>57</v>
      </c>
      <c r="F9" s="91">
        <f t="shared" si="1"/>
        <v>0.3904109589041096</v>
      </c>
      <c r="G9" s="92">
        <f>SUMIF(WorkTasks!$A$3:$A$188,$C9,WorkTasks!S$3:S$188)</f>
        <v>18</v>
      </c>
      <c r="H9" s="93">
        <f>IF(K9&lt;&gt;"out",SUMIF(WorkTasks!$A$3:$A$188,$C9,WorkTasks!F$3:F$188),0)</f>
        <v>12</v>
      </c>
      <c r="I9" s="94">
        <f t="shared" si="3"/>
        <v>0.33333333333333331</v>
      </c>
      <c r="J9" s="101">
        <f t="shared" si="2"/>
        <v>91.75</v>
      </c>
      <c r="K9" s="68" t="s">
        <v>5</v>
      </c>
      <c r="L9" s="95" t="str">
        <f>_xlfn.IFNA(VLOOKUP($C9,S2R18IDs!$A$2:$Y$29,3,FALSE),"")</f>
        <v>Meng Li, Huawei</v>
      </c>
      <c r="M9" s="75" t="str">
        <f>_xlfn.IFNA(VLOOKUP($C9,S2R18IDs!$A$2:$Y$29,9,FALSE),"")</f>
        <v>SP-211324</v>
      </c>
      <c r="N9" s="74" t="str">
        <f t="shared" si="0"/>
        <v>FS_5MBS_Ph2</v>
      </c>
    </row>
    <row r="10" spans="1:14" ht="22.5" customHeight="1" x14ac:dyDescent="0.25">
      <c r="A10" s="71">
        <v>9</v>
      </c>
      <c r="B10" s="73">
        <f>IF(E10=E9,B9,B9+COUNTIF($B$2:$B9,B9))</f>
        <v>9</v>
      </c>
      <c r="C10" s="74" t="str">
        <f>IF($D$34="All Company Inputs",VLOOKUP($A10,CompanyInputs!$A$2:$B$29,2,FALSE),VLOOKUP($A10,CompanyInputsReduced!$A$2:$B$29,2,FALSE))</f>
        <v>FS_ 5GSAT_ARCH_Ph2</v>
      </c>
      <c r="D10" s="90" t="str">
        <f>_xlfn.IFNA(VLOOKUP($C10,S2R18IDs!$A$2:$Y$29,2,FALSE),"")</f>
        <v>5GC enhancement for satellite access Phase 2</v>
      </c>
      <c r="E10" s="89">
        <f>IF(K10&lt;&gt;"out",IF($D$34="All Company Inputs",VLOOKUP($C10,CompanyInputs!$B$2:$AA$29,3,FALSE),VLOOKUP($C10,CompanyInputsReduced!$B$2:$D$29,3,FALSE)),0)</f>
        <v>54</v>
      </c>
      <c r="F10" s="91">
        <f t="shared" si="1"/>
        <v>0.36986301369863012</v>
      </c>
      <c r="G10" s="92">
        <f>SUMIF(WorkTasks!$A$3:$A$188,$C10,WorkTasks!S$3:S$188)</f>
        <v>9.5</v>
      </c>
      <c r="H10" s="93">
        <f>IF(K10&lt;&gt;"out",SUMIF(WorkTasks!$A$3:$A$188,$C10,WorkTasks!F$3:F$188),0)</f>
        <v>5</v>
      </c>
      <c r="I10" s="94">
        <f t="shared" si="3"/>
        <v>0.47368421052631576</v>
      </c>
      <c r="J10" s="101">
        <f t="shared" si="2"/>
        <v>96.75</v>
      </c>
      <c r="K10" s="68" t="s">
        <v>5</v>
      </c>
      <c r="L10" s="95" t="str">
        <f>_xlfn.IFNA(VLOOKUP($C10,S2R18IDs!$A$2:$Y$29,3,FALSE),"")</f>
        <v>Jean-Yves Fine, Thales</v>
      </c>
      <c r="M10" s="75" t="str">
        <f>_xlfn.IFNA(VLOOKUP($C10,S2R18IDs!$A$2:$Y$29,9,FALSE),"")</f>
        <v>SP-211331</v>
      </c>
      <c r="N10" s="74" t="str">
        <f t="shared" si="0"/>
        <v>FS_ 5GSAT_ARCH_Ph2</v>
      </c>
    </row>
    <row r="11" spans="1:14" ht="22.5" customHeight="1" x14ac:dyDescent="0.25">
      <c r="A11" s="71">
        <v>10</v>
      </c>
      <c r="B11" s="73">
        <f>IF(E11=E10,B10,B10+COUNTIF($B$2:$B10,B10))</f>
        <v>10</v>
      </c>
      <c r="C11" s="74" t="str">
        <f>IF($D$34="All Company Inputs",VLOOKUP($A11,CompanyInputs!$A$2:$B$29,2,FALSE),VLOOKUP($A11,CompanyInputsReduced!$A$2:$B$29,2,FALSE))</f>
        <v>FS_5GSATB</v>
      </c>
      <c r="D11" s="90" t="str">
        <f>_xlfn.IFNA(VLOOKUP($C11,S2R18IDs!$A$2:$Y$29,2,FALSE),"")</f>
        <v>Support of Satellite Backhauling in 5GS</v>
      </c>
      <c r="E11" s="89">
        <f>IF(K11&lt;&gt;"out",IF($D$34="All Company Inputs",VLOOKUP($C11,CompanyInputs!$B$2:$AA$29,3,FALSE),VLOOKUP($C11,CompanyInputsReduced!$B$2:$D$29,3,FALSE)),0)</f>
        <v>53</v>
      </c>
      <c r="F11" s="91">
        <f t="shared" si="1"/>
        <v>0.36301369863013699</v>
      </c>
      <c r="G11" s="92">
        <f>SUMIF(WorkTasks!$A$3:$A$188,$C11,WorkTasks!S$3:S$188)</f>
        <v>6.5</v>
      </c>
      <c r="H11" s="93">
        <f>IF(K11&lt;&gt;"out",SUMIF(WorkTasks!$A$3:$A$188,$C11,WorkTasks!F$3:F$188),0)</f>
        <v>4</v>
      </c>
      <c r="I11" s="94">
        <f t="shared" si="3"/>
        <v>0.38461538461538464</v>
      </c>
      <c r="J11" s="101">
        <f t="shared" si="2"/>
        <v>100.75</v>
      </c>
      <c r="K11" s="68" t="s">
        <v>5</v>
      </c>
      <c r="L11" s="95" t="str">
        <f>_xlfn.IFNA(VLOOKUP($C11,S2R18IDs!$A$2:$Y$29,3,FALSE),"")</f>
        <v>Hucheng Wang, CATT</v>
      </c>
      <c r="M11" s="75" t="str">
        <f>_xlfn.IFNA(VLOOKUP($C11,S2R18IDs!$A$2:$Y$29,9,FALSE),"")</f>
        <v>SP-211317</v>
      </c>
      <c r="N11" s="74" t="str">
        <f t="shared" si="0"/>
        <v>FS_5GSATB</v>
      </c>
    </row>
    <row r="12" spans="1:14" ht="22.5" customHeight="1" x14ac:dyDescent="0.25">
      <c r="A12" s="71">
        <v>11</v>
      </c>
      <c r="B12" s="73">
        <f>IF(E12=E11,B11,B11+COUNTIF($B$2:$B11,B11))</f>
        <v>11</v>
      </c>
      <c r="C12" s="74" t="str">
        <f>IF($D$34="All Company Inputs",VLOOKUP($A12,CompanyInputs!$A$2:$B$29,2,FALSE),VLOOKUP($A12,CompanyInputsReduced!$A$2:$B$29,2,FALSE))</f>
        <v>FS_5GTTUe</v>
      </c>
      <c r="D12" s="90" t="str">
        <f>_xlfn.IFNA(VLOOKUP($C12,S2R18IDs!$A$2:$Y$29,2,FALSE),"")</f>
        <v>5G Timing Resiliency and TSC&amp;URLLC enhancements</v>
      </c>
      <c r="E12" s="89">
        <f>IF(K12&lt;&gt;"out",IF($D$34="All Company Inputs",VLOOKUP($C12,CompanyInputs!$B$2:$AA$29,3,FALSE),VLOOKUP($C12,CompanyInputsReduced!$B$2:$D$29,3,FALSE)),0)</f>
        <v>50</v>
      </c>
      <c r="F12" s="91">
        <f t="shared" si="1"/>
        <v>0.34246575342465752</v>
      </c>
      <c r="G12" s="92">
        <f>SUMIF(WorkTasks!$A$3:$A$188,$C12,WorkTasks!S$3:S$188)</f>
        <v>12.5</v>
      </c>
      <c r="H12" s="93">
        <f>IF(K12&lt;&gt;"out",SUMIF(WorkTasks!$A$3:$A$188,$C12,WorkTasks!F$3:F$188),0)</f>
        <v>9</v>
      </c>
      <c r="I12" s="94">
        <f t="shared" si="3"/>
        <v>0.28000000000000003</v>
      </c>
      <c r="J12" s="101">
        <f t="shared" si="2"/>
        <v>109.75</v>
      </c>
      <c r="K12" s="68" t="s">
        <v>5</v>
      </c>
      <c r="L12" s="95" t="str">
        <f>_xlfn.IFNA(VLOOKUP($C12,S2R18IDs!$A$2:$Y$29,3,FALSE),"")</f>
        <v>Devaki Chandramouli, Nokia</v>
      </c>
      <c r="M12" s="75" t="str">
        <f>_xlfn.IFNA(VLOOKUP($C12,S2R18IDs!$A$2:$Y$29,9,FALSE),"")</f>
        <v>SP-211312</v>
      </c>
      <c r="N12" s="74" t="str">
        <f t="shared" si="0"/>
        <v>FS_5GTTUe</v>
      </c>
    </row>
    <row r="13" spans="1:14" ht="22.5" customHeight="1" x14ac:dyDescent="0.25">
      <c r="A13" s="71">
        <v>12</v>
      </c>
      <c r="B13" s="73">
        <f>IF(E13=E12,B12,B12+COUNTIF($B$2:$B12,B12))</f>
        <v>11</v>
      </c>
      <c r="C13" s="74" t="str">
        <f>IF($D$34="All Company Inputs",VLOOKUP($A13,CompanyInputs!$A$2:$B$29,2,FALSE),VLOOKUP($A13,CompanyInputsReduced!$A$2:$B$29,2,FALSE))</f>
        <v>FS_NG_RTC</v>
      </c>
      <c r="D13" s="90" t="str">
        <f>_xlfn.IFNA(VLOOKUP($C13,S2R18IDs!$A$2:$Y$29,2,FALSE),"")</f>
        <v>System architecture for next generation real time communication services.</v>
      </c>
      <c r="E13" s="89">
        <f>IF(K13&lt;&gt;"out",IF($D$34="All Company Inputs",VLOOKUP($C13,CompanyInputs!$B$2:$AA$29,3,FALSE),VLOOKUP($C13,CompanyInputsReduced!$B$2:$D$29,3,FALSE)),0)</f>
        <v>50</v>
      </c>
      <c r="F13" s="91">
        <f t="shared" si="1"/>
        <v>0.34246575342465752</v>
      </c>
      <c r="G13" s="92">
        <f>SUMIF(WorkTasks!$A$3:$A$188,$C13,WorkTasks!S$3:S$188)</f>
        <v>11</v>
      </c>
      <c r="H13" s="93">
        <f>IF(K13&lt;&gt;"out",SUMIF(WorkTasks!$A$3:$A$188,$C13,WorkTasks!F$3:F$188),0)</f>
        <v>6</v>
      </c>
      <c r="I13" s="94">
        <f t="shared" si="3"/>
        <v>0.45454545454545453</v>
      </c>
      <c r="J13" s="101">
        <f t="shared" si="2"/>
        <v>115.75</v>
      </c>
      <c r="K13" s="68" t="s">
        <v>5</v>
      </c>
      <c r="L13" s="95" t="str">
        <f>_xlfn.IFNA(VLOOKUP($C13,S2R18IDs!$A$2:$Y$29,3,FALSE),"")</f>
        <v>Yi Jiang, China Mobile</v>
      </c>
      <c r="M13" s="75" t="str">
        <f>_xlfn.IFNA(VLOOKUP($C13,S2R18IDs!$A$2:$Y$29,9,FALSE),"")</f>
        <v>SP-211323</v>
      </c>
      <c r="N13" s="74" t="str">
        <f t="shared" si="0"/>
        <v>FS_NG_RTC</v>
      </c>
    </row>
    <row r="14" spans="1:14" ht="22.5" customHeight="1" x14ac:dyDescent="0.25">
      <c r="A14" s="71">
        <v>13</v>
      </c>
      <c r="B14" s="73">
        <f>IF(E14=E13,B13,B13+COUNTIF($B$2:$B13,B13))</f>
        <v>11</v>
      </c>
      <c r="C14" s="74" t="str">
        <f>IF($D$34="All Company Inputs",VLOOKUP($A14,CompanyInputs!$A$2:$B$29,2,FALSE),VLOOKUP($A14,CompanyInputsReduced!$A$2:$B$29,2,FALSE))</f>
        <v>FS_PIN_Arch</v>
      </c>
      <c r="D14" s="90" t="str">
        <f>_xlfn.IFNA(VLOOKUP($C14,S2R18IDs!$A$2:$Y$29,2,FALSE),"")</f>
        <v>Personal IoT Network architecture</v>
      </c>
      <c r="E14" s="89">
        <f>IF(K14&lt;&gt;"out",IF($D$34="All Company Inputs",VLOOKUP($C14,CompanyInputs!$B$2:$AA$29,3,FALSE),VLOOKUP($C14,CompanyInputsReduced!$B$2:$D$29,3,FALSE)),0)</f>
        <v>50</v>
      </c>
      <c r="F14" s="91">
        <f t="shared" si="1"/>
        <v>0.34246575342465752</v>
      </c>
      <c r="G14" s="92">
        <f>SUMIF(WorkTasks!$A$3:$A$188,$C14,WorkTasks!S$3:S$188)</f>
        <v>8.5</v>
      </c>
      <c r="H14" s="93">
        <f>IF(K14&lt;&gt;"out",SUMIF(WorkTasks!$A$3:$A$188,$C14,WorkTasks!F$3:F$188),0)</f>
        <v>5.5</v>
      </c>
      <c r="I14" s="94">
        <f t="shared" si="3"/>
        <v>0.35294117647058826</v>
      </c>
      <c r="J14" s="101">
        <f t="shared" si="2"/>
        <v>121.25</v>
      </c>
      <c r="K14" s="68" t="s">
        <v>5</v>
      </c>
      <c r="L14" s="95" t="str">
        <f>_xlfn.IFNA(VLOOKUP($C14,S2R18IDs!$A$2:$Y$29,3,FALSE),"")</f>
        <v xml:space="preserve">Zhenhua Xie, vivo </v>
      </c>
      <c r="M14" s="75" t="str">
        <f>_xlfn.IFNA(VLOOKUP($C14,S2R18IDs!$A$2:$Y$29,9,FALSE),"")</f>
        <v>SP-211322</v>
      </c>
      <c r="N14" s="74" t="str">
        <f t="shared" si="0"/>
        <v>FS_PIN_Arch</v>
      </c>
    </row>
    <row r="15" spans="1:14" ht="22.5" customHeight="1" x14ac:dyDescent="0.25">
      <c r="A15" s="71">
        <v>14</v>
      </c>
      <c r="B15" s="73">
        <f>IF(E15=E14,B14,B14+COUNTIF($B$2:$B14,B14))</f>
        <v>14</v>
      </c>
      <c r="C15" s="74" t="str">
        <f>IF($D$34="All Company Inputs",VLOOKUP($A15,CompanyInputs!$A$2:$B$29,2,FALSE),VLOOKUP($A15,CompanyInputsReduced!$A$2:$B$29,2,FALSE))</f>
        <v>FS_VMR_ARC</v>
      </c>
      <c r="D15" s="90" t="str">
        <f>_xlfn.IFNA(VLOOKUP($C15,S2R18IDs!$A$2:$Y$29,2,FALSE),"")</f>
        <v>Architecture Enhancement for Vehicle Mounted Relays</v>
      </c>
      <c r="E15" s="89">
        <f>IF(K15&lt;&gt;"out",IF($D$34="All Company Inputs",VLOOKUP($C15,CompanyInputs!$B$2:$AA$29,3,FALSE),VLOOKUP($C15,CompanyInputsReduced!$B$2:$D$29,3,FALSE)),0)</f>
        <v>48</v>
      </c>
      <c r="F15" s="91">
        <f t="shared" si="1"/>
        <v>0.32876712328767121</v>
      </c>
      <c r="G15" s="92">
        <f>SUMIF(WorkTasks!$A$3:$A$188,$C15,WorkTasks!S$3:S$188)</f>
        <v>12</v>
      </c>
      <c r="H15" s="93">
        <f>IF(K15&lt;&gt;"out",SUMIF(WorkTasks!$A$3:$A$188,$C15,WorkTasks!F$3:F$188),0)</f>
        <v>3.5</v>
      </c>
      <c r="I15" s="94">
        <f t="shared" si="3"/>
        <v>0.70833333333333337</v>
      </c>
      <c r="J15" s="101">
        <f t="shared" si="2"/>
        <v>124.75</v>
      </c>
      <c r="K15" s="68" t="s">
        <v>5</v>
      </c>
      <c r="L15" s="95" t="str">
        <f>_xlfn.IFNA(VLOOKUP($C15,S2R18IDs!$A$2:$Y$29,3,FALSE),"")</f>
        <v>Hong Cheng, Qualcomm</v>
      </c>
      <c r="M15" s="75" t="str">
        <f>_xlfn.IFNA(VLOOKUP($C15,S2R18IDs!$A$2:$Y$29,9,FALSE),"")</f>
        <v>SP-211314</v>
      </c>
      <c r="N15" s="74" t="str">
        <f t="shared" si="0"/>
        <v>FS_VMR_ARC</v>
      </c>
    </row>
    <row r="16" spans="1:14" ht="22.5" customHeight="1" x14ac:dyDescent="0.25">
      <c r="A16" s="71">
        <v>15</v>
      </c>
      <c r="B16" s="73">
        <f>IF(E16=E15,B15,B15+COUNTIF($B$2:$B15,B15))</f>
        <v>14</v>
      </c>
      <c r="C16" s="74" t="str">
        <f>IF($D$34="All Company Inputs",VLOOKUP($A16,CompanyInputs!$A$2:$B$29,2,FALSE),VLOOKUP($A16,CompanyInputsReduced!$A$2:$B$29,2,FALSE))</f>
        <v>FS_ATSSS_Ph3</v>
      </c>
      <c r="D16" s="90" t="str">
        <f>_xlfn.IFNA(VLOOKUP($C16,S2R18IDs!$A$2:$Y$29,2,FALSE),"")</f>
        <v>Access Traffic Steering, Switching and Splitting support in the 5G system architecture; Phase 3.</v>
      </c>
      <c r="E16" s="89">
        <f>IF(K16&lt;&gt;"out",IF($D$34="All Company Inputs",VLOOKUP($C16,CompanyInputs!$B$2:$AA$29,3,FALSE),VLOOKUP($C16,CompanyInputsReduced!$B$2:$D$29,3,FALSE)),0)</f>
        <v>48</v>
      </c>
      <c r="F16" s="91">
        <f t="shared" si="1"/>
        <v>0.32876712328767121</v>
      </c>
      <c r="G16" s="92">
        <f>SUMIF(WorkTasks!$A$3:$A$188,$C16,WorkTasks!S$3:S$188)</f>
        <v>14</v>
      </c>
      <c r="H16" s="93">
        <f>IF(K16&lt;&gt;"out",SUMIF(WorkTasks!$A$3:$A$188,$C16,WorkTasks!F$3:F$188),0)</f>
        <v>8.5</v>
      </c>
      <c r="I16" s="94">
        <f t="shared" si="3"/>
        <v>0.39285714285714285</v>
      </c>
      <c r="J16" s="101">
        <f t="shared" si="2"/>
        <v>133.25</v>
      </c>
      <c r="K16" s="68" t="s">
        <v>5</v>
      </c>
      <c r="L16" s="95" t="str">
        <f>_xlfn.IFNA(VLOOKUP($C16,S2R18IDs!$A$2:$Y$29,3,FALSE),"")</f>
        <v>Apostolis Salkintzis, Lenovo</v>
      </c>
      <c r="M16" s="75" t="str">
        <f>_xlfn.IFNA(VLOOKUP($C16,S2R18IDs!$A$2:$Y$29,9,FALSE),"")</f>
        <v>SP-211327</v>
      </c>
      <c r="N16" s="74" t="str">
        <f t="shared" si="0"/>
        <v>FS_ATSSS_Ph3</v>
      </c>
    </row>
    <row r="17" spans="1:14" ht="22.5" customHeight="1" x14ac:dyDescent="0.25">
      <c r="A17" s="71">
        <v>16</v>
      </c>
      <c r="B17" s="73">
        <f>IF(E17=E16,B16,B16+COUNTIF($B$2:$B16,B16))</f>
        <v>14</v>
      </c>
      <c r="C17" s="74" t="str">
        <f>IF($D$34="All Company Inputs",VLOOKUP($A17,CompanyInputs!$A$2:$B$29,2,FALSE),VLOOKUP($A17,CompanyInputsReduced!$A$2:$B$29,2,FALSE))</f>
        <v>FS_5G_ProSe_Ph2</v>
      </c>
      <c r="D17" s="90" t="str">
        <f>_xlfn.IFNA(VLOOKUP($C17,S2R18IDs!$A$2:$Y$29,2,FALSE),"")</f>
        <v xml:space="preserve">System enhancement for Proximity based Services in 5GS - Phase 2 </v>
      </c>
      <c r="E17" s="89">
        <f>IF(K17&lt;&gt;"out",IF($D$34="All Company Inputs",VLOOKUP($C17,CompanyInputs!$B$2:$AA$29,3,FALSE),VLOOKUP($C17,CompanyInputsReduced!$B$2:$D$29,3,FALSE)),0)</f>
        <v>48</v>
      </c>
      <c r="F17" s="91">
        <f t="shared" si="1"/>
        <v>0.32876712328767121</v>
      </c>
      <c r="G17" s="92">
        <f>SUMIF(WorkTasks!$A$3:$A$188,$C17,WorkTasks!S$3:S$188)</f>
        <v>19</v>
      </c>
      <c r="H17" s="93">
        <f>IF(K17&lt;&gt;"out",SUMIF(WorkTasks!$A$3:$A$188,$C17,WorkTasks!F$3:F$188),0)</f>
        <v>9.25</v>
      </c>
      <c r="I17" s="94">
        <f t="shared" si="3"/>
        <v>0.51315789473684215</v>
      </c>
      <c r="J17" s="101">
        <f t="shared" si="2"/>
        <v>142.5</v>
      </c>
      <c r="K17" s="68" t="s">
        <v>5</v>
      </c>
      <c r="L17" s="95" t="str">
        <f>_xlfn.IFNA(VLOOKUP($C17,S2R18IDs!$A$2:$Y$29,3,FALSE),"")</f>
        <v>Qiang Deng, CATT</v>
      </c>
      <c r="M17" s="75" t="str">
        <f>_xlfn.IFNA(VLOOKUP($C17,S2R18IDs!$A$2:$Y$29,9,FALSE),"")</f>
        <v>SP-211570</v>
      </c>
      <c r="N17" s="74" t="str">
        <f t="shared" si="0"/>
        <v>FS_5G_ProSe_Ph2</v>
      </c>
    </row>
    <row r="18" spans="1:14" ht="22.5" customHeight="1" x14ac:dyDescent="0.25">
      <c r="A18" s="71">
        <v>17</v>
      </c>
      <c r="B18" s="73">
        <f>IF(E18=E17,B17,B17+COUNTIF($B$2:$B17,B17))</f>
        <v>17</v>
      </c>
      <c r="C18" s="74" t="str">
        <f>IF($D$34="All Company Inputs",VLOOKUP($A18,CompanyInputs!$A$2:$B$29,2,FALSE),VLOOKUP($A18,CompanyInputsReduced!$A$2:$B$29,2,FALSE))</f>
        <v>FS_UPEAS</v>
      </c>
      <c r="D18" s="90" t="str">
        <f>_xlfn.IFNA(VLOOKUP($C18,S2R18IDs!$A$2:$Y$29,2,FALSE),"")</f>
        <v>UPF Enhancement for Exposure And SBA</v>
      </c>
      <c r="E18" s="89">
        <f>IF(K18&lt;&gt;"out",IF($D$34="All Company Inputs",VLOOKUP($C18,CompanyInputs!$B$2:$AA$29,3,FALSE),VLOOKUP($C18,CompanyInputsReduced!$B$2:$D$29,3,FALSE)),0)</f>
        <v>44</v>
      </c>
      <c r="F18" s="91">
        <f t="shared" si="1"/>
        <v>0.30136986301369861</v>
      </c>
      <c r="G18" s="92">
        <f>SUMIF(WorkTasks!$A$3:$A$188,$C18,WorkTasks!S$3:S$188)</f>
        <v>6.5</v>
      </c>
      <c r="H18" s="93">
        <f>IF(K18&lt;&gt;"out",SUMIF(WorkTasks!$A$3:$A$188,$C18,WorkTasks!F$3:F$188),0)</f>
        <v>5.5</v>
      </c>
      <c r="I18" s="94">
        <f t="shared" si="3"/>
        <v>0.15384615384615385</v>
      </c>
      <c r="J18" s="101">
        <f t="shared" si="2"/>
        <v>148</v>
      </c>
      <c r="K18" s="68" t="s">
        <v>5</v>
      </c>
      <c r="L18" s="95" t="str">
        <f>_xlfn.IFNA(VLOOKUP($C18,S2R18IDs!$A$2:$Y$29,3,FALSE),"")</f>
        <v>Dan Wang, China Mobile</v>
      </c>
      <c r="M18" s="75" t="str">
        <f>_xlfn.IFNA(VLOOKUP($C18,S2R18IDs!$A$2:$Y$29,9,FALSE),"")</f>
        <v>SP-211569</v>
      </c>
      <c r="N18" s="74" t="str">
        <f t="shared" si="0"/>
        <v>FS_UPEAS</v>
      </c>
    </row>
    <row r="19" spans="1:14" ht="22.5" customHeight="1" x14ac:dyDescent="0.25">
      <c r="A19" s="71">
        <v>18</v>
      </c>
      <c r="B19" s="73">
        <f>IF(E19=E18,B18,B18+COUNTIF($B$2:$B18,B18))</f>
        <v>18</v>
      </c>
      <c r="C19" s="74" t="str">
        <f>IF($D$34="All Company Inputs",VLOOKUP($A19,CompanyInputs!$A$2:$B$29,2,FALSE),VLOOKUP($A19,CompanyInputsReduced!$A$2:$B$29,2,FALSE))</f>
        <v>FS_Ranging_SL_ARC</v>
      </c>
      <c r="D19" s="90" t="str">
        <f>_xlfn.IFNA(VLOOKUP($C19,S2R18IDs!$A$2:$Y$29,2,FALSE),"")</f>
        <v>Architecture Enhancement to support Ranging based services and sidelink positioning</v>
      </c>
      <c r="E19" s="89">
        <f>IF(K19&lt;&gt;"out",IF($D$34="All Company Inputs",VLOOKUP($C19,CompanyInputs!$B$2:$AA$29,3,FALSE),VLOOKUP($C19,CompanyInputsReduced!$B$2:$D$29,3,FALSE)),0)</f>
        <v>43</v>
      </c>
      <c r="F19" s="91">
        <f t="shared" si="1"/>
        <v>0.29452054794520549</v>
      </c>
      <c r="G19" s="92">
        <f>SUMIF(WorkTasks!$A$3:$A$188,$C19,WorkTasks!S$3:S$188)</f>
        <v>10.5</v>
      </c>
      <c r="H19" s="93">
        <f>IF(K19&lt;&gt;"out",SUMIF(WorkTasks!$A$3:$A$188,$C19,WorkTasks!F$3:F$188),0)</f>
        <v>5.5</v>
      </c>
      <c r="I19" s="94">
        <f t="shared" si="3"/>
        <v>0.47619047619047616</v>
      </c>
      <c r="J19" s="101">
        <f t="shared" si="2"/>
        <v>153.5</v>
      </c>
      <c r="K19" s="68" t="s">
        <v>5</v>
      </c>
      <c r="L19" s="95" t="str">
        <f>_xlfn.IFNA(VLOOKUP($C19,S2R18IDs!$A$2:$Y$29,3,FALSE),"")</f>
        <v>Sherry (Yang) Shen, Xiaomi</v>
      </c>
      <c r="M19" s="75" t="str">
        <f>_xlfn.IFNA(VLOOKUP($C19,S2R18IDs!$A$2:$Y$29,9,FALSE),"")</f>
        <v>SP-211326</v>
      </c>
      <c r="N19" s="74" t="str">
        <f t="shared" si="0"/>
        <v>FS_Ranging_SL_ARC</v>
      </c>
    </row>
    <row r="20" spans="1:14" ht="22.5" customHeight="1" x14ac:dyDescent="0.25">
      <c r="A20" s="71">
        <v>19</v>
      </c>
      <c r="B20" s="73">
        <f>IF(E20=E19,B19,B19+COUNTIF($B$2:$B19,B19))</f>
        <v>19</v>
      </c>
      <c r="C20" s="74" t="str">
        <f>IF($D$34="All Company Inputs",VLOOKUP($A20,CompanyInputs!$A$2:$B$29,2,FALSE),VLOOKUP($A20,CompanyInputsReduced!$A$2:$B$29,2,FALSE))</f>
        <v>FS_GMEC</v>
      </c>
      <c r="D20" s="90" t="str">
        <f>_xlfn.IFNA(VLOOKUP($C20,S2R18IDs!$A$2:$Y$29,2,FALSE),"")</f>
        <v>Generic group management, exposure and communication enhancements</v>
      </c>
      <c r="E20" s="89">
        <f>IF(K20&lt;&gt;"out",IF($D$34="All Company Inputs",VLOOKUP($C20,CompanyInputs!$B$2:$AA$29,3,FALSE),VLOOKUP($C20,CompanyInputsReduced!$B$2:$D$29,3,FALSE)),0)</f>
        <v>41</v>
      </c>
      <c r="F20" s="91">
        <f t="shared" si="1"/>
        <v>0.28082191780821919</v>
      </c>
      <c r="G20" s="92">
        <f>SUMIF(WorkTasks!$A$3:$A$188,$C20,WorkTasks!S$3:S$188)</f>
        <v>16</v>
      </c>
      <c r="H20" s="93">
        <f>IF(K20&lt;&gt;"out",SUMIF(WorkTasks!$A$3:$A$188,$C20,WorkTasks!F$3:F$188),0)</f>
        <v>4.75</v>
      </c>
      <c r="I20" s="94">
        <f t="shared" si="3"/>
        <v>0.703125</v>
      </c>
      <c r="J20" s="101">
        <f t="shared" si="2"/>
        <v>158.25</v>
      </c>
      <c r="K20" s="68" t="s">
        <v>5</v>
      </c>
      <c r="L20" s="95" t="str">
        <f>_xlfn.IFNA(VLOOKUP($C20,S2R18IDs!$A$2:$Y$29,3,FALSE),"")</f>
        <v>Qianghua Zhu, Huawei</v>
      </c>
      <c r="M20" s="75" t="str">
        <f>_xlfn.IFNA(VLOOKUP($C20,S2R18IDs!$A$2:$Y$29,9,FALSE),"")</f>
        <v>SP-211318</v>
      </c>
      <c r="N20" s="74" t="str">
        <f t="shared" si="0"/>
        <v>FS_GMEC</v>
      </c>
    </row>
    <row r="21" spans="1:14" ht="22.5" customHeight="1" x14ac:dyDescent="0.25">
      <c r="A21" s="71">
        <v>20</v>
      </c>
      <c r="B21" s="73">
        <f>IF(E21=E20,B20,B20+COUNTIF($B$2:$B20,B20))</f>
        <v>20</v>
      </c>
      <c r="C21" s="74" t="str">
        <f>IF($D$34="All Company Inputs",VLOOKUP($A21,CompanyInputs!$A$2:$B$29,2,FALSE),VLOOKUP($A21,CompanyInputsReduced!$A$2:$B$29,2,FALSE))</f>
        <v>FS_eUEPO</v>
      </c>
      <c r="D21" s="90" t="str">
        <f>_xlfn.IFNA(VLOOKUP($C21,S2R18IDs!$A$2:$Y$29,2,FALSE),"")</f>
        <v>Enhancement of 5G UE Policy</v>
      </c>
      <c r="E21" s="89">
        <f>IF(K21&lt;&gt;"out",IF($D$34="All Company Inputs",VLOOKUP($C21,CompanyInputs!$B$2:$AA$29,3,FALSE),VLOOKUP($C21,CompanyInputsReduced!$B$2:$D$29,3,FALSE)),0)</f>
        <v>37</v>
      </c>
      <c r="F21" s="91">
        <f t="shared" si="1"/>
        <v>0.25342465753424659</v>
      </c>
      <c r="G21" s="92">
        <f>SUMIF(WorkTasks!$A$3:$A$188,$C21,WorkTasks!S$3:S$188)</f>
        <v>10.75</v>
      </c>
      <c r="H21" s="93">
        <f>IF(K21&lt;&gt;"out",SUMIF(WorkTasks!$A$3:$A$188,$C21,WorkTasks!F$3:F$188),0)</f>
        <v>4.75</v>
      </c>
      <c r="I21" s="94">
        <f t="shared" si="3"/>
        <v>0.55813953488372092</v>
      </c>
      <c r="J21" s="101">
        <f t="shared" si="2"/>
        <v>163</v>
      </c>
      <c r="K21" s="68" t="s">
        <v>5</v>
      </c>
      <c r="L21" s="95" t="str">
        <f>_xlfn.IFNA(VLOOKUP($C21,S2R18IDs!$A$2:$Y$29,3,FALSE),"")</f>
        <v>Changhong Shan, Intel</v>
      </c>
      <c r="M21" s="75" t="str">
        <f>_xlfn.IFNA(VLOOKUP($C21,S2R18IDs!$A$2:$Y$29,9,FALSE),"")</f>
        <v>SP-211329</v>
      </c>
      <c r="N21" s="74" t="str">
        <f t="shared" si="0"/>
        <v>FS_eUEPO</v>
      </c>
    </row>
    <row r="22" spans="1:14" ht="22.5" customHeight="1" x14ac:dyDescent="0.25">
      <c r="A22" s="71">
        <v>21</v>
      </c>
      <c r="B22" s="73">
        <f>IF(E22=E21,B21,B21+COUNTIF($B$2:$B21,B21))</f>
        <v>21</v>
      </c>
      <c r="C22" s="74" t="str">
        <f>IF($D$34="All Company Inputs",VLOOKUP($A22,CompanyInputs!$A$2:$B$29,2,FALSE),VLOOKUP($A22,CompanyInputsReduced!$A$2:$B$29,2,FALSE))</f>
        <v>FS_AEUA</v>
      </c>
      <c r="D22" s="90" t="str">
        <f>_xlfn.IFNA(VLOOKUP($C22,S2R18IDs!$A$2:$Y$29,2,FALSE),"")</f>
        <v>Further Architecture Enhancement for UAV and UAM</v>
      </c>
      <c r="E22" s="89">
        <f>IF(K22&lt;&gt;"out",IF($D$34="All Company Inputs",VLOOKUP($C22,CompanyInputs!$B$2:$AA$29,3,FALSE),VLOOKUP($C22,CompanyInputsReduced!$B$2:$D$29,3,FALSE)),0)</f>
        <v>33</v>
      </c>
      <c r="F22" s="91">
        <f t="shared" si="1"/>
        <v>0.22602739726027396</v>
      </c>
      <c r="G22" s="92">
        <f>SUMIF(WorkTasks!$A$3:$A$188,$C22,WorkTasks!S$3:S$188)</f>
        <v>12.5</v>
      </c>
      <c r="H22" s="93">
        <f>IF(K22&lt;&gt;"out",SUMIF(WorkTasks!$A$3:$A$188,$C22,WorkTasks!F$3:F$188),0)</f>
        <v>3.5</v>
      </c>
      <c r="I22" s="94">
        <f t="shared" si="3"/>
        <v>0.72</v>
      </c>
      <c r="J22" s="101">
        <f t="shared" si="2"/>
        <v>166.5</v>
      </c>
      <c r="K22" s="68" t="s">
        <v>5</v>
      </c>
      <c r="L22" s="95" t="str">
        <f>_xlfn.IFNA(VLOOKUP($C22,S2R18IDs!$A$2:$Y$29,3,FALSE),"")</f>
        <v>Stefano Faccin, Qualcomm</v>
      </c>
      <c r="M22" s="75" t="str">
        <f>_xlfn.IFNA(VLOOKUP($C22,S2R18IDs!$A$2:$Y$29,9,FALSE),"")</f>
        <v>SP-211308</v>
      </c>
      <c r="N22" s="74" t="str">
        <f t="shared" si="0"/>
        <v>FS_AEUA</v>
      </c>
    </row>
    <row r="23" spans="1:14" ht="22.5" customHeight="1" x14ac:dyDescent="0.25">
      <c r="A23" s="71">
        <v>22</v>
      </c>
      <c r="B23" s="73">
        <f>IF(E23=E22,B22,B22+COUNTIF($B$2:$B22,B22))</f>
        <v>22</v>
      </c>
      <c r="C23" s="74" t="str">
        <f>IF($D$34="All Company Inputs",VLOOKUP($A23,CompanyInputs!$A$2:$B$29,2,FALSE),VLOOKUP($A23,CompanyInputsReduced!$A$2:$B$29,2,FALSE))</f>
        <v>FS_eAMP</v>
      </c>
      <c r="D23" s="90" t="str">
        <f>_xlfn.IFNA(VLOOKUP($C23,S2R18IDs!$A$2:$Y$29,2,FALSE),"")</f>
        <v>Study on enhancement of 5G AM Policy</v>
      </c>
      <c r="E23" s="89">
        <f>IF(K23&lt;&gt;"out",IF($D$34="All Company Inputs",VLOOKUP($C23,CompanyInputs!$B$2:$AA$29,3,FALSE),VLOOKUP($C23,CompanyInputsReduced!$B$2:$D$29,3,FALSE)),0)</f>
        <v>26</v>
      </c>
      <c r="F23" s="91">
        <f t="shared" si="1"/>
        <v>0.17808219178082191</v>
      </c>
      <c r="G23" s="92">
        <f>SUMIF(WorkTasks!$A$3:$A$188,$C23,WorkTasks!S$3:S$188)</f>
        <v>6</v>
      </c>
      <c r="H23" s="93">
        <f>IF(K23&lt;&gt;"out",SUMIF(WorkTasks!$A$3:$A$188,$C23,WorkTasks!F$3:F$188),0)</f>
        <v>2</v>
      </c>
      <c r="I23" s="94">
        <f t="shared" si="3"/>
        <v>0.66666666666666663</v>
      </c>
      <c r="J23" s="101">
        <f t="shared" si="2"/>
        <v>168.5</v>
      </c>
      <c r="K23" s="68" t="s">
        <v>5</v>
      </c>
      <c r="L23" s="95" t="str">
        <f>_xlfn.IFNA(VLOOKUP($C23,S2R18IDs!$A$2:$Y$29,3,FALSE),"")</f>
        <v>Chen, Zhuoyi, China Telecom</v>
      </c>
      <c r="M23" s="75" t="str">
        <f>_xlfn.IFNA(VLOOKUP($C23,S2R18IDs!$A$2:$Y$29,9,FALSE),"")</f>
        <v>SP-211321</v>
      </c>
      <c r="N23" s="74" t="str">
        <f t="shared" si="0"/>
        <v>FS_eAMP</v>
      </c>
    </row>
    <row r="24" spans="1:14" ht="22.5" customHeight="1" x14ac:dyDescent="0.25">
      <c r="A24" s="71">
        <v>23</v>
      </c>
      <c r="B24" s="73">
        <f>IF(E24=E23,B23,B23+COUNTIF($B$2:$B23,B23))</f>
        <v>23</v>
      </c>
      <c r="C24" s="74" t="str">
        <f>IF($D$34="All Company Inputs",VLOOKUP($A24,CompanyInputs!$A$2:$B$29,2,FALSE),VLOOKUP($A24,CompanyInputsReduced!$A$2:$B$29,2,FALSE))</f>
        <v>FS_ ARCH_NR_REDCAP_Ph2</v>
      </c>
      <c r="D24" s="90" t="str">
        <f>_xlfn.IFNA(VLOOKUP($C24,S2R18IDs!$A$2:$Y$29,2,FALSE),"")</f>
        <v>Enhanced support of NR RedCap with long eDRX for RRC INACTIVE state</v>
      </c>
      <c r="E24" s="89">
        <f>IF(K24&lt;&gt;"out",IF($D$34="All Company Inputs",VLOOKUP($C24,CompanyInputs!$B$2:$AA$29,3,FALSE),VLOOKUP($C24,CompanyInputsReduced!$B$2:$D$29,3,FALSE)),0)</f>
        <v>24</v>
      </c>
      <c r="F24" s="91">
        <f t="shared" si="1"/>
        <v>0.16438356164383561</v>
      </c>
      <c r="G24" s="92">
        <f>SUMIF(WorkTasks!$A$3:$A$188,$C24,WorkTasks!S$3:S$188)</f>
        <v>4</v>
      </c>
      <c r="H24" s="93">
        <f>IF(K24&lt;&gt;"out",SUMIF(WorkTasks!$A$3:$A$188,$C24,WorkTasks!F$3:F$188),0)</f>
        <v>3</v>
      </c>
      <c r="I24" s="94">
        <f t="shared" si="3"/>
        <v>0.25</v>
      </c>
      <c r="J24" s="101">
        <f t="shared" si="2"/>
        <v>171.5</v>
      </c>
      <c r="K24" s="68" t="s">
        <v>5</v>
      </c>
      <c r="L24" s="95" t="str">
        <f>_xlfn.IFNA(VLOOKUP($C24,S2R18IDs!$A$2:$Y$29,3,FALSE),"")</f>
        <v>Qian, Chen, Ericsson</v>
      </c>
      <c r="M24" s="75" t="str">
        <f>_xlfn.IFNA(VLOOKUP($C24,S2R18IDs!$A$2:$Y$29,9,FALSE),"")</f>
        <v>SP-211313</v>
      </c>
      <c r="N24" s="74" t="str">
        <f t="shared" si="0"/>
        <v>FS_ ARCH_NR_REDCAP_Ph2</v>
      </c>
    </row>
    <row r="25" spans="1:14" ht="22.5" customHeight="1" x14ac:dyDescent="0.25">
      <c r="A25" s="71">
        <v>24</v>
      </c>
      <c r="B25" s="73">
        <f>IF(E25=E24,B24,B24+COUNTIF($B$2:$B24,B24))</f>
        <v>24</v>
      </c>
      <c r="C25" s="74" t="str">
        <f>IF($D$34="All Company Inputs",VLOOKUP($A25,CompanyInputs!$A$2:$B$29,2,FALSE),VLOOKUP($A25,CompanyInputsReduced!$A$2:$B$29,2,FALSE))</f>
        <v>FS_5WWC_Ph2</v>
      </c>
      <c r="D25" s="90" t="str">
        <f>_xlfn.IFNA(VLOOKUP($C25,S2R18IDs!$A$2:$Y$29,2,FALSE),"")</f>
        <v>5WWC, Phase 2</v>
      </c>
      <c r="E25" s="89">
        <f>IF(K25&lt;&gt;"out",IF($D$34="All Company Inputs",VLOOKUP($C25,CompanyInputs!$B$2:$AA$29,3,FALSE),VLOOKUP($C25,CompanyInputsReduced!$B$2:$D$29,3,FALSE)),0)</f>
        <v>23</v>
      </c>
      <c r="F25" s="91">
        <f t="shared" si="1"/>
        <v>0.15753424657534246</v>
      </c>
      <c r="G25" s="92">
        <f>SUMIF(WorkTasks!$A$3:$A$188,$C25,WorkTasks!S$3:S$188)</f>
        <v>5.5</v>
      </c>
      <c r="H25" s="93">
        <f>IF(K25&lt;&gt;"out",SUMIF(WorkTasks!$A$3:$A$188,$C25,WorkTasks!F$3:F$188),0)</f>
        <v>2.5</v>
      </c>
      <c r="I25" s="94">
        <f t="shared" si="3"/>
        <v>0.54545454545454541</v>
      </c>
      <c r="J25" s="101">
        <f t="shared" si="2"/>
        <v>174</v>
      </c>
      <c r="K25" s="68" t="s">
        <v>5</v>
      </c>
      <c r="L25" s="95" t="str">
        <f>_xlfn.IFNA(VLOOKUP($C25,S2R18IDs!$A$2:$Y$29,3,FALSE),"")</f>
        <v>Laurent Thiebaut, Nokia</v>
      </c>
      <c r="M25" s="75" t="str">
        <f>_xlfn.IFNA(VLOOKUP($C25,S2R18IDs!$A$2:$Y$29,9,FALSE),"")</f>
        <v>SP-211319</v>
      </c>
      <c r="N25" s="74" t="str">
        <f t="shared" si="0"/>
        <v>FS_5WWC_Ph2</v>
      </c>
    </row>
    <row r="26" spans="1:14" ht="22.5" customHeight="1" x14ac:dyDescent="0.25">
      <c r="A26" s="71">
        <v>25</v>
      </c>
      <c r="B26" s="73">
        <f>IF(E26=E25,B25,B25+COUNTIF($B$2:$B25,B25))</f>
        <v>25</v>
      </c>
      <c r="C26" s="74" t="str">
        <f>IF($D$34="All Company Inputs",VLOOKUP($A26,CompanyInputs!$A$2:$B$29,2,FALSE),VLOOKUP($A26,CompanyInputsReduced!$A$2:$B$29,2,FALSE))</f>
        <v>FS_SFC</v>
      </c>
      <c r="D26" s="90" t="str">
        <f>_xlfn.IFNA(VLOOKUP($C26,S2R18IDs!$A$2:$Y$29,2,FALSE),"")</f>
        <v>System Enabler for Service Function Chaining.</v>
      </c>
      <c r="E26" s="89">
        <f>IF(K26&lt;&gt;"out",IF($D$34="All Company Inputs",VLOOKUP($C26,CompanyInputs!$B$2:$AA$29,3,FALSE),VLOOKUP($C26,CompanyInputsReduced!$B$2:$D$29,3,FALSE)),0)</f>
        <v>22</v>
      </c>
      <c r="F26" s="91">
        <f t="shared" si="1"/>
        <v>0.15068493150684931</v>
      </c>
      <c r="G26" s="92">
        <f>SUMIF(WorkTasks!$A$3:$A$188,$C26,WorkTasks!S$3:S$188)</f>
        <v>13</v>
      </c>
      <c r="H26" s="93">
        <f>IF(K26&lt;&gt;"out",SUMIF(WorkTasks!$A$3:$A$188,$C26,WorkTasks!F$3:F$188),0)</f>
        <v>3</v>
      </c>
      <c r="I26" s="94">
        <f t="shared" si="3"/>
        <v>0.76923076923076927</v>
      </c>
      <c r="J26" s="101">
        <f t="shared" si="2"/>
        <v>177</v>
      </c>
      <c r="K26" s="68" t="s">
        <v>5</v>
      </c>
      <c r="L26" s="95" t="str">
        <f>_xlfn.IFNA(VLOOKUP($C26,S2R18IDs!$A$2:$Y$29,3,FALSE),"")</f>
        <v>Ellen Liao, Intel</v>
      </c>
      <c r="M26" s="75" t="str">
        <f>_xlfn.IFNA(VLOOKUP($C26,S2R18IDs!$A$2:$Y$29,9,FALSE),"")</f>
        <v>SP-211309</v>
      </c>
      <c r="N26" s="74" t="str">
        <f t="shared" si="0"/>
        <v>FS_SFC</v>
      </c>
    </row>
    <row r="27" spans="1:14" ht="22.5" customHeight="1" x14ac:dyDescent="0.25">
      <c r="A27" s="71">
        <v>26</v>
      </c>
      <c r="B27" s="73">
        <f>IF(E27=E26,B26,B26+COUNTIF($B$2:$B26,B26))</f>
        <v>26</v>
      </c>
      <c r="C27" s="74" t="str">
        <f>IF($D$34="All Company Inputs",VLOOKUP($A27,CompanyInputs!$A$2:$B$29,2,FALSE),VLOOKUP($A27,CompanyInputsReduced!$A$2:$B$29,2,FALSE))</f>
        <v>FS_DetNet</v>
      </c>
      <c r="D27" s="90" t="str">
        <f>_xlfn.IFNA(VLOOKUP($C27,S2R18IDs!$A$2:$Y$29,2,FALSE),"")</f>
        <v>Extensions to the TSC Framework to support DetNet</v>
      </c>
      <c r="E27" s="89">
        <f>IF(K27&lt;&gt;"out",IF($D$34="All Company Inputs",VLOOKUP($C27,CompanyInputs!$B$2:$AA$29,3,FALSE),VLOOKUP($C27,CompanyInputsReduced!$B$2:$D$29,3,FALSE)),0)</f>
        <v>18</v>
      </c>
      <c r="F27" s="91">
        <f t="shared" si="1"/>
        <v>0.12328767123287671</v>
      </c>
      <c r="G27" s="92">
        <f>SUMIF(WorkTasks!$A$3:$A$188,$C27,WorkTasks!S$3:S$188)</f>
        <v>6</v>
      </c>
      <c r="H27" s="93">
        <f>IF(K27&lt;&gt;"out",SUMIF(WorkTasks!$A$3:$A$188,$C27,WorkTasks!F$3:F$188),0)</f>
        <v>2</v>
      </c>
      <c r="I27" s="94">
        <f t="shared" si="3"/>
        <v>0.66666666666666663</v>
      </c>
      <c r="J27" s="101">
        <f t="shared" si="2"/>
        <v>179</v>
      </c>
      <c r="K27" s="68" t="s">
        <v>5</v>
      </c>
      <c r="L27" s="95" t="str">
        <f>_xlfn.IFNA(VLOOKUP($C27,S2R18IDs!$A$2:$Y$29,3,FALSE),"")</f>
        <v>György Miklós, Ericsson</v>
      </c>
      <c r="M27" s="75" t="str">
        <f>_xlfn.IFNA(VLOOKUP($C27,S2R18IDs!$A$2:$Y$29,9,FALSE),"")</f>
        <v>SP-211311</v>
      </c>
      <c r="N27" s="74" t="str">
        <f t="shared" si="0"/>
        <v>FS_DetNet</v>
      </c>
    </row>
    <row r="28" spans="1:14" ht="22.5" customHeight="1" x14ac:dyDescent="0.25">
      <c r="A28" s="71">
        <v>27</v>
      </c>
      <c r="B28" s="73">
        <f>IF(E28=E27,B27,B27+COUNTIF($B$2:$B27,B27))</f>
        <v>27</v>
      </c>
      <c r="C28" s="74" t="str">
        <f>IF($D$34="All Company Inputs",VLOOKUP($A28,CompanyInputs!$A$2:$B$29,2,FALSE),VLOOKUP($A28,CompanyInputsReduced!$A$2:$B$29,2,FALSE))</f>
        <v>FS_SUECR</v>
      </c>
      <c r="D28" s="90" t="str">
        <f>_xlfn.IFNA(VLOOKUP($C28,S2R18IDs!$A$2:$Y$29,2,FALSE),"")</f>
        <v>Seamless UE context recovery</v>
      </c>
      <c r="E28" s="89">
        <f>IF(K28&lt;&gt;"out",IF($D$34="All Company Inputs",VLOOKUP($C28,CompanyInputs!$B$2:$AA$29,3,FALSE),VLOOKUP($C28,CompanyInputsReduced!$B$2:$D$29,3,FALSE)),0)</f>
        <v>0</v>
      </c>
      <c r="F28" s="91">
        <f t="shared" si="1"/>
        <v>0</v>
      </c>
      <c r="G28" s="92">
        <f>SUMIF(WorkTasks!$A$3:$A$188,$C28,WorkTasks!S$3:S$188)</f>
        <v>8.5</v>
      </c>
      <c r="H28" s="93">
        <f>IF(K28&lt;&gt;"out",SUMIF(WorkTasks!$A$3:$A$188,$C28,WorkTasks!F$3:F$188),0)</f>
        <v>0</v>
      </c>
      <c r="I28" s="94">
        <f t="shared" si="3"/>
        <v>1</v>
      </c>
      <c r="J28" s="101">
        <f t="shared" si="2"/>
        <v>179</v>
      </c>
      <c r="K28" s="68" t="s">
        <v>840</v>
      </c>
      <c r="L28" s="95" t="str">
        <f>_xlfn.IFNA(VLOOKUP($C28,S2R18IDs!$A$2:$Y$29,3,FALSE),"")</f>
        <v>Lalith Kumar, Samsung</v>
      </c>
      <c r="M28" s="118" t="s">
        <v>870</v>
      </c>
      <c r="N28" s="74" t="str">
        <f t="shared" si="0"/>
        <v>FS_SUECR</v>
      </c>
    </row>
    <row r="29" spans="1:14" ht="22.5" customHeight="1" x14ac:dyDescent="0.25">
      <c r="A29" s="71">
        <v>28</v>
      </c>
      <c r="B29" s="73">
        <f>IF(E29=E28,B28,B28+COUNTIF($B$2:$B28,B28))</f>
        <v>28</v>
      </c>
      <c r="C29" s="74" t="str">
        <f>IF($D$34="All Company Inputs",VLOOKUP($A29,CompanyInputs!$A$2:$B$29,2,FALSE),VLOOKUP($A29,CompanyInputsReduced!$A$2:$B$29,2,FALSE))</f>
        <v>FS_MPS_WLAN</v>
      </c>
      <c r="D29" s="90" t="str">
        <f>_xlfn.IFNA(VLOOKUP($C29,S2R18IDs!$A$2:$Y$29,2,FALSE),"")</f>
        <v>MPS when access to EPC/5GC is WLAN</v>
      </c>
      <c r="E29" s="89">
        <f>IF(K29&lt;&gt;"out",IF($D$34="All Company Inputs",VLOOKUP($C29,CompanyInputs!$B$2:$AA$29,3,FALSE),VLOOKUP($C29,CompanyInputsReduced!$B$2:$D$29,3,FALSE)),0)</f>
        <v>8</v>
      </c>
      <c r="F29" s="91">
        <f t="shared" si="1"/>
        <v>5.4794520547945202E-2</v>
      </c>
      <c r="G29" s="92">
        <f>SUMIF(WorkTasks!$A$3:$A$188,$C29,WorkTasks!S$3:S$188)</f>
        <v>6</v>
      </c>
      <c r="H29" s="93">
        <f>IF(K29&lt;&gt;"out",SUMIF(WorkTasks!$A$3:$A$188,$C29,WorkTasks!F$3:F$188),0)</f>
        <v>2</v>
      </c>
      <c r="I29" s="94">
        <f t="shared" si="3"/>
        <v>0.66666666666666663</v>
      </c>
      <c r="J29" s="101">
        <f t="shared" si="2"/>
        <v>181</v>
      </c>
      <c r="K29" s="68" t="s">
        <v>5</v>
      </c>
      <c r="L29" s="95" t="str">
        <f>_xlfn.IFNA(VLOOKUP($C29,S2R18IDs!$A$2:$Y$29,3,FALSE),"")</f>
        <v>Robert C Streijl; Peraton Labs</v>
      </c>
      <c r="M29" s="75" t="str">
        <f>_xlfn.IFNA(VLOOKUP($C29,S2R18IDs!$A$2:$Y$29,9,FALSE),"")</f>
        <v>SP-211310</v>
      </c>
      <c r="N29" s="74" t="str">
        <f t="shared" si="0"/>
        <v>FS_MPS_WLAN</v>
      </c>
    </row>
    <row r="30" spans="1:14" ht="15.75" thickBot="1" x14ac:dyDescent="0.3">
      <c r="A30" s="47"/>
      <c r="B30" s="44"/>
      <c r="C30" s="12" t="s">
        <v>2</v>
      </c>
      <c r="D30" s="44"/>
      <c r="E30" s="47">
        <f>SUM(E2:E29)</f>
        <v>1231</v>
      </c>
      <c r="F30" s="48"/>
      <c r="G30" s="49">
        <f>SUM(G2:G29)</f>
        <v>330.25</v>
      </c>
      <c r="H30" s="50">
        <f>SUM(H2:H29)</f>
        <v>181</v>
      </c>
      <c r="I30" s="69">
        <f>(G30-H30)/G30</f>
        <v>0.45193035579106738</v>
      </c>
      <c r="J30" s="51"/>
      <c r="K30" s="67"/>
      <c r="L30" s="49"/>
      <c r="M30" s="43"/>
      <c r="N30" s="45"/>
    </row>
    <row r="31" spans="1:14" x14ac:dyDescent="0.25">
      <c r="A31" s="25"/>
      <c r="B31" s="25"/>
      <c r="C31" s="34" t="s">
        <v>272</v>
      </c>
      <c r="E31" s="25">
        <v>183</v>
      </c>
      <c r="N31" s="34"/>
    </row>
    <row r="32" spans="1:14" x14ac:dyDescent="0.25">
      <c r="A32" s="98"/>
      <c r="B32" s="98"/>
      <c r="C32" s="34" t="s">
        <v>273</v>
      </c>
      <c r="E32" s="98">
        <v>16</v>
      </c>
      <c r="N32" s="34"/>
    </row>
    <row r="33" spans="1:14" x14ac:dyDescent="0.25">
      <c r="A33" s="99"/>
      <c r="B33" s="99"/>
      <c r="C33" s="52" t="s">
        <v>278</v>
      </c>
      <c r="D33" s="53"/>
      <c r="E33" s="99">
        <f>IF($D$34="All Company Inputs",CompanyInputs!$D$31,CompanyInputsReduced!$D$31)</f>
        <v>146</v>
      </c>
      <c r="F33" s="54"/>
      <c r="G33" s="55"/>
      <c r="M33" s="58"/>
      <c r="N33" s="100"/>
    </row>
    <row r="34" spans="1:14" x14ac:dyDescent="0.25">
      <c r="C34" s="57" t="s">
        <v>778</v>
      </c>
      <c r="D34" s="96" t="s">
        <v>833</v>
      </c>
    </row>
  </sheetData>
  <sortState xmlns:xlrd2="http://schemas.microsoft.com/office/spreadsheetml/2017/richdata2" ref="C2:N29">
    <sortCondition descending="1" ref="E2:E29"/>
    <sortCondition ref="C2:C29"/>
  </sortState>
  <conditionalFormatting sqref="J2:J29">
    <cfRule type="cellIs" dxfId="78" priority="352" operator="lessThanOrEqual">
      <formula>$E$31</formula>
    </cfRule>
    <cfRule type="cellIs" dxfId="77" priority="353" operator="greaterThan">
      <formula>$E$31</formula>
    </cfRule>
  </conditionalFormatting>
  <conditionalFormatting sqref="K2:K29">
    <cfRule type="cellIs" dxfId="76" priority="56" operator="equal">
      <formula>"out"</formula>
    </cfRule>
    <cfRule type="cellIs" dxfId="75" priority="57" operator="equal">
      <formula>"in"</formula>
    </cfRule>
  </conditionalFormatting>
  <conditionalFormatting sqref="H2:H29">
    <cfRule type="cellIs" dxfId="74" priority="55" operator="greaterThan">
      <formula>$E$32</formula>
    </cfRule>
  </conditionalFormatting>
  <conditionalFormatting sqref="C2:C29">
    <cfRule type="expression" dxfId="73" priority="48">
      <formula>IF($K2="out",TRUE,FALSE)</formula>
    </cfRule>
    <cfRule type="expression" dxfId="72" priority="51">
      <formula>IF($K2="in",TRUE,FALSE)</formula>
    </cfRule>
  </conditionalFormatting>
  <conditionalFormatting sqref="D2">
    <cfRule type="expression" dxfId="71" priority="45">
      <formula>IF($K2="out",TRUE,FALSE)</formula>
    </cfRule>
    <cfRule type="expression" dxfId="70" priority="46">
      <formula>IF($K2="in",TRUE,FALSE)</formula>
    </cfRule>
  </conditionalFormatting>
  <conditionalFormatting sqref="D3:D29">
    <cfRule type="expression" dxfId="69" priority="42">
      <formula>IF($K3="out",TRUE,FALSE)</formula>
    </cfRule>
    <cfRule type="expression" dxfId="68" priority="43">
      <formula>IF($K3="in",TRUE,FALSE)</formula>
    </cfRule>
  </conditionalFormatting>
  <conditionalFormatting sqref="N2:N29">
    <cfRule type="expression" dxfId="67" priority="39">
      <formula>IF($K2="out",TRUE,FALSE)</formula>
    </cfRule>
    <cfRule type="expression" dxfId="66" priority="40">
      <formula>IF($K2="in",TRUE,FALSE)</formula>
    </cfRule>
  </conditionalFormatting>
  <conditionalFormatting sqref="B15">
    <cfRule type="cellIs" dxfId="65" priority="34" operator="equal">
      <formula>$B16</formula>
    </cfRule>
  </conditionalFormatting>
  <conditionalFormatting sqref="B9">
    <cfRule type="cellIs" dxfId="64" priority="31" operator="equal">
      <formula>$B$16</formula>
    </cfRule>
  </conditionalFormatting>
  <conditionalFormatting sqref="B16:B19">
    <cfRule type="cellIs" dxfId="63" priority="25" operator="equal">
      <formula>$B17</formula>
    </cfRule>
  </conditionalFormatting>
  <conditionalFormatting sqref="B2:B29">
    <cfRule type="cellIs" dxfId="62" priority="24" operator="equal">
      <formula>$B3</formula>
    </cfRule>
  </conditionalFormatting>
  <conditionalFormatting sqref="B2:B29">
    <cfRule type="cellIs" dxfId="61" priority="23" operator="equal">
      <formula>$B1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id="{0870DF4D-45E3-4B51-89F3-66D91B68EA1A}">
            <xm:f>IF(VLOOKUP($C2,S2R18IDs!$A$2:$Y$29,11,FALSE)="endorsed",TRUE,FALSE)</xm:f>
            <x14:dxf>
              <fill>
                <patternFill>
                  <bgColor rgb="FFFFC000"/>
                </patternFill>
              </fill>
            </x14:dxf>
          </x14:cfRule>
          <xm:sqref>C2:C29 N2:N29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MeetingAttendance!$A$480:$A$481</xm:f>
          </x14:formula1>
          <xm:sqref>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189"/>
  <sheetViews>
    <sheetView tabSelected="1" zoomScale="130" zoomScaleNormal="130" workbookViewId="0">
      <pane xSplit="1" ySplit="2" topLeftCell="B79" activePane="bottomRight" state="frozen"/>
      <selection pane="topRight" activeCell="B1" sqref="B1"/>
      <selection pane="bottomLeft" activeCell="A3" sqref="A3"/>
      <selection pane="bottomRight" activeCell="D123" sqref="D123"/>
    </sheetView>
  </sheetViews>
  <sheetFormatPr defaultColWidth="9.140625" defaultRowHeight="15" x14ac:dyDescent="0.25"/>
  <cols>
    <col min="1" max="1" width="12.85546875" style="9" customWidth="1"/>
    <col min="2" max="2" width="8.28515625" style="9" customWidth="1"/>
    <col min="3" max="3" width="5.28515625" style="14" customWidth="1"/>
    <col min="4" max="4" width="5.7109375" style="13" customWidth="1"/>
    <col min="5" max="5" width="7" style="13" customWidth="1"/>
    <col min="6" max="6" width="5.7109375" style="13" customWidth="1"/>
    <col min="7" max="7" width="6.42578125" style="15" customWidth="1"/>
    <col min="8" max="8" width="6.5703125" style="9" customWidth="1"/>
    <col min="9" max="9" width="8.7109375" style="14" customWidth="1"/>
    <col min="10" max="11" width="6.140625" style="14" customWidth="1"/>
    <col min="12" max="12" width="13.42578125" style="9" customWidth="1"/>
    <col min="13" max="15" width="9.140625" style="14"/>
    <col min="16" max="16" width="17.140625" style="64" customWidth="1"/>
    <col min="17" max="17" width="6.85546875" style="13" customWidth="1"/>
    <col min="18" max="18" width="7.140625" style="13" customWidth="1"/>
    <col min="19" max="19" width="7.5703125" style="13" customWidth="1"/>
    <col min="20" max="20" width="7.5703125" style="7" customWidth="1"/>
    <col min="21" max="16384" width="9.140625" style="9"/>
  </cols>
  <sheetData>
    <row r="1" spans="1:20" s="65" customFormat="1" ht="12" x14ac:dyDescent="0.25">
      <c r="A1" s="131" t="s">
        <v>169</v>
      </c>
      <c r="B1" s="131" t="s">
        <v>170</v>
      </c>
      <c r="C1" s="131" t="s">
        <v>842</v>
      </c>
      <c r="D1" s="137" t="s">
        <v>266</v>
      </c>
      <c r="E1" s="138"/>
      <c r="F1" s="139"/>
      <c r="G1" s="133" t="s">
        <v>275</v>
      </c>
      <c r="H1" s="131" t="s">
        <v>831</v>
      </c>
      <c r="I1" s="131" t="s">
        <v>829</v>
      </c>
      <c r="J1" s="140" t="s">
        <v>872</v>
      </c>
      <c r="K1" s="140" t="s">
        <v>873</v>
      </c>
      <c r="L1" s="131" t="s">
        <v>828</v>
      </c>
      <c r="M1" s="131" t="s">
        <v>172</v>
      </c>
      <c r="N1" s="131" t="s">
        <v>825</v>
      </c>
      <c r="O1" s="119"/>
      <c r="P1" s="131" t="s">
        <v>173</v>
      </c>
      <c r="Q1" s="135" t="s">
        <v>276</v>
      </c>
      <c r="R1" s="135"/>
      <c r="S1" s="136"/>
      <c r="T1" s="132" t="s">
        <v>830</v>
      </c>
    </row>
    <row r="2" spans="1:20" s="66" customFormat="1" ht="24" x14ac:dyDescent="0.25">
      <c r="A2" s="131"/>
      <c r="B2" s="131"/>
      <c r="C2" s="131"/>
      <c r="D2" s="78" t="s">
        <v>171</v>
      </c>
      <c r="E2" s="79" t="s">
        <v>168</v>
      </c>
      <c r="F2" s="80" t="s">
        <v>267</v>
      </c>
      <c r="G2" s="134"/>
      <c r="H2" s="131"/>
      <c r="I2" s="131"/>
      <c r="J2" s="141"/>
      <c r="K2" s="141"/>
      <c r="L2" s="131"/>
      <c r="M2" s="131"/>
      <c r="N2" s="131"/>
      <c r="O2" s="119" t="s">
        <v>875</v>
      </c>
      <c r="P2" s="131"/>
      <c r="Q2" s="76" t="s">
        <v>171</v>
      </c>
      <c r="R2" s="76" t="s">
        <v>168</v>
      </c>
      <c r="S2" s="77" t="s">
        <v>267</v>
      </c>
      <c r="T2" s="132"/>
    </row>
    <row r="3" spans="1:20" s="130" customFormat="1" ht="11.25" x14ac:dyDescent="0.2">
      <c r="A3" s="120" t="s">
        <v>26</v>
      </c>
      <c r="B3" s="74" t="s">
        <v>174</v>
      </c>
      <c r="C3" s="121" t="s">
        <v>269</v>
      </c>
      <c r="D3" s="117">
        <v>1</v>
      </c>
      <c r="E3" s="122">
        <v>0.5</v>
      </c>
      <c r="F3" s="123">
        <f>IF(C3&lt;&gt;"out",D3+E3,"")</f>
        <v>1.5</v>
      </c>
      <c r="G3" s="124">
        <f t="shared" ref="G3:G34" si="0">IF(ISNUMBER(F3),(S3-F3)/S3,1)</f>
        <v>0.33333333333333331</v>
      </c>
      <c r="H3" s="125">
        <f t="shared" ref="H3:H66" si="1">IF(ISNUMBER(H2),H2,0)+IF(C3&lt;&gt;"out",F3,0)</f>
        <v>1.5</v>
      </c>
      <c r="I3" s="113" t="str">
        <f>_xlfn.IFNA(VLOOKUP($A3,S2R18IDs!$A$2:$Y$29,9,FALSE),"")</f>
        <v>SP-211325</v>
      </c>
      <c r="J3" s="121"/>
      <c r="K3" s="113" t="str">
        <f>IF(AND($C3="out",$J3="in"),$E3+$D3,IF(AND($C3="in",$J3="out"),(-1)*$F3,""))</f>
        <v/>
      </c>
      <c r="L3" s="120" t="str">
        <f>_xlfn.IFNA(VLOOKUP($A3,S2R18IDs!$A$2:$Y$29,3,FALSE),"")</f>
        <v>Dan Wang, China Mobile</v>
      </c>
      <c r="M3" s="2" t="s">
        <v>177</v>
      </c>
      <c r="N3" s="2" t="s">
        <v>802</v>
      </c>
      <c r="O3" s="2"/>
      <c r="P3" s="74" t="s">
        <v>186</v>
      </c>
      <c r="Q3" s="126">
        <v>1.5</v>
      </c>
      <c r="R3" s="127">
        <v>0.75</v>
      </c>
      <c r="S3" s="128">
        <f t="shared" ref="S3:S34" si="2">Q3+R3</f>
        <v>2.25</v>
      </c>
      <c r="T3" s="129">
        <f>_xlfn.IFNA(VLOOKUP($A3,RankedOverview!$C$2:$E$29,3,FALSE),"")</f>
        <v>83</v>
      </c>
    </row>
    <row r="4" spans="1:20" s="130" customFormat="1" ht="11.25" x14ac:dyDescent="0.2">
      <c r="A4" s="120" t="s">
        <v>26</v>
      </c>
      <c r="B4" s="74" t="s">
        <v>176</v>
      </c>
      <c r="C4" s="121" t="s">
        <v>269</v>
      </c>
      <c r="D4" s="117">
        <v>1</v>
      </c>
      <c r="E4" s="122">
        <v>0.5</v>
      </c>
      <c r="F4" s="123">
        <f>IF(C4&lt;&gt;"out",D4+E4,"")</f>
        <v>1.5</v>
      </c>
      <c r="G4" s="124">
        <f t="shared" si="0"/>
        <v>0</v>
      </c>
      <c r="H4" s="125">
        <f t="shared" si="1"/>
        <v>3</v>
      </c>
      <c r="I4" s="113" t="str">
        <f>_xlfn.IFNA(VLOOKUP($A4,S2R18IDs!$A$2:$Y$29,9,FALSE),"")</f>
        <v>SP-211325</v>
      </c>
      <c r="J4" s="121"/>
      <c r="K4" s="113" t="str">
        <f t="shared" ref="K4:K67" si="3">IF(AND($C4="out",$J4="in"),$E4+$D4,IF(AND($C4="in",$J4="out"),(-1)*$F4,""))</f>
        <v/>
      </c>
      <c r="L4" s="120" t="str">
        <f>_xlfn.IFNA(VLOOKUP($A4,S2R18IDs!$A$2:$Y$29,3,FALSE),"")</f>
        <v>Dan Wang, China Mobile</v>
      </c>
      <c r="M4" s="2" t="s">
        <v>177</v>
      </c>
      <c r="N4" s="2" t="s">
        <v>798</v>
      </c>
      <c r="O4" s="2"/>
      <c r="P4" s="74" t="s">
        <v>186</v>
      </c>
      <c r="Q4" s="117">
        <v>1</v>
      </c>
      <c r="R4" s="122">
        <v>0.5</v>
      </c>
      <c r="S4" s="123">
        <f t="shared" si="2"/>
        <v>1.5</v>
      </c>
      <c r="T4" s="129">
        <f>_xlfn.IFNA(VLOOKUP($A4,RankedOverview!$C$2:$E$29,3,FALSE),"")</f>
        <v>83</v>
      </c>
    </row>
    <row r="5" spans="1:20" s="130" customFormat="1" ht="11.25" x14ac:dyDescent="0.2">
      <c r="A5" s="120" t="s">
        <v>26</v>
      </c>
      <c r="B5" s="74" t="s">
        <v>178</v>
      </c>
      <c r="C5" s="121" t="s">
        <v>269</v>
      </c>
      <c r="D5" s="117">
        <v>1</v>
      </c>
      <c r="E5" s="122">
        <v>0.5</v>
      </c>
      <c r="F5" s="123">
        <f>IF(C5&lt;&gt;"out",D5+E5,"")</f>
        <v>1.5</v>
      </c>
      <c r="G5" s="124">
        <f t="shared" si="0"/>
        <v>0</v>
      </c>
      <c r="H5" s="125">
        <f t="shared" si="1"/>
        <v>4.5</v>
      </c>
      <c r="I5" s="113" t="str">
        <f>_xlfn.IFNA(VLOOKUP($A5,S2R18IDs!$A$2:$Y$29,9,FALSE),"")</f>
        <v>SP-211325</v>
      </c>
      <c r="J5" s="121"/>
      <c r="K5" s="113" t="str">
        <f t="shared" si="3"/>
        <v/>
      </c>
      <c r="L5" s="120" t="str">
        <f>_xlfn.IFNA(VLOOKUP($A5,S2R18IDs!$A$2:$Y$29,3,FALSE),"")</f>
        <v>Dan Wang, China Mobile</v>
      </c>
      <c r="M5" s="2" t="s">
        <v>177</v>
      </c>
      <c r="N5" s="2" t="s">
        <v>798</v>
      </c>
      <c r="O5" s="2"/>
      <c r="P5" s="74" t="s">
        <v>186</v>
      </c>
      <c r="Q5" s="117">
        <v>1</v>
      </c>
      <c r="R5" s="122">
        <v>0.5</v>
      </c>
      <c r="S5" s="123">
        <f t="shared" si="2"/>
        <v>1.5</v>
      </c>
      <c r="T5" s="129">
        <f>_xlfn.IFNA(VLOOKUP($A5,RankedOverview!$C$2:$E$29,3,FALSE),"")</f>
        <v>83</v>
      </c>
    </row>
    <row r="6" spans="1:20" s="130" customFormat="1" ht="11.25" hidden="1" x14ac:dyDescent="0.2">
      <c r="A6" s="120" t="s">
        <v>26</v>
      </c>
      <c r="B6" s="74" t="s">
        <v>207</v>
      </c>
      <c r="C6" s="121" t="s">
        <v>269</v>
      </c>
      <c r="D6" s="117">
        <v>1</v>
      </c>
      <c r="E6" s="122">
        <v>0.5</v>
      </c>
      <c r="F6" s="123">
        <f>IF(C6&lt;&gt;"out",D6+E6,"")</f>
        <v>1.5</v>
      </c>
      <c r="G6" s="124">
        <f t="shared" si="0"/>
        <v>0</v>
      </c>
      <c r="H6" s="125">
        <f t="shared" si="1"/>
        <v>6</v>
      </c>
      <c r="I6" s="113" t="str">
        <f>_xlfn.IFNA(VLOOKUP($A6,S2R18IDs!$A$2:$Y$29,9,FALSE),"")</f>
        <v>SP-211325</v>
      </c>
      <c r="J6" s="121"/>
      <c r="K6" s="113" t="str">
        <f t="shared" si="3"/>
        <v/>
      </c>
      <c r="L6" s="120" t="str">
        <f>_xlfn.IFNA(VLOOKUP($A6,S2R18IDs!$A$2:$Y$29,3,FALSE),"")</f>
        <v>Dan Wang, China Mobile</v>
      </c>
      <c r="M6" s="2" t="s">
        <v>180</v>
      </c>
      <c r="N6" s="2"/>
      <c r="O6" s="2"/>
      <c r="P6" s="74" t="s">
        <v>186</v>
      </c>
      <c r="Q6" s="117">
        <v>1</v>
      </c>
      <c r="R6" s="122">
        <v>0.5</v>
      </c>
      <c r="S6" s="123">
        <f t="shared" si="2"/>
        <v>1.5</v>
      </c>
      <c r="T6" s="129">
        <f>_xlfn.IFNA(VLOOKUP($A6,RankedOverview!$C$2:$E$29,3,FALSE),"")</f>
        <v>83</v>
      </c>
    </row>
    <row r="7" spans="1:20" s="130" customFormat="1" ht="11.25" x14ac:dyDescent="0.2">
      <c r="A7" s="120" t="s">
        <v>26</v>
      </c>
      <c r="B7" s="74" t="s">
        <v>208</v>
      </c>
      <c r="C7" s="121" t="s">
        <v>269</v>
      </c>
      <c r="D7" s="117">
        <v>1</v>
      </c>
      <c r="E7" s="122">
        <v>0.75</v>
      </c>
      <c r="F7" s="123">
        <f t="shared" ref="F7:F71" si="4">IF(C7&lt;&gt;"out",D7+E7,"")</f>
        <v>1.75</v>
      </c>
      <c r="G7" s="124">
        <f t="shared" si="0"/>
        <v>0</v>
      </c>
      <c r="H7" s="125">
        <f t="shared" si="1"/>
        <v>7.75</v>
      </c>
      <c r="I7" s="113" t="str">
        <f>_xlfn.IFNA(VLOOKUP($A7,S2R18IDs!$A$2:$Y$29,9,FALSE),"")</f>
        <v>SP-211325</v>
      </c>
      <c r="J7" s="121"/>
      <c r="K7" s="113" t="str">
        <f t="shared" si="3"/>
        <v/>
      </c>
      <c r="L7" s="120" t="str">
        <f>_xlfn.IFNA(VLOOKUP($A7,S2R18IDs!$A$2:$Y$29,3,FALSE),"")</f>
        <v>Dan Wang, China Mobile</v>
      </c>
      <c r="M7" s="2" t="s">
        <v>177</v>
      </c>
      <c r="N7" s="2" t="s">
        <v>802</v>
      </c>
      <c r="O7" s="2"/>
      <c r="P7" s="74" t="s">
        <v>186</v>
      </c>
      <c r="Q7" s="117">
        <v>1</v>
      </c>
      <c r="R7" s="122">
        <v>0.75</v>
      </c>
      <c r="S7" s="123">
        <f t="shared" si="2"/>
        <v>1.75</v>
      </c>
      <c r="T7" s="129">
        <f>_xlfn.IFNA(VLOOKUP($A7,RankedOverview!$C$2:$E$29,3,FALSE),"")</f>
        <v>83</v>
      </c>
    </row>
    <row r="8" spans="1:20" s="130" customFormat="1" ht="22.5" x14ac:dyDescent="0.2">
      <c r="A8" s="120" t="s">
        <v>26</v>
      </c>
      <c r="B8" s="74" t="s">
        <v>213</v>
      </c>
      <c r="C8" s="121" t="s">
        <v>269</v>
      </c>
      <c r="D8" s="117">
        <v>1</v>
      </c>
      <c r="E8" s="122">
        <v>0.5</v>
      </c>
      <c r="F8" s="123">
        <f t="shared" si="4"/>
        <v>1.5</v>
      </c>
      <c r="G8" s="124">
        <f t="shared" si="0"/>
        <v>0</v>
      </c>
      <c r="H8" s="125">
        <f t="shared" si="1"/>
        <v>9.25</v>
      </c>
      <c r="I8" s="113" t="str">
        <f>_xlfn.IFNA(VLOOKUP($A8,S2R18IDs!$A$2:$Y$29,9,FALSE),"")</f>
        <v>SP-211325</v>
      </c>
      <c r="J8" s="121"/>
      <c r="K8" s="113" t="str">
        <f t="shared" si="3"/>
        <v/>
      </c>
      <c r="L8" s="120" t="str">
        <f>_xlfn.IFNA(VLOOKUP($A8,S2R18IDs!$A$2:$Y$29,3,FALSE),"")</f>
        <v>Dan Wang, China Mobile</v>
      </c>
      <c r="M8" s="2" t="s">
        <v>177</v>
      </c>
      <c r="N8" s="2" t="s">
        <v>802</v>
      </c>
      <c r="O8" s="2"/>
      <c r="P8" s="74" t="s">
        <v>242</v>
      </c>
      <c r="Q8" s="117">
        <v>1</v>
      </c>
      <c r="R8" s="122">
        <v>0.5</v>
      </c>
      <c r="S8" s="123">
        <f t="shared" si="2"/>
        <v>1.5</v>
      </c>
      <c r="T8" s="129">
        <f>_xlfn.IFNA(VLOOKUP($A8,RankedOverview!$C$2:$E$29,3,FALSE),"")</f>
        <v>83</v>
      </c>
    </row>
    <row r="9" spans="1:20" s="130" customFormat="1" ht="11.25" x14ac:dyDescent="0.2">
      <c r="A9" s="120" t="s">
        <v>26</v>
      </c>
      <c r="B9" s="74" t="s">
        <v>243</v>
      </c>
      <c r="C9" s="121" t="s">
        <v>269</v>
      </c>
      <c r="D9" s="117">
        <v>1</v>
      </c>
      <c r="E9" s="122">
        <v>0.5</v>
      </c>
      <c r="F9" s="123">
        <f t="shared" si="4"/>
        <v>1.5</v>
      </c>
      <c r="G9" s="124">
        <f t="shared" si="0"/>
        <v>0</v>
      </c>
      <c r="H9" s="125">
        <f t="shared" si="1"/>
        <v>10.75</v>
      </c>
      <c r="I9" s="113" t="str">
        <f>_xlfn.IFNA(VLOOKUP($A9,S2R18IDs!$A$2:$Y$29,9,FALSE),"")</f>
        <v>SP-211325</v>
      </c>
      <c r="J9" s="121"/>
      <c r="K9" s="113" t="str">
        <f t="shared" si="3"/>
        <v/>
      </c>
      <c r="L9" s="120" t="str">
        <f>_xlfn.IFNA(VLOOKUP($A9,S2R18IDs!$A$2:$Y$29,3,FALSE),"")</f>
        <v>Dan Wang, China Mobile</v>
      </c>
      <c r="M9" s="2" t="s">
        <v>177</v>
      </c>
      <c r="N9" s="2" t="s">
        <v>798</v>
      </c>
      <c r="O9" s="2"/>
      <c r="P9" s="74" t="s">
        <v>186</v>
      </c>
      <c r="Q9" s="117">
        <v>1</v>
      </c>
      <c r="R9" s="122">
        <v>0.5</v>
      </c>
      <c r="S9" s="123">
        <f t="shared" si="2"/>
        <v>1.5</v>
      </c>
      <c r="T9" s="129">
        <f>_xlfn.IFNA(VLOOKUP($A9,RankedOverview!$C$2:$E$29,3,FALSE),"")</f>
        <v>83</v>
      </c>
    </row>
    <row r="10" spans="1:20" s="130" customFormat="1" ht="11.25" x14ac:dyDescent="0.2">
      <c r="A10" s="120" t="s">
        <v>26</v>
      </c>
      <c r="B10" s="74" t="s">
        <v>244</v>
      </c>
      <c r="C10" s="121" t="s">
        <v>840</v>
      </c>
      <c r="D10" s="117">
        <v>1</v>
      </c>
      <c r="E10" s="122">
        <v>0.5</v>
      </c>
      <c r="F10" s="123" t="str">
        <f t="shared" si="4"/>
        <v/>
      </c>
      <c r="G10" s="124">
        <f t="shared" si="0"/>
        <v>1</v>
      </c>
      <c r="H10" s="125">
        <f t="shared" si="1"/>
        <v>10.75</v>
      </c>
      <c r="I10" s="113" t="str">
        <f>_xlfn.IFNA(VLOOKUP($A10,S2R18IDs!$A$2:$Y$29,9,FALSE),"")</f>
        <v>SP-211325</v>
      </c>
      <c r="J10" s="121" t="s">
        <v>269</v>
      </c>
      <c r="K10" s="113">
        <f t="shared" si="3"/>
        <v>1.5</v>
      </c>
      <c r="L10" s="120" t="str">
        <f>_xlfn.IFNA(VLOOKUP($A10,S2R18IDs!$A$2:$Y$29,3,FALSE),"")</f>
        <v>Dan Wang, China Mobile</v>
      </c>
      <c r="M10" s="2" t="s">
        <v>177</v>
      </c>
      <c r="N10" s="2" t="s">
        <v>802</v>
      </c>
      <c r="O10" s="2"/>
      <c r="P10" s="74" t="s">
        <v>186</v>
      </c>
      <c r="Q10" s="117">
        <v>1</v>
      </c>
      <c r="R10" s="122">
        <v>0.5</v>
      </c>
      <c r="S10" s="123">
        <f t="shared" si="2"/>
        <v>1.5</v>
      </c>
      <c r="T10" s="129">
        <f>_xlfn.IFNA(VLOOKUP($A10,RankedOverview!$C$2:$E$29,3,FALSE),"")</f>
        <v>83</v>
      </c>
    </row>
    <row r="11" spans="1:20" s="130" customFormat="1" ht="11.25" hidden="1" x14ac:dyDescent="0.2">
      <c r="A11" s="120" t="s">
        <v>26</v>
      </c>
      <c r="B11" s="74" t="s">
        <v>245</v>
      </c>
      <c r="C11" s="121" t="s">
        <v>840</v>
      </c>
      <c r="D11" s="117">
        <v>0.5</v>
      </c>
      <c r="E11" s="122">
        <v>0.25</v>
      </c>
      <c r="F11" s="123" t="str">
        <f t="shared" si="4"/>
        <v/>
      </c>
      <c r="G11" s="124">
        <f t="shared" si="0"/>
        <v>1</v>
      </c>
      <c r="H11" s="125">
        <f t="shared" si="1"/>
        <v>10.75</v>
      </c>
      <c r="I11" s="113" t="str">
        <f>_xlfn.IFNA(VLOOKUP($A11,S2R18IDs!$A$2:$Y$29,9,FALSE),"")</f>
        <v>SP-211325</v>
      </c>
      <c r="J11" s="121"/>
      <c r="K11" s="113" t="str">
        <f t="shared" si="3"/>
        <v/>
      </c>
      <c r="L11" s="120" t="str">
        <f>_xlfn.IFNA(VLOOKUP($A11,S2R18IDs!$A$2:$Y$29,3,FALSE),"")</f>
        <v>Dan Wang, China Mobile</v>
      </c>
      <c r="M11" s="2" t="s">
        <v>177</v>
      </c>
      <c r="N11" s="2" t="s">
        <v>802</v>
      </c>
      <c r="O11" s="2"/>
      <c r="P11" s="74" t="s">
        <v>186</v>
      </c>
      <c r="Q11" s="117">
        <v>0.5</v>
      </c>
      <c r="R11" s="122">
        <v>0.25</v>
      </c>
      <c r="S11" s="123">
        <f t="shared" si="2"/>
        <v>0.75</v>
      </c>
      <c r="T11" s="129">
        <f>_xlfn.IFNA(VLOOKUP($A11,RankedOverview!$C$2:$E$29,3,FALSE),"")</f>
        <v>83</v>
      </c>
    </row>
    <row r="12" spans="1:20" s="130" customFormat="1" ht="11.25" x14ac:dyDescent="0.2">
      <c r="A12" s="120" t="s">
        <v>26</v>
      </c>
      <c r="B12" s="74" t="s">
        <v>246</v>
      </c>
      <c r="C12" s="121" t="s">
        <v>269</v>
      </c>
      <c r="D12" s="117">
        <v>1.5</v>
      </c>
      <c r="E12" s="122">
        <v>0.75</v>
      </c>
      <c r="F12" s="123">
        <f t="shared" si="4"/>
        <v>2.25</v>
      </c>
      <c r="G12" s="124">
        <f t="shared" si="0"/>
        <v>0</v>
      </c>
      <c r="H12" s="125">
        <f t="shared" si="1"/>
        <v>13</v>
      </c>
      <c r="I12" s="113" t="str">
        <f>_xlfn.IFNA(VLOOKUP($A12,S2R18IDs!$A$2:$Y$29,9,FALSE),"")</f>
        <v>SP-211325</v>
      </c>
      <c r="J12" s="121"/>
      <c r="K12" s="113" t="str">
        <f t="shared" si="3"/>
        <v/>
      </c>
      <c r="L12" s="120" t="str">
        <f>_xlfn.IFNA(VLOOKUP($A12,S2R18IDs!$A$2:$Y$29,3,FALSE),"")</f>
        <v>Dan Wang, China Mobile</v>
      </c>
      <c r="M12" s="2" t="s">
        <v>177</v>
      </c>
      <c r="N12" s="2" t="s">
        <v>802</v>
      </c>
      <c r="O12" s="2"/>
      <c r="P12" s="74" t="s">
        <v>186</v>
      </c>
      <c r="Q12" s="117">
        <v>1.5</v>
      </c>
      <c r="R12" s="122">
        <v>0.75</v>
      </c>
      <c r="S12" s="123">
        <f t="shared" si="2"/>
        <v>2.25</v>
      </c>
      <c r="T12" s="129">
        <f>_xlfn.IFNA(VLOOKUP($A12,RankedOverview!$C$2:$E$29,3,FALSE),"")</f>
        <v>83</v>
      </c>
    </row>
    <row r="13" spans="1:20" s="130" customFormat="1" ht="11.25" hidden="1" x14ac:dyDescent="0.2">
      <c r="A13" s="120" t="s">
        <v>26</v>
      </c>
      <c r="B13" s="74" t="s">
        <v>200</v>
      </c>
      <c r="C13" s="121" t="s">
        <v>840</v>
      </c>
      <c r="D13" s="117">
        <v>0.5</v>
      </c>
      <c r="E13" s="122">
        <v>0.25</v>
      </c>
      <c r="F13" s="123" t="str">
        <f t="shared" si="4"/>
        <v/>
      </c>
      <c r="G13" s="124">
        <f t="shared" si="0"/>
        <v>1</v>
      </c>
      <c r="H13" s="125">
        <f t="shared" si="1"/>
        <v>13</v>
      </c>
      <c r="I13" s="113" t="str">
        <f>_xlfn.IFNA(VLOOKUP($A13,S2R18IDs!$A$2:$Y$29,9,FALSE),"")</f>
        <v>SP-211325</v>
      </c>
      <c r="J13" s="121"/>
      <c r="K13" s="113" t="str">
        <f t="shared" si="3"/>
        <v/>
      </c>
      <c r="L13" s="120" t="str">
        <f>_xlfn.IFNA(VLOOKUP($A13,S2R18IDs!$A$2:$Y$29,3,FALSE),"")</f>
        <v>Dan Wang, China Mobile</v>
      </c>
      <c r="M13" s="2" t="s">
        <v>180</v>
      </c>
      <c r="N13" s="2"/>
      <c r="O13" s="2"/>
      <c r="P13" s="74" t="s">
        <v>186</v>
      </c>
      <c r="Q13" s="117">
        <v>0.5</v>
      </c>
      <c r="R13" s="122">
        <v>0.25</v>
      </c>
      <c r="S13" s="123">
        <f t="shared" si="2"/>
        <v>0.75</v>
      </c>
      <c r="T13" s="129">
        <f>_xlfn.IFNA(VLOOKUP($A13,RankedOverview!$C$2:$E$29,3,FALSE),"")</f>
        <v>83</v>
      </c>
    </row>
    <row r="14" spans="1:20" s="130" customFormat="1" ht="11.25" hidden="1" x14ac:dyDescent="0.2">
      <c r="A14" s="120" t="s">
        <v>70</v>
      </c>
      <c r="B14" s="74" t="s">
        <v>174</v>
      </c>
      <c r="C14" s="121" t="s">
        <v>269</v>
      </c>
      <c r="D14" s="117">
        <v>1.5</v>
      </c>
      <c r="E14" s="122">
        <v>1</v>
      </c>
      <c r="F14" s="123">
        <f t="shared" si="4"/>
        <v>2.5</v>
      </c>
      <c r="G14" s="124">
        <f t="shared" si="0"/>
        <v>0</v>
      </c>
      <c r="H14" s="125">
        <f t="shared" si="1"/>
        <v>15.5</v>
      </c>
      <c r="I14" s="113" t="str">
        <f>_xlfn.IFNA(VLOOKUP($A14,S2R18IDs!$A$2:$Y$29,9,FALSE),"")</f>
        <v>SP-211316</v>
      </c>
      <c r="J14" s="121"/>
      <c r="K14" s="113" t="str">
        <f t="shared" si="3"/>
        <v/>
      </c>
      <c r="L14" s="120" t="str">
        <f>_xlfn.IFNA(VLOOKUP($A14,S2R18IDs!$A$2:$Y$29,3,FALSE),"")</f>
        <v xml:space="preserve">Patrice Hédé, Huawei </v>
      </c>
      <c r="M14" s="2" t="s">
        <v>217</v>
      </c>
      <c r="N14" s="2"/>
      <c r="O14" s="2"/>
      <c r="P14" s="74" t="s">
        <v>186</v>
      </c>
      <c r="Q14" s="117">
        <v>1.5</v>
      </c>
      <c r="R14" s="122">
        <v>1</v>
      </c>
      <c r="S14" s="123">
        <f t="shared" si="2"/>
        <v>2.5</v>
      </c>
      <c r="T14" s="129">
        <f>_xlfn.IFNA(VLOOKUP($A14,RankedOverview!$C$2:$E$29,3,FALSE),"")</f>
        <v>68</v>
      </c>
    </row>
    <row r="15" spans="1:20" s="130" customFormat="1" ht="11.25" hidden="1" x14ac:dyDescent="0.2">
      <c r="A15" s="120" t="s">
        <v>70</v>
      </c>
      <c r="B15" s="74" t="s">
        <v>175</v>
      </c>
      <c r="C15" s="121" t="s">
        <v>840</v>
      </c>
      <c r="D15" s="117">
        <v>1.5</v>
      </c>
      <c r="E15" s="122">
        <v>1</v>
      </c>
      <c r="F15" s="123" t="str">
        <f t="shared" si="4"/>
        <v/>
      </c>
      <c r="G15" s="124">
        <f t="shared" si="0"/>
        <v>1</v>
      </c>
      <c r="H15" s="125">
        <f t="shared" si="1"/>
        <v>15.5</v>
      </c>
      <c r="I15" s="113" t="str">
        <f>_xlfn.IFNA(VLOOKUP($A15,S2R18IDs!$A$2:$Y$29,9,FALSE),"")</f>
        <v>SP-211316</v>
      </c>
      <c r="J15" s="121"/>
      <c r="K15" s="113" t="str">
        <f t="shared" si="3"/>
        <v/>
      </c>
      <c r="L15" s="120" t="str">
        <f>_xlfn.IFNA(VLOOKUP($A15,S2R18IDs!$A$2:$Y$29,3,FALSE),"")</f>
        <v xml:space="preserve">Patrice Hédé, Huawei </v>
      </c>
      <c r="M15" s="2" t="s">
        <v>217</v>
      </c>
      <c r="N15" s="2"/>
      <c r="O15" s="2"/>
      <c r="P15" s="74" t="s">
        <v>186</v>
      </c>
      <c r="Q15" s="117">
        <v>1.5</v>
      </c>
      <c r="R15" s="122">
        <v>1</v>
      </c>
      <c r="S15" s="123">
        <f t="shared" si="2"/>
        <v>2.5</v>
      </c>
      <c r="T15" s="129">
        <f>_xlfn.IFNA(VLOOKUP($A15,RankedOverview!$C$2:$E$29,3,FALSE),"")</f>
        <v>68</v>
      </c>
    </row>
    <row r="16" spans="1:20" s="130" customFormat="1" ht="11.25" x14ac:dyDescent="0.2">
      <c r="A16" s="120" t="s">
        <v>70</v>
      </c>
      <c r="B16" s="74" t="s">
        <v>207</v>
      </c>
      <c r="C16" s="121" t="s">
        <v>269</v>
      </c>
      <c r="D16" s="117">
        <v>0.5</v>
      </c>
      <c r="E16" s="122">
        <v>0</v>
      </c>
      <c r="F16" s="123">
        <f t="shared" si="4"/>
        <v>0.5</v>
      </c>
      <c r="G16" s="124">
        <f t="shared" si="0"/>
        <v>0</v>
      </c>
      <c r="H16" s="125">
        <f t="shared" si="1"/>
        <v>16</v>
      </c>
      <c r="I16" s="113" t="str">
        <f>_xlfn.IFNA(VLOOKUP($A16,S2R18IDs!$A$2:$Y$29,9,FALSE),"")</f>
        <v>SP-211316</v>
      </c>
      <c r="J16" s="121"/>
      <c r="K16" s="113" t="str">
        <f t="shared" si="3"/>
        <v/>
      </c>
      <c r="L16" s="120" t="str">
        <f>_xlfn.IFNA(VLOOKUP($A16,S2R18IDs!$A$2:$Y$29,3,FALSE),"")</f>
        <v xml:space="preserve">Patrice Hédé, Huawei </v>
      </c>
      <c r="M16" s="2" t="s">
        <v>177</v>
      </c>
      <c r="N16" s="2" t="s">
        <v>798</v>
      </c>
      <c r="O16" s="2"/>
      <c r="P16" s="74" t="s">
        <v>186</v>
      </c>
      <c r="Q16" s="117">
        <v>0.5</v>
      </c>
      <c r="R16" s="122">
        <v>0</v>
      </c>
      <c r="S16" s="123">
        <f t="shared" si="2"/>
        <v>0.5</v>
      </c>
      <c r="T16" s="129">
        <f>_xlfn.IFNA(VLOOKUP($A16,RankedOverview!$C$2:$E$29,3,FALSE),"")</f>
        <v>68</v>
      </c>
    </row>
    <row r="17" spans="1:20" s="130" customFormat="1" ht="11.25" x14ac:dyDescent="0.2">
      <c r="A17" s="120" t="s">
        <v>70</v>
      </c>
      <c r="B17" s="74" t="s">
        <v>208</v>
      </c>
      <c r="C17" s="121" t="s">
        <v>269</v>
      </c>
      <c r="D17" s="117">
        <v>1</v>
      </c>
      <c r="E17" s="122">
        <v>0.75</v>
      </c>
      <c r="F17" s="123">
        <f t="shared" si="4"/>
        <v>1.75</v>
      </c>
      <c r="G17" s="124">
        <f t="shared" si="0"/>
        <v>0</v>
      </c>
      <c r="H17" s="125">
        <f t="shared" si="1"/>
        <v>17.75</v>
      </c>
      <c r="I17" s="113" t="str">
        <f>_xlfn.IFNA(VLOOKUP($A17,S2R18IDs!$A$2:$Y$29,9,FALSE),"")</f>
        <v>SP-211316</v>
      </c>
      <c r="J17" s="121"/>
      <c r="K17" s="113" t="str">
        <f t="shared" si="3"/>
        <v/>
      </c>
      <c r="L17" s="120" t="str">
        <f>_xlfn.IFNA(VLOOKUP($A17,S2R18IDs!$A$2:$Y$29,3,FALSE),"")</f>
        <v xml:space="preserve">Patrice Hédé, Huawei </v>
      </c>
      <c r="M17" s="2" t="s">
        <v>177</v>
      </c>
      <c r="N17" s="2" t="s">
        <v>805</v>
      </c>
      <c r="O17" s="2"/>
      <c r="P17" s="74" t="s">
        <v>186</v>
      </c>
      <c r="Q17" s="117">
        <v>1</v>
      </c>
      <c r="R17" s="122">
        <v>0.75</v>
      </c>
      <c r="S17" s="123">
        <f t="shared" si="2"/>
        <v>1.75</v>
      </c>
      <c r="T17" s="129">
        <f>_xlfn.IFNA(VLOOKUP($A17,RankedOverview!$C$2:$E$29,3,FALSE),"")</f>
        <v>68</v>
      </c>
    </row>
    <row r="18" spans="1:20" s="130" customFormat="1" ht="11.25" hidden="1" x14ac:dyDescent="0.2">
      <c r="A18" s="120" t="s">
        <v>70</v>
      </c>
      <c r="B18" s="74" t="s">
        <v>198</v>
      </c>
      <c r="C18" s="121" t="s">
        <v>840</v>
      </c>
      <c r="D18" s="117">
        <v>0.75</v>
      </c>
      <c r="E18" s="122">
        <v>0.5</v>
      </c>
      <c r="F18" s="123" t="str">
        <f t="shared" si="4"/>
        <v/>
      </c>
      <c r="G18" s="124">
        <f t="shared" si="0"/>
        <v>1</v>
      </c>
      <c r="H18" s="125">
        <f t="shared" si="1"/>
        <v>17.75</v>
      </c>
      <c r="I18" s="113" t="str">
        <f>_xlfn.IFNA(VLOOKUP($A18,S2R18IDs!$A$2:$Y$29,9,FALSE),"")</f>
        <v>SP-211316</v>
      </c>
      <c r="J18" s="121"/>
      <c r="K18" s="113" t="str">
        <f t="shared" si="3"/>
        <v/>
      </c>
      <c r="L18" s="120" t="str">
        <f>_xlfn.IFNA(VLOOKUP($A18,S2R18IDs!$A$2:$Y$29,3,FALSE),"")</f>
        <v xml:space="preserve">Patrice Hédé, Huawei </v>
      </c>
      <c r="M18" s="2" t="s">
        <v>217</v>
      </c>
      <c r="N18" s="2"/>
      <c r="O18" s="2"/>
      <c r="P18" s="74" t="s">
        <v>186</v>
      </c>
      <c r="Q18" s="117">
        <v>0.75</v>
      </c>
      <c r="R18" s="122">
        <v>0.5</v>
      </c>
      <c r="S18" s="123">
        <f t="shared" si="2"/>
        <v>1.25</v>
      </c>
      <c r="T18" s="129">
        <f>_xlfn.IFNA(VLOOKUP($A18,RankedOverview!$C$2:$E$29,3,FALSE),"")</f>
        <v>68</v>
      </c>
    </row>
    <row r="19" spans="1:20" s="130" customFormat="1" ht="11.25" hidden="1" x14ac:dyDescent="0.2">
      <c r="A19" s="120" t="s">
        <v>70</v>
      </c>
      <c r="B19" s="74" t="s">
        <v>200</v>
      </c>
      <c r="C19" s="121" t="s">
        <v>269</v>
      </c>
      <c r="D19" s="117">
        <v>0.75</v>
      </c>
      <c r="E19" s="122">
        <v>0.5</v>
      </c>
      <c r="F19" s="123">
        <f t="shared" si="4"/>
        <v>1.25</v>
      </c>
      <c r="G19" s="124">
        <f t="shared" si="0"/>
        <v>0</v>
      </c>
      <c r="H19" s="125">
        <f t="shared" si="1"/>
        <v>19</v>
      </c>
      <c r="I19" s="113" t="str">
        <f>_xlfn.IFNA(VLOOKUP($A19,S2R18IDs!$A$2:$Y$29,9,FALSE),"")</f>
        <v>SP-211316</v>
      </c>
      <c r="J19" s="121"/>
      <c r="K19" s="113" t="str">
        <f t="shared" si="3"/>
        <v/>
      </c>
      <c r="L19" s="120" t="str">
        <f>_xlfn.IFNA(VLOOKUP($A19,S2R18IDs!$A$2:$Y$29,3,FALSE),"")</f>
        <v xml:space="preserve">Patrice Hédé, Huawei </v>
      </c>
      <c r="M19" s="2" t="s">
        <v>217</v>
      </c>
      <c r="N19" s="2"/>
      <c r="O19" s="2"/>
      <c r="P19" s="74" t="s">
        <v>186</v>
      </c>
      <c r="Q19" s="117">
        <v>0.75</v>
      </c>
      <c r="R19" s="122">
        <v>0.5</v>
      </c>
      <c r="S19" s="123">
        <f t="shared" si="2"/>
        <v>1.25</v>
      </c>
      <c r="T19" s="129">
        <f>_xlfn.IFNA(VLOOKUP($A19,RankedOverview!$C$2:$E$29,3,FALSE),"")</f>
        <v>68</v>
      </c>
    </row>
    <row r="20" spans="1:20" s="130" customFormat="1" ht="11.25" hidden="1" x14ac:dyDescent="0.2">
      <c r="A20" s="120" t="s">
        <v>70</v>
      </c>
      <c r="B20" s="74" t="s">
        <v>211</v>
      </c>
      <c r="C20" s="121" t="s">
        <v>269</v>
      </c>
      <c r="D20" s="117">
        <v>1.25</v>
      </c>
      <c r="E20" s="122">
        <v>0.75</v>
      </c>
      <c r="F20" s="123">
        <f t="shared" si="4"/>
        <v>2</v>
      </c>
      <c r="G20" s="124">
        <f t="shared" si="0"/>
        <v>0</v>
      </c>
      <c r="H20" s="125">
        <f t="shared" si="1"/>
        <v>21</v>
      </c>
      <c r="I20" s="113" t="str">
        <f>_xlfn.IFNA(VLOOKUP($A20,S2R18IDs!$A$2:$Y$29,9,FALSE),"")</f>
        <v>SP-211316</v>
      </c>
      <c r="J20" s="121"/>
      <c r="K20" s="113" t="str">
        <f t="shared" si="3"/>
        <v/>
      </c>
      <c r="L20" s="120" t="str">
        <f>_xlfn.IFNA(VLOOKUP($A20,S2R18IDs!$A$2:$Y$29,3,FALSE),"")</f>
        <v xml:space="preserve">Patrice Hédé, Huawei </v>
      </c>
      <c r="M20" s="2" t="s">
        <v>217</v>
      </c>
      <c r="N20" s="2"/>
      <c r="O20" s="2"/>
      <c r="P20" s="74" t="s">
        <v>186</v>
      </c>
      <c r="Q20" s="117">
        <v>1.25</v>
      </c>
      <c r="R20" s="122">
        <v>0.75</v>
      </c>
      <c r="S20" s="123">
        <f t="shared" si="2"/>
        <v>2</v>
      </c>
      <c r="T20" s="129">
        <f>_xlfn.IFNA(VLOOKUP($A20,RankedOverview!$C$2:$E$29,3,FALSE),"")</f>
        <v>68</v>
      </c>
    </row>
    <row r="21" spans="1:20" s="130" customFormat="1" ht="11.25" hidden="1" x14ac:dyDescent="0.2">
      <c r="A21" s="120" t="s">
        <v>70</v>
      </c>
      <c r="B21" s="74" t="s">
        <v>216</v>
      </c>
      <c r="C21" s="121" t="s">
        <v>269</v>
      </c>
      <c r="D21" s="117">
        <v>1</v>
      </c>
      <c r="E21" s="122">
        <v>0.5</v>
      </c>
      <c r="F21" s="123">
        <f t="shared" si="4"/>
        <v>1.5</v>
      </c>
      <c r="G21" s="124">
        <f t="shared" si="0"/>
        <v>0</v>
      </c>
      <c r="H21" s="125">
        <f t="shared" si="1"/>
        <v>22.5</v>
      </c>
      <c r="I21" s="113" t="str">
        <f>_xlfn.IFNA(VLOOKUP($A21,S2R18IDs!$A$2:$Y$29,9,FALSE),"")</f>
        <v>SP-211316</v>
      </c>
      <c r="J21" s="121"/>
      <c r="K21" s="113" t="str">
        <f t="shared" si="3"/>
        <v/>
      </c>
      <c r="L21" s="120" t="str">
        <f>_xlfn.IFNA(VLOOKUP($A21,S2R18IDs!$A$2:$Y$29,3,FALSE),"")</f>
        <v xml:space="preserve">Patrice Hédé, Huawei </v>
      </c>
      <c r="M21" s="2" t="s">
        <v>217</v>
      </c>
      <c r="N21" s="2"/>
      <c r="O21" s="2"/>
      <c r="P21" s="74" t="s">
        <v>186</v>
      </c>
      <c r="Q21" s="117">
        <v>1</v>
      </c>
      <c r="R21" s="122">
        <v>0.5</v>
      </c>
      <c r="S21" s="123">
        <f t="shared" si="2"/>
        <v>1.5</v>
      </c>
      <c r="T21" s="129">
        <f>_xlfn.IFNA(VLOOKUP($A21,RankedOverview!$C$2:$E$29,3,FALSE),"")</f>
        <v>68</v>
      </c>
    </row>
    <row r="22" spans="1:20" s="130" customFormat="1" ht="11.25" hidden="1" x14ac:dyDescent="0.2">
      <c r="A22" s="120" t="s">
        <v>70</v>
      </c>
      <c r="B22" s="74" t="s">
        <v>218</v>
      </c>
      <c r="C22" s="121" t="s">
        <v>269</v>
      </c>
      <c r="D22" s="117">
        <v>0.75</v>
      </c>
      <c r="E22" s="122">
        <v>0.5</v>
      </c>
      <c r="F22" s="123">
        <f t="shared" si="4"/>
        <v>1.25</v>
      </c>
      <c r="G22" s="124">
        <f t="shared" si="0"/>
        <v>0</v>
      </c>
      <c r="H22" s="125">
        <f t="shared" si="1"/>
        <v>23.75</v>
      </c>
      <c r="I22" s="113" t="str">
        <f>_xlfn.IFNA(VLOOKUP($A22,S2R18IDs!$A$2:$Y$29,9,FALSE),"")</f>
        <v>SP-211316</v>
      </c>
      <c r="J22" s="121"/>
      <c r="K22" s="113" t="str">
        <f t="shared" si="3"/>
        <v/>
      </c>
      <c r="L22" s="120" t="str">
        <f>_xlfn.IFNA(VLOOKUP($A22,S2R18IDs!$A$2:$Y$29,3,FALSE),"")</f>
        <v xml:space="preserve">Patrice Hédé, Huawei </v>
      </c>
      <c r="M22" s="2" t="s">
        <v>217</v>
      </c>
      <c r="N22" s="2"/>
      <c r="O22" s="2"/>
      <c r="P22" s="74" t="s">
        <v>186</v>
      </c>
      <c r="Q22" s="117">
        <v>0.75</v>
      </c>
      <c r="R22" s="122">
        <v>0.5</v>
      </c>
      <c r="S22" s="123">
        <f t="shared" si="2"/>
        <v>1.25</v>
      </c>
      <c r="T22" s="129">
        <f>_xlfn.IFNA(VLOOKUP($A22,RankedOverview!$C$2:$E$29,3,FALSE),"")</f>
        <v>68</v>
      </c>
    </row>
    <row r="23" spans="1:20" s="130" customFormat="1" ht="11.25" hidden="1" x14ac:dyDescent="0.2">
      <c r="A23" s="120" t="s">
        <v>70</v>
      </c>
      <c r="B23" s="74" t="s">
        <v>219</v>
      </c>
      <c r="C23" s="121" t="s">
        <v>269</v>
      </c>
      <c r="D23" s="117">
        <v>0.5</v>
      </c>
      <c r="E23" s="122">
        <v>0.25</v>
      </c>
      <c r="F23" s="123">
        <f t="shared" si="4"/>
        <v>0.75</v>
      </c>
      <c r="G23" s="124">
        <f t="shared" si="0"/>
        <v>0</v>
      </c>
      <c r="H23" s="125">
        <f t="shared" si="1"/>
        <v>24.5</v>
      </c>
      <c r="I23" s="113" t="str">
        <f>_xlfn.IFNA(VLOOKUP($A23,S2R18IDs!$A$2:$Y$29,9,FALSE),"")</f>
        <v>SP-211316</v>
      </c>
      <c r="J23" s="121"/>
      <c r="K23" s="113" t="str">
        <f t="shared" si="3"/>
        <v/>
      </c>
      <c r="L23" s="120" t="str">
        <f>_xlfn.IFNA(VLOOKUP($A23,S2R18IDs!$A$2:$Y$29,3,FALSE),"")</f>
        <v xml:space="preserve">Patrice Hédé, Huawei </v>
      </c>
      <c r="M23" s="2" t="s">
        <v>217</v>
      </c>
      <c r="N23" s="2"/>
      <c r="O23" s="2"/>
      <c r="P23" s="74" t="s">
        <v>186</v>
      </c>
      <c r="Q23" s="117">
        <v>0.5</v>
      </c>
      <c r="R23" s="122">
        <v>0.25</v>
      </c>
      <c r="S23" s="123">
        <f t="shared" si="2"/>
        <v>0.75</v>
      </c>
      <c r="T23" s="129">
        <f>_xlfn.IFNA(VLOOKUP($A23,RankedOverview!$C$2:$E$29,3,FALSE),"")</f>
        <v>68</v>
      </c>
    </row>
    <row r="24" spans="1:20" s="130" customFormat="1" ht="11.25" x14ac:dyDescent="0.2">
      <c r="A24" s="120" t="s">
        <v>143</v>
      </c>
      <c r="B24" s="74" t="s">
        <v>193</v>
      </c>
      <c r="C24" s="121" t="s">
        <v>269</v>
      </c>
      <c r="D24" s="117">
        <v>4</v>
      </c>
      <c r="E24" s="122">
        <v>3</v>
      </c>
      <c r="F24" s="123">
        <f t="shared" si="4"/>
        <v>7</v>
      </c>
      <c r="G24" s="124">
        <f t="shared" si="0"/>
        <v>0.125</v>
      </c>
      <c r="H24" s="125">
        <f t="shared" si="1"/>
        <v>31.5</v>
      </c>
      <c r="I24" s="113" t="str">
        <f>_xlfn.IFNA(VLOOKUP($A24,S2R18IDs!$A$2:$Y$29,9,FALSE),"")</f>
        <v>SP-211328</v>
      </c>
      <c r="J24" s="121"/>
      <c r="K24" s="113" t="str">
        <f t="shared" si="3"/>
        <v/>
      </c>
      <c r="L24" s="120" t="str">
        <f>_xlfn.IFNA(VLOOKUP($A24,S2R18IDs!$A$2:$Y$29,3,FALSE),"")</f>
        <v>Tricci So, OPPO</v>
      </c>
      <c r="M24" s="2" t="s">
        <v>177</v>
      </c>
      <c r="N24" s="2" t="s">
        <v>798</v>
      </c>
      <c r="O24" s="2"/>
      <c r="P24" s="74" t="s">
        <v>186</v>
      </c>
      <c r="Q24" s="117">
        <v>4.5</v>
      </c>
      <c r="R24" s="122">
        <v>3.5</v>
      </c>
      <c r="S24" s="123">
        <f t="shared" si="2"/>
        <v>8</v>
      </c>
      <c r="T24" s="129">
        <f>_xlfn.IFNA(VLOOKUP($A24,RankedOverview!$C$2:$E$29,3,FALSE),"")</f>
        <v>63</v>
      </c>
    </row>
    <row r="25" spans="1:20" s="130" customFormat="1" ht="22.5" x14ac:dyDescent="0.2">
      <c r="A25" s="120" t="s">
        <v>143</v>
      </c>
      <c r="B25" s="74" t="s">
        <v>190</v>
      </c>
      <c r="C25" s="121" t="s">
        <v>269</v>
      </c>
      <c r="D25" s="117">
        <v>1.5</v>
      </c>
      <c r="E25" s="122">
        <v>1</v>
      </c>
      <c r="F25" s="123">
        <f t="shared" si="4"/>
        <v>2.5</v>
      </c>
      <c r="G25" s="124">
        <f t="shared" si="0"/>
        <v>0.2857142857142857</v>
      </c>
      <c r="H25" s="125">
        <f t="shared" si="1"/>
        <v>34</v>
      </c>
      <c r="I25" s="113" t="str">
        <f>_xlfn.IFNA(VLOOKUP($A25,S2R18IDs!$A$2:$Y$29,9,FALSE),"")</f>
        <v>SP-211328</v>
      </c>
      <c r="J25" s="121"/>
      <c r="K25" s="113" t="str">
        <f t="shared" si="3"/>
        <v/>
      </c>
      <c r="L25" s="120" t="str">
        <f>_xlfn.IFNA(VLOOKUP($A25,S2R18IDs!$A$2:$Y$29,3,FALSE),"")</f>
        <v>Tricci So, OPPO</v>
      </c>
      <c r="M25" s="2" t="s">
        <v>194</v>
      </c>
      <c r="N25" s="2" t="s">
        <v>798</v>
      </c>
      <c r="O25" s="2"/>
      <c r="P25" s="74" t="s">
        <v>195</v>
      </c>
      <c r="Q25" s="117">
        <v>2</v>
      </c>
      <c r="R25" s="122">
        <v>1.5</v>
      </c>
      <c r="S25" s="123">
        <f t="shared" si="2"/>
        <v>3.5</v>
      </c>
      <c r="T25" s="129">
        <f>_xlfn.IFNA(VLOOKUP($A25,RankedOverview!$C$2:$E$29,3,FALSE),"")</f>
        <v>63</v>
      </c>
    </row>
    <row r="26" spans="1:20" s="130" customFormat="1" ht="33.75" hidden="1" x14ac:dyDescent="0.2">
      <c r="A26" s="120" t="s">
        <v>143</v>
      </c>
      <c r="B26" s="74" t="s">
        <v>191</v>
      </c>
      <c r="C26" s="121" t="s">
        <v>269</v>
      </c>
      <c r="D26" s="117">
        <v>1.5</v>
      </c>
      <c r="E26" s="122">
        <v>1</v>
      </c>
      <c r="F26" s="123">
        <f t="shared" si="4"/>
        <v>2.5</v>
      </c>
      <c r="G26" s="124">
        <f t="shared" si="0"/>
        <v>0.44444444444444442</v>
      </c>
      <c r="H26" s="125">
        <f t="shared" si="1"/>
        <v>36.5</v>
      </c>
      <c r="I26" s="113" t="str">
        <f>_xlfn.IFNA(VLOOKUP($A26,S2R18IDs!$A$2:$Y$29,9,FALSE),"")</f>
        <v>SP-211328</v>
      </c>
      <c r="J26" s="121"/>
      <c r="K26" s="113" t="str">
        <f t="shared" si="3"/>
        <v/>
      </c>
      <c r="L26" s="120" t="str">
        <f>_xlfn.IFNA(VLOOKUP($A26,S2R18IDs!$A$2:$Y$29,3,FALSE),"")</f>
        <v>Tricci So, OPPO</v>
      </c>
      <c r="M26" s="2" t="s">
        <v>180</v>
      </c>
      <c r="N26" s="2"/>
      <c r="O26" s="2"/>
      <c r="P26" s="74" t="s">
        <v>196</v>
      </c>
      <c r="Q26" s="117">
        <v>2.5</v>
      </c>
      <c r="R26" s="122">
        <v>2</v>
      </c>
      <c r="S26" s="123">
        <f t="shared" si="2"/>
        <v>4.5</v>
      </c>
      <c r="T26" s="129">
        <f>_xlfn.IFNA(VLOOKUP($A26,RankedOverview!$C$2:$E$29,3,FALSE),"")</f>
        <v>63</v>
      </c>
    </row>
    <row r="27" spans="1:20" s="130" customFormat="1" ht="11.25" hidden="1" x14ac:dyDescent="0.2">
      <c r="A27" s="120" t="s">
        <v>20</v>
      </c>
      <c r="B27" s="74" t="s">
        <v>189</v>
      </c>
      <c r="C27" s="121" t="s">
        <v>840</v>
      </c>
      <c r="D27" s="117">
        <v>0.5</v>
      </c>
      <c r="E27" s="122">
        <v>0.5</v>
      </c>
      <c r="F27" s="123" t="str">
        <f t="shared" si="4"/>
        <v/>
      </c>
      <c r="G27" s="124">
        <f t="shared" si="0"/>
        <v>1</v>
      </c>
      <c r="H27" s="125">
        <f t="shared" si="1"/>
        <v>36.5</v>
      </c>
      <c r="I27" s="113" t="str">
        <f>_xlfn.IFNA(VLOOKUP($A27,S2R18IDs!$A$2:$Y$29,9,FALSE),"")</f>
        <v>SP-211330</v>
      </c>
      <c r="J27" s="121"/>
      <c r="K27" s="113" t="str">
        <f t="shared" si="3"/>
        <v/>
      </c>
      <c r="L27" s="120" t="str">
        <f>_xlfn.IFNA(VLOOKUP($A27,S2R18IDs!$A$2:$Y$29,3,FALSE),"")</f>
        <v>Aihua Li, China Mobile</v>
      </c>
      <c r="M27" s="2" t="s">
        <v>180</v>
      </c>
      <c r="N27" s="2"/>
      <c r="O27" s="2"/>
      <c r="P27" s="74" t="s">
        <v>186</v>
      </c>
      <c r="Q27" s="117">
        <v>0.5</v>
      </c>
      <c r="R27" s="122">
        <v>0.5</v>
      </c>
      <c r="S27" s="123">
        <f t="shared" si="2"/>
        <v>1</v>
      </c>
      <c r="T27" s="129">
        <f>_xlfn.IFNA(VLOOKUP($A27,RankedOverview!$C$2:$E$29,3,FALSE),"")</f>
        <v>63</v>
      </c>
    </row>
    <row r="28" spans="1:20" s="130" customFormat="1" ht="11.25" hidden="1" x14ac:dyDescent="0.2">
      <c r="A28" s="120" t="s">
        <v>20</v>
      </c>
      <c r="B28" s="74" t="s">
        <v>190</v>
      </c>
      <c r="C28" s="121" t="s">
        <v>269</v>
      </c>
      <c r="D28" s="117">
        <v>0.5</v>
      </c>
      <c r="E28" s="122">
        <v>0.5</v>
      </c>
      <c r="F28" s="123">
        <f t="shared" si="4"/>
        <v>1</v>
      </c>
      <c r="G28" s="124">
        <f t="shared" si="0"/>
        <v>0</v>
      </c>
      <c r="H28" s="125">
        <f t="shared" si="1"/>
        <v>37.5</v>
      </c>
      <c r="I28" s="113" t="str">
        <f>_xlfn.IFNA(VLOOKUP($A28,S2R18IDs!$A$2:$Y$29,9,FALSE),"")</f>
        <v>SP-211330</v>
      </c>
      <c r="J28" s="121"/>
      <c r="K28" s="113" t="str">
        <f t="shared" si="3"/>
        <v/>
      </c>
      <c r="L28" s="120" t="str">
        <f>_xlfn.IFNA(VLOOKUP($A28,S2R18IDs!$A$2:$Y$29,3,FALSE),"")</f>
        <v>Aihua Li, China Mobile</v>
      </c>
      <c r="M28" s="2" t="s">
        <v>180</v>
      </c>
      <c r="N28" s="2"/>
      <c r="O28" s="2"/>
      <c r="P28" s="74" t="s">
        <v>186</v>
      </c>
      <c r="Q28" s="117">
        <v>0.5</v>
      </c>
      <c r="R28" s="122">
        <v>0.5</v>
      </c>
      <c r="S28" s="123">
        <f t="shared" si="2"/>
        <v>1</v>
      </c>
      <c r="T28" s="129">
        <f>_xlfn.IFNA(VLOOKUP($A28,RankedOverview!$C$2:$E$29,3,FALSE),"")</f>
        <v>63</v>
      </c>
    </row>
    <row r="29" spans="1:20" s="130" customFormat="1" ht="11.25" hidden="1" x14ac:dyDescent="0.2">
      <c r="A29" s="120" t="s">
        <v>20</v>
      </c>
      <c r="B29" s="74" t="s">
        <v>176</v>
      </c>
      <c r="C29" s="121" t="s">
        <v>269</v>
      </c>
      <c r="D29" s="117">
        <v>1</v>
      </c>
      <c r="E29" s="122">
        <v>0.5</v>
      </c>
      <c r="F29" s="123">
        <f t="shared" si="4"/>
        <v>1.5</v>
      </c>
      <c r="G29" s="124">
        <f t="shared" si="0"/>
        <v>0</v>
      </c>
      <c r="H29" s="125">
        <f t="shared" si="1"/>
        <v>39</v>
      </c>
      <c r="I29" s="113" t="str">
        <f>_xlfn.IFNA(VLOOKUP($A29,S2R18IDs!$A$2:$Y$29,9,FALSE),"")</f>
        <v>SP-211330</v>
      </c>
      <c r="J29" s="121"/>
      <c r="K29" s="113" t="str">
        <f t="shared" si="3"/>
        <v/>
      </c>
      <c r="L29" s="120" t="str">
        <f>_xlfn.IFNA(VLOOKUP($A29,S2R18IDs!$A$2:$Y$29,3,FALSE),"")</f>
        <v>Aihua Li, China Mobile</v>
      </c>
      <c r="M29" s="2" t="s">
        <v>180</v>
      </c>
      <c r="N29" s="2"/>
      <c r="O29" s="2"/>
      <c r="P29" s="74" t="s">
        <v>186</v>
      </c>
      <c r="Q29" s="117">
        <v>1</v>
      </c>
      <c r="R29" s="122">
        <v>0.5</v>
      </c>
      <c r="S29" s="123">
        <f t="shared" si="2"/>
        <v>1.5</v>
      </c>
      <c r="T29" s="129">
        <f>_xlfn.IFNA(VLOOKUP($A29,RankedOverview!$C$2:$E$29,3,FALSE),"")</f>
        <v>63</v>
      </c>
    </row>
    <row r="30" spans="1:20" s="130" customFormat="1" ht="11.25" hidden="1" x14ac:dyDescent="0.2">
      <c r="A30" s="120" t="s">
        <v>20</v>
      </c>
      <c r="B30" s="74" t="s">
        <v>178</v>
      </c>
      <c r="C30" s="121" t="s">
        <v>269</v>
      </c>
      <c r="D30" s="117">
        <v>0.5</v>
      </c>
      <c r="E30" s="122">
        <v>0.5</v>
      </c>
      <c r="F30" s="123">
        <f t="shared" si="4"/>
        <v>1</v>
      </c>
      <c r="G30" s="124">
        <f t="shared" si="0"/>
        <v>0.33333333333333331</v>
      </c>
      <c r="H30" s="125">
        <f t="shared" si="1"/>
        <v>40</v>
      </c>
      <c r="I30" s="113" t="str">
        <f>_xlfn.IFNA(VLOOKUP($A30,S2R18IDs!$A$2:$Y$29,9,FALSE),"")</f>
        <v>SP-211330</v>
      </c>
      <c r="J30" s="121"/>
      <c r="K30" s="113" t="str">
        <f t="shared" si="3"/>
        <v/>
      </c>
      <c r="L30" s="120" t="str">
        <f>_xlfn.IFNA(VLOOKUP($A30,S2R18IDs!$A$2:$Y$29,3,FALSE),"")</f>
        <v>Aihua Li, China Mobile</v>
      </c>
      <c r="M30" s="2" t="s">
        <v>180</v>
      </c>
      <c r="N30" s="2"/>
      <c r="O30" s="2"/>
      <c r="P30" s="74" t="s">
        <v>186</v>
      </c>
      <c r="Q30" s="117">
        <v>1</v>
      </c>
      <c r="R30" s="122">
        <v>0.5</v>
      </c>
      <c r="S30" s="123">
        <f t="shared" si="2"/>
        <v>1.5</v>
      </c>
      <c r="T30" s="129">
        <f>_xlfn.IFNA(VLOOKUP($A30,RankedOverview!$C$2:$E$29,3,FALSE),"")</f>
        <v>63</v>
      </c>
    </row>
    <row r="31" spans="1:20" s="130" customFormat="1" ht="11.25" hidden="1" x14ac:dyDescent="0.2">
      <c r="A31" s="120" t="s">
        <v>20</v>
      </c>
      <c r="B31" s="74" t="s">
        <v>207</v>
      </c>
      <c r="C31" s="121" t="s">
        <v>269</v>
      </c>
      <c r="D31" s="117">
        <v>0.5</v>
      </c>
      <c r="E31" s="122">
        <v>0.5</v>
      </c>
      <c r="F31" s="123">
        <f t="shared" si="4"/>
        <v>1</v>
      </c>
      <c r="G31" s="124">
        <f t="shared" si="0"/>
        <v>0</v>
      </c>
      <c r="H31" s="125">
        <f t="shared" si="1"/>
        <v>41</v>
      </c>
      <c r="I31" s="113" t="str">
        <f>_xlfn.IFNA(VLOOKUP($A31,S2R18IDs!$A$2:$Y$29,9,FALSE),"")</f>
        <v>SP-211330</v>
      </c>
      <c r="J31" s="121"/>
      <c r="K31" s="113" t="str">
        <f t="shared" si="3"/>
        <v/>
      </c>
      <c r="L31" s="120" t="str">
        <f>_xlfn.IFNA(VLOOKUP($A31,S2R18IDs!$A$2:$Y$29,3,FALSE),"")</f>
        <v>Aihua Li, China Mobile</v>
      </c>
      <c r="M31" s="2" t="s">
        <v>180</v>
      </c>
      <c r="N31" s="2"/>
      <c r="O31" s="2"/>
      <c r="P31" s="74" t="s">
        <v>186</v>
      </c>
      <c r="Q31" s="117">
        <v>0.5</v>
      </c>
      <c r="R31" s="122">
        <v>0.5</v>
      </c>
      <c r="S31" s="123">
        <f t="shared" si="2"/>
        <v>1</v>
      </c>
      <c r="T31" s="129">
        <f>_xlfn.IFNA(VLOOKUP($A31,RankedOverview!$C$2:$E$29,3,FALSE),"")</f>
        <v>63</v>
      </c>
    </row>
    <row r="32" spans="1:20" s="130" customFormat="1" ht="11.25" hidden="1" x14ac:dyDescent="0.2">
      <c r="A32" s="120" t="s">
        <v>20</v>
      </c>
      <c r="B32" s="74" t="s">
        <v>208</v>
      </c>
      <c r="C32" s="121" t="s">
        <v>269</v>
      </c>
      <c r="D32" s="117">
        <v>1</v>
      </c>
      <c r="E32" s="122">
        <v>0.5</v>
      </c>
      <c r="F32" s="123">
        <f t="shared" si="4"/>
        <v>1.5</v>
      </c>
      <c r="G32" s="124">
        <f t="shared" si="0"/>
        <v>0</v>
      </c>
      <c r="H32" s="125">
        <f t="shared" si="1"/>
        <v>42.5</v>
      </c>
      <c r="I32" s="113" t="str">
        <f>_xlfn.IFNA(VLOOKUP($A32,S2R18IDs!$A$2:$Y$29,9,FALSE),"")</f>
        <v>SP-211330</v>
      </c>
      <c r="J32" s="121"/>
      <c r="K32" s="113" t="str">
        <f t="shared" si="3"/>
        <v/>
      </c>
      <c r="L32" s="120" t="str">
        <f>_xlfn.IFNA(VLOOKUP($A32,S2R18IDs!$A$2:$Y$29,3,FALSE),"")</f>
        <v>Aihua Li, China Mobile</v>
      </c>
      <c r="M32" s="2" t="s">
        <v>180</v>
      </c>
      <c r="N32" s="2"/>
      <c r="O32" s="2"/>
      <c r="P32" s="74" t="s">
        <v>186</v>
      </c>
      <c r="Q32" s="117">
        <v>1</v>
      </c>
      <c r="R32" s="122">
        <v>0.5</v>
      </c>
      <c r="S32" s="123">
        <f t="shared" si="2"/>
        <v>1.5</v>
      </c>
      <c r="T32" s="129">
        <f>_xlfn.IFNA(VLOOKUP($A32,RankedOverview!$C$2:$E$29,3,FALSE),"")</f>
        <v>63</v>
      </c>
    </row>
    <row r="33" spans="1:20" s="130" customFormat="1" ht="45" hidden="1" x14ac:dyDescent="0.2">
      <c r="A33" s="120" t="s">
        <v>20</v>
      </c>
      <c r="B33" s="74" t="s">
        <v>213</v>
      </c>
      <c r="C33" s="121" t="s">
        <v>269</v>
      </c>
      <c r="D33" s="117"/>
      <c r="E33" s="122">
        <v>0.5</v>
      </c>
      <c r="F33" s="123">
        <f t="shared" si="4"/>
        <v>0.5</v>
      </c>
      <c r="G33" s="124">
        <f t="shared" si="0"/>
        <v>0.5</v>
      </c>
      <c r="H33" s="125">
        <f t="shared" si="1"/>
        <v>43</v>
      </c>
      <c r="I33" s="113" t="str">
        <f>_xlfn.IFNA(VLOOKUP($A33,S2R18IDs!$A$2:$Y$29,9,FALSE),"")</f>
        <v>SP-211330</v>
      </c>
      <c r="J33" s="121"/>
      <c r="K33" s="113" t="str">
        <f t="shared" si="3"/>
        <v/>
      </c>
      <c r="L33" s="120" t="str">
        <f>_xlfn.IFNA(VLOOKUP($A33,S2R18IDs!$A$2:$Y$29,3,FALSE),"")</f>
        <v>Aihua Li, China Mobile</v>
      </c>
      <c r="M33" s="2" t="s">
        <v>180</v>
      </c>
      <c r="N33" s="2"/>
      <c r="O33" s="2"/>
      <c r="P33" s="74" t="s">
        <v>247</v>
      </c>
      <c r="Q33" s="117">
        <v>0.5</v>
      </c>
      <c r="R33" s="122">
        <v>0.5</v>
      </c>
      <c r="S33" s="123">
        <f t="shared" si="2"/>
        <v>1</v>
      </c>
      <c r="T33" s="129">
        <f>_xlfn.IFNA(VLOOKUP($A33,RankedOverview!$C$2:$E$29,3,FALSE),"")</f>
        <v>63</v>
      </c>
    </row>
    <row r="34" spans="1:20" s="130" customFormat="1" ht="11.25" hidden="1" x14ac:dyDescent="0.2">
      <c r="A34" s="120" t="s">
        <v>20</v>
      </c>
      <c r="B34" s="74" t="s">
        <v>243</v>
      </c>
      <c r="C34" s="121" t="s">
        <v>269</v>
      </c>
      <c r="D34" s="117">
        <v>0.5</v>
      </c>
      <c r="E34" s="122">
        <v>0.5</v>
      </c>
      <c r="F34" s="123">
        <f t="shared" si="4"/>
        <v>1</v>
      </c>
      <c r="G34" s="124">
        <f t="shared" si="0"/>
        <v>0.33333333333333331</v>
      </c>
      <c r="H34" s="125">
        <f t="shared" si="1"/>
        <v>44</v>
      </c>
      <c r="I34" s="113" t="str">
        <f>_xlfn.IFNA(VLOOKUP($A34,S2R18IDs!$A$2:$Y$29,9,FALSE),"")</f>
        <v>SP-211330</v>
      </c>
      <c r="J34" s="121"/>
      <c r="K34" s="113" t="str">
        <f t="shared" si="3"/>
        <v/>
      </c>
      <c r="L34" s="120" t="str">
        <f>_xlfn.IFNA(VLOOKUP($A34,S2R18IDs!$A$2:$Y$29,3,FALSE),"")</f>
        <v>Aihua Li, China Mobile</v>
      </c>
      <c r="M34" s="2" t="s">
        <v>180</v>
      </c>
      <c r="N34" s="2"/>
      <c r="O34" s="2"/>
      <c r="P34" s="74" t="s">
        <v>186</v>
      </c>
      <c r="Q34" s="117">
        <v>1</v>
      </c>
      <c r="R34" s="122">
        <v>0.5</v>
      </c>
      <c r="S34" s="123">
        <f t="shared" si="2"/>
        <v>1.5</v>
      </c>
      <c r="T34" s="129">
        <f>_xlfn.IFNA(VLOOKUP($A34,RankedOverview!$C$2:$E$29,3,FALSE),"")</f>
        <v>63</v>
      </c>
    </row>
    <row r="35" spans="1:20" s="130" customFormat="1" ht="11.25" hidden="1" x14ac:dyDescent="0.2">
      <c r="A35" s="120" t="s">
        <v>20</v>
      </c>
      <c r="B35" s="74" t="s">
        <v>244</v>
      </c>
      <c r="C35" s="121" t="s">
        <v>840</v>
      </c>
      <c r="D35" s="117">
        <v>0.5</v>
      </c>
      <c r="E35" s="122">
        <v>0.5</v>
      </c>
      <c r="F35" s="123" t="str">
        <f t="shared" si="4"/>
        <v/>
      </c>
      <c r="G35" s="124">
        <f t="shared" ref="G35:G66" si="5">IF(ISNUMBER(F35),(S35-F35)/S35,1)</f>
        <v>1</v>
      </c>
      <c r="H35" s="125">
        <f t="shared" si="1"/>
        <v>44</v>
      </c>
      <c r="I35" s="113" t="str">
        <f>_xlfn.IFNA(VLOOKUP($A35,S2R18IDs!$A$2:$Y$29,9,FALSE),"")</f>
        <v>SP-211330</v>
      </c>
      <c r="J35" s="121"/>
      <c r="K35" s="113" t="str">
        <f t="shared" si="3"/>
        <v/>
      </c>
      <c r="L35" s="120" t="str">
        <f>_xlfn.IFNA(VLOOKUP($A35,S2R18IDs!$A$2:$Y$29,3,FALSE),"")</f>
        <v>Aihua Li, China Mobile</v>
      </c>
      <c r="M35" s="2" t="s">
        <v>180</v>
      </c>
      <c r="N35" s="2"/>
      <c r="O35" s="2"/>
      <c r="P35" s="74" t="s">
        <v>186</v>
      </c>
      <c r="Q35" s="117">
        <v>0.5</v>
      </c>
      <c r="R35" s="122">
        <v>0.5</v>
      </c>
      <c r="S35" s="123">
        <f t="shared" ref="S35:S66" si="6">Q35+R35</f>
        <v>1</v>
      </c>
      <c r="T35" s="129">
        <f>_xlfn.IFNA(VLOOKUP($A35,RankedOverview!$C$2:$E$29,3,FALSE),"")</f>
        <v>63</v>
      </c>
    </row>
    <row r="36" spans="1:20" s="130" customFormat="1" ht="11.25" hidden="1" x14ac:dyDescent="0.2">
      <c r="A36" s="120" t="s">
        <v>20</v>
      </c>
      <c r="B36" s="74" t="s">
        <v>248</v>
      </c>
      <c r="C36" s="121" t="s">
        <v>840</v>
      </c>
      <c r="D36" s="117">
        <v>0.5</v>
      </c>
      <c r="E36" s="122">
        <v>0.5</v>
      </c>
      <c r="F36" s="123" t="str">
        <f t="shared" si="4"/>
        <v/>
      </c>
      <c r="G36" s="124">
        <f t="shared" si="5"/>
        <v>1</v>
      </c>
      <c r="H36" s="125">
        <f t="shared" si="1"/>
        <v>44</v>
      </c>
      <c r="I36" s="113" t="str">
        <f>_xlfn.IFNA(VLOOKUP($A36,S2R18IDs!$A$2:$Y$29,9,FALSE),"")</f>
        <v>SP-211330</v>
      </c>
      <c r="J36" s="121"/>
      <c r="K36" s="113" t="str">
        <f t="shared" si="3"/>
        <v/>
      </c>
      <c r="L36" s="120" t="str">
        <f>_xlfn.IFNA(VLOOKUP($A36,S2R18IDs!$A$2:$Y$29,3,FALSE),"")</f>
        <v>Aihua Li, China Mobile</v>
      </c>
      <c r="M36" s="2" t="s">
        <v>180</v>
      </c>
      <c r="N36" s="2"/>
      <c r="O36" s="2"/>
      <c r="P36" s="74" t="s">
        <v>186</v>
      </c>
      <c r="Q36" s="117">
        <v>0.5</v>
      </c>
      <c r="R36" s="122">
        <v>0.5</v>
      </c>
      <c r="S36" s="123">
        <f t="shared" si="6"/>
        <v>1</v>
      </c>
      <c r="T36" s="129">
        <f>_xlfn.IFNA(VLOOKUP($A36,RankedOverview!$C$2:$E$29,3,FALSE),"")</f>
        <v>63</v>
      </c>
    </row>
    <row r="37" spans="1:20" s="130" customFormat="1" ht="11.25" hidden="1" x14ac:dyDescent="0.2">
      <c r="A37" s="120" t="s">
        <v>20</v>
      </c>
      <c r="B37" s="74" t="s">
        <v>249</v>
      </c>
      <c r="C37" s="121" t="s">
        <v>269</v>
      </c>
      <c r="D37" s="117">
        <v>1</v>
      </c>
      <c r="E37" s="122">
        <v>0.5</v>
      </c>
      <c r="F37" s="123">
        <f t="shared" si="4"/>
        <v>1.5</v>
      </c>
      <c r="G37" s="124">
        <f t="shared" si="5"/>
        <v>0</v>
      </c>
      <c r="H37" s="125">
        <f t="shared" si="1"/>
        <v>45.5</v>
      </c>
      <c r="I37" s="113" t="str">
        <f>_xlfn.IFNA(VLOOKUP($A37,S2R18IDs!$A$2:$Y$29,9,FALSE),"")</f>
        <v>SP-211330</v>
      </c>
      <c r="J37" s="121"/>
      <c r="K37" s="113" t="str">
        <f t="shared" si="3"/>
        <v/>
      </c>
      <c r="L37" s="120" t="str">
        <f>_xlfn.IFNA(VLOOKUP($A37,S2R18IDs!$A$2:$Y$29,3,FALSE),"")</f>
        <v>Aihua Li, China Mobile</v>
      </c>
      <c r="M37" s="2" t="s">
        <v>180</v>
      </c>
      <c r="N37" s="2"/>
      <c r="O37" s="2"/>
      <c r="P37" s="74" t="s">
        <v>186</v>
      </c>
      <c r="Q37" s="117">
        <v>1</v>
      </c>
      <c r="R37" s="122">
        <v>0.5</v>
      </c>
      <c r="S37" s="123">
        <f t="shared" si="6"/>
        <v>1.5</v>
      </c>
      <c r="T37" s="129">
        <f>_xlfn.IFNA(VLOOKUP($A37,RankedOverview!$C$2:$E$29,3,FALSE),"")</f>
        <v>63</v>
      </c>
    </row>
    <row r="38" spans="1:20" s="130" customFormat="1" ht="78.75" hidden="1" x14ac:dyDescent="0.2">
      <c r="A38" s="120" t="s">
        <v>20</v>
      </c>
      <c r="B38" s="74" t="s">
        <v>250</v>
      </c>
      <c r="C38" s="121" t="s">
        <v>269</v>
      </c>
      <c r="D38" s="117">
        <v>0.5</v>
      </c>
      <c r="E38" s="122">
        <v>0.5</v>
      </c>
      <c r="F38" s="123">
        <f t="shared" si="4"/>
        <v>1</v>
      </c>
      <c r="G38" s="124">
        <f t="shared" si="5"/>
        <v>0.33333333333333331</v>
      </c>
      <c r="H38" s="125">
        <f t="shared" si="1"/>
        <v>46.5</v>
      </c>
      <c r="I38" s="113" t="str">
        <f>_xlfn.IFNA(VLOOKUP($A38,S2R18IDs!$A$2:$Y$29,9,FALSE),"")</f>
        <v>SP-211330</v>
      </c>
      <c r="J38" s="121"/>
      <c r="K38" s="113" t="str">
        <f t="shared" si="3"/>
        <v/>
      </c>
      <c r="L38" s="120" t="str">
        <f>_xlfn.IFNA(VLOOKUP($A38,S2R18IDs!$A$2:$Y$29,3,FALSE),"")</f>
        <v>Aihua Li, China Mobile</v>
      </c>
      <c r="M38" s="2" t="s">
        <v>180</v>
      </c>
      <c r="N38" s="2"/>
      <c r="O38" s="2"/>
      <c r="P38" s="74" t="s">
        <v>251</v>
      </c>
      <c r="Q38" s="117">
        <v>1</v>
      </c>
      <c r="R38" s="122">
        <v>0.5</v>
      </c>
      <c r="S38" s="123">
        <f t="shared" si="6"/>
        <v>1.5</v>
      </c>
      <c r="T38" s="129">
        <f>_xlfn.IFNA(VLOOKUP($A38,RankedOverview!$C$2:$E$29,3,FALSE),"")</f>
        <v>63</v>
      </c>
    </row>
    <row r="39" spans="1:20" s="130" customFormat="1" ht="11.25" hidden="1" x14ac:dyDescent="0.2">
      <c r="A39" s="120" t="s">
        <v>20</v>
      </c>
      <c r="B39" s="74" t="s">
        <v>245</v>
      </c>
      <c r="C39" s="121" t="s">
        <v>269</v>
      </c>
      <c r="D39" s="117">
        <v>2</v>
      </c>
      <c r="E39" s="122">
        <v>1</v>
      </c>
      <c r="F39" s="123">
        <f t="shared" si="4"/>
        <v>3</v>
      </c>
      <c r="G39" s="124">
        <f t="shared" si="5"/>
        <v>0</v>
      </c>
      <c r="H39" s="125">
        <f t="shared" si="1"/>
        <v>49.5</v>
      </c>
      <c r="I39" s="113" t="str">
        <f>_xlfn.IFNA(VLOOKUP($A39,S2R18IDs!$A$2:$Y$29,9,FALSE),"")</f>
        <v>SP-211330</v>
      </c>
      <c r="J39" s="121"/>
      <c r="K39" s="113" t="str">
        <f t="shared" si="3"/>
        <v/>
      </c>
      <c r="L39" s="120" t="str">
        <f>_xlfn.IFNA(VLOOKUP($A39,S2R18IDs!$A$2:$Y$29,3,FALSE),"")</f>
        <v>Aihua Li, China Mobile</v>
      </c>
      <c r="M39" s="2" t="s">
        <v>180</v>
      </c>
      <c r="N39" s="2"/>
      <c r="O39" s="2"/>
      <c r="P39" s="74" t="s">
        <v>186</v>
      </c>
      <c r="Q39" s="117">
        <v>2</v>
      </c>
      <c r="R39" s="122">
        <v>1</v>
      </c>
      <c r="S39" s="123">
        <f t="shared" si="6"/>
        <v>3</v>
      </c>
      <c r="T39" s="129">
        <f>_xlfn.IFNA(VLOOKUP($A39,RankedOverview!$C$2:$E$29,3,FALSE),"")</f>
        <v>63</v>
      </c>
    </row>
    <row r="40" spans="1:20" s="130" customFormat="1" ht="11.25" hidden="1" x14ac:dyDescent="0.2">
      <c r="A40" s="120" t="s">
        <v>20</v>
      </c>
      <c r="B40" s="74" t="s">
        <v>246</v>
      </c>
      <c r="C40" s="121" t="s">
        <v>269</v>
      </c>
      <c r="D40" s="117">
        <v>0.5</v>
      </c>
      <c r="E40" s="122">
        <v>0.5</v>
      </c>
      <c r="F40" s="123">
        <f t="shared" si="4"/>
        <v>1</v>
      </c>
      <c r="G40" s="124">
        <f t="shared" si="5"/>
        <v>0</v>
      </c>
      <c r="H40" s="125">
        <f t="shared" si="1"/>
        <v>50.5</v>
      </c>
      <c r="I40" s="113" t="str">
        <f>_xlfn.IFNA(VLOOKUP($A40,S2R18IDs!$A$2:$Y$29,9,FALSE),"")</f>
        <v>SP-211330</v>
      </c>
      <c r="J40" s="121"/>
      <c r="K40" s="113" t="str">
        <f t="shared" si="3"/>
        <v/>
      </c>
      <c r="L40" s="120" t="str">
        <f>_xlfn.IFNA(VLOOKUP($A40,S2R18IDs!$A$2:$Y$29,3,FALSE),"")</f>
        <v>Aihua Li, China Mobile</v>
      </c>
      <c r="M40" s="2" t="s">
        <v>180</v>
      </c>
      <c r="N40" s="2"/>
      <c r="O40" s="2"/>
      <c r="P40" s="74" t="s">
        <v>186</v>
      </c>
      <c r="Q40" s="117">
        <v>0.5</v>
      </c>
      <c r="R40" s="122">
        <v>0.5</v>
      </c>
      <c r="S40" s="123">
        <f t="shared" si="6"/>
        <v>1</v>
      </c>
      <c r="T40" s="129">
        <f>_xlfn.IFNA(VLOOKUP($A40,RankedOverview!$C$2:$E$29,3,FALSE),"")</f>
        <v>63</v>
      </c>
    </row>
    <row r="41" spans="1:20" s="130" customFormat="1" ht="11.25" hidden="1" x14ac:dyDescent="0.2">
      <c r="A41" s="120" t="s">
        <v>20</v>
      </c>
      <c r="B41" s="74" t="s">
        <v>252</v>
      </c>
      <c r="C41" s="121" t="s">
        <v>840</v>
      </c>
      <c r="D41" s="117">
        <v>0.5</v>
      </c>
      <c r="E41" s="122">
        <v>0.5</v>
      </c>
      <c r="F41" s="123" t="str">
        <f t="shared" si="4"/>
        <v/>
      </c>
      <c r="G41" s="124">
        <f t="shared" si="5"/>
        <v>1</v>
      </c>
      <c r="H41" s="125">
        <f t="shared" si="1"/>
        <v>50.5</v>
      </c>
      <c r="I41" s="113" t="str">
        <f>_xlfn.IFNA(VLOOKUP($A41,S2R18IDs!$A$2:$Y$29,9,FALSE),"")</f>
        <v>SP-211330</v>
      </c>
      <c r="J41" s="121"/>
      <c r="K41" s="113" t="str">
        <f t="shared" si="3"/>
        <v/>
      </c>
      <c r="L41" s="120" t="str">
        <f>_xlfn.IFNA(VLOOKUP($A41,S2R18IDs!$A$2:$Y$29,3,FALSE),"")</f>
        <v>Aihua Li, China Mobile</v>
      </c>
      <c r="M41" s="2" t="s">
        <v>180</v>
      </c>
      <c r="N41" s="2"/>
      <c r="O41" s="2"/>
      <c r="P41" s="74" t="s">
        <v>186</v>
      </c>
      <c r="Q41" s="117">
        <v>0.5</v>
      </c>
      <c r="R41" s="122">
        <v>0.5</v>
      </c>
      <c r="S41" s="123">
        <f t="shared" si="6"/>
        <v>1</v>
      </c>
      <c r="T41" s="129">
        <f>_xlfn.IFNA(VLOOKUP($A41,RankedOverview!$C$2:$E$29,3,FALSE),"")</f>
        <v>63</v>
      </c>
    </row>
    <row r="42" spans="1:20" s="130" customFormat="1" ht="11.25" hidden="1" x14ac:dyDescent="0.2">
      <c r="A42" s="120" t="s">
        <v>20</v>
      </c>
      <c r="B42" s="74" t="s">
        <v>253</v>
      </c>
      <c r="C42" s="121" t="s">
        <v>840</v>
      </c>
      <c r="D42" s="117">
        <v>1</v>
      </c>
      <c r="E42" s="122">
        <v>0.5</v>
      </c>
      <c r="F42" s="123" t="str">
        <f t="shared" si="4"/>
        <v/>
      </c>
      <c r="G42" s="124">
        <f t="shared" si="5"/>
        <v>1</v>
      </c>
      <c r="H42" s="125">
        <f t="shared" si="1"/>
        <v>50.5</v>
      </c>
      <c r="I42" s="113" t="str">
        <f>_xlfn.IFNA(VLOOKUP($A42,S2R18IDs!$A$2:$Y$29,9,FALSE),"")</f>
        <v>SP-211330</v>
      </c>
      <c r="J42" s="121"/>
      <c r="K42" s="113" t="str">
        <f t="shared" si="3"/>
        <v/>
      </c>
      <c r="L42" s="120" t="str">
        <f>_xlfn.IFNA(VLOOKUP($A42,S2R18IDs!$A$2:$Y$29,3,FALSE),"")</f>
        <v>Aihua Li, China Mobile</v>
      </c>
      <c r="M42" s="2" t="s">
        <v>180</v>
      </c>
      <c r="N42" s="2"/>
      <c r="O42" s="2"/>
      <c r="P42" s="74" t="s">
        <v>186</v>
      </c>
      <c r="Q42" s="117">
        <v>1</v>
      </c>
      <c r="R42" s="122">
        <v>0.5</v>
      </c>
      <c r="S42" s="123">
        <f t="shared" si="6"/>
        <v>1.5</v>
      </c>
      <c r="T42" s="129">
        <f>_xlfn.IFNA(VLOOKUP($A42,RankedOverview!$C$2:$E$29,3,FALSE),"")</f>
        <v>63</v>
      </c>
    </row>
    <row r="43" spans="1:20" s="130" customFormat="1" ht="11.25" hidden="1" x14ac:dyDescent="0.2">
      <c r="A43" s="120" t="s">
        <v>20</v>
      </c>
      <c r="B43" s="74" t="s">
        <v>254</v>
      </c>
      <c r="C43" s="121" t="s">
        <v>840</v>
      </c>
      <c r="D43" s="117">
        <v>1</v>
      </c>
      <c r="E43" s="122">
        <v>0.5</v>
      </c>
      <c r="F43" s="123" t="str">
        <f t="shared" si="4"/>
        <v/>
      </c>
      <c r="G43" s="124">
        <f t="shared" si="5"/>
        <v>1</v>
      </c>
      <c r="H43" s="125">
        <f t="shared" si="1"/>
        <v>50.5</v>
      </c>
      <c r="I43" s="113" t="str">
        <f>_xlfn.IFNA(VLOOKUP($A43,S2R18IDs!$A$2:$Y$29,9,FALSE),"")</f>
        <v>SP-211330</v>
      </c>
      <c r="J43" s="121"/>
      <c r="K43" s="113" t="str">
        <f t="shared" si="3"/>
        <v/>
      </c>
      <c r="L43" s="120" t="str">
        <f>_xlfn.IFNA(VLOOKUP($A43,S2R18IDs!$A$2:$Y$29,3,FALSE),"")</f>
        <v>Aihua Li, China Mobile</v>
      </c>
      <c r="M43" s="2" t="s">
        <v>180</v>
      </c>
      <c r="N43" s="2"/>
      <c r="O43" s="2"/>
      <c r="P43" s="74" t="s">
        <v>186</v>
      </c>
      <c r="Q43" s="117">
        <v>1</v>
      </c>
      <c r="R43" s="122">
        <v>0.5</v>
      </c>
      <c r="S43" s="123">
        <f t="shared" si="6"/>
        <v>1.5</v>
      </c>
      <c r="T43" s="129">
        <f>_xlfn.IFNA(VLOOKUP($A43,RankedOverview!$C$2:$E$29,3,FALSE),"")</f>
        <v>63</v>
      </c>
    </row>
    <row r="44" spans="1:20" s="130" customFormat="1" ht="11.25" x14ac:dyDescent="0.2">
      <c r="A44" s="120" t="s">
        <v>65</v>
      </c>
      <c r="B44" s="74" t="s">
        <v>174</v>
      </c>
      <c r="C44" s="121" t="s">
        <v>269</v>
      </c>
      <c r="D44" s="117">
        <v>0.5</v>
      </c>
      <c r="E44" s="122">
        <v>0.5</v>
      </c>
      <c r="F44" s="123">
        <f t="shared" si="4"/>
        <v>1</v>
      </c>
      <c r="G44" s="124">
        <f t="shared" si="5"/>
        <v>0</v>
      </c>
      <c r="H44" s="125">
        <f t="shared" si="1"/>
        <v>51.5</v>
      </c>
      <c r="I44" s="113" t="str">
        <f>_xlfn.IFNA(VLOOKUP($A44,S2R18IDs!$A$2:$Y$29,9,FALSE),"")</f>
        <v>SP-211568</v>
      </c>
      <c r="J44" s="121"/>
      <c r="K44" s="113" t="str">
        <f t="shared" si="3"/>
        <v/>
      </c>
      <c r="L44" s="120" t="str">
        <f>_xlfn.IFNA(VLOOKUP($A44,S2R18IDs!$A$2:$Y$29,3,FALSE),"")</f>
        <v>Hedman, Peter, Ericsson</v>
      </c>
      <c r="M44" s="2" t="s">
        <v>194</v>
      </c>
      <c r="N44" s="2" t="s">
        <v>798</v>
      </c>
      <c r="O44" s="2"/>
      <c r="P44" s="74" t="s">
        <v>186</v>
      </c>
      <c r="Q44" s="117">
        <v>0.5</v>
      </c>
      <c r="R44" s="122">
        <v>0.5</v>
      </c>
      <c r="S44" s="123">
        <f t="shared" si="6"/>
        <v>1</v>
      </c>
      <c r="T44" s="129">
        <f>_xlfn.IFNA(VLOOKUP($A44,RankedOverview!$C$2:$E$29,3,FALSE),"")</f>
        <v>62</v>
      </c>
    </row>
    <row r="45" spans="1:20" s="130" customFormat="1" ht="11.25" x14ac:dyDescent="0.2">
      <c r="A45" s="120" t="s">
        <v>65</v>
      </c>
      <c r="B45" s="74" t="s">
        <v>175</v>
      </c>
      <c r="C45" s="121" t="s">
        <v>269</v>
      </c>
      <c r="D45" s="117">
        <v>1</v>
      </c>
      <c r="E45" s="122">
        <v>0.75</v>
      </c>
      <c r="F45" s="123">
        <f t="shared" si="4"/>
        <v>1.75</v>
      </c>
      <c r="G45" s="124">
        <f t="shared" si="5"/>
        <v>0</v>
      </c>
      <c r="H45" s="125">
        <f t="shared" si="1"/>
        <v>53.25</v>
      </c>
      <c r="I45" s="113" t="str">
        <f>_xlfn.IFNA(VLOOKUP($A45,S2R18IDs!$A$2:$Y$29,9,FALSE),"")</f>
        <v>SP-211568</v>
      </c>
      <c r="J45" s="121"/>
      <c r="K45" s="113" t="str">
        <f t="shared" si="3"/>
        <v/>
      </c>
      <c r="L45" s="120" t="str">
        <f>_xlfn.IFNA(VLOOKUP($A45,S2R18IDs!$A$2:$Y$29,3,FALSE),"")</f>
        <v>Hedman, Peter, Ericsson</v>
      </c>
      <c r="M45" s="2" t="s">
        <v>194</v>
      </c>
      <c r="N45" s="2" t="s">
        <v>798</v>
      </c>
      <c r="O45" s="2"/>
      <c r="P45" s="74" t="s">
        <v>186</v>
      </c>
      <c r="Q45" s="117">
        <v>1</v>
      </c>
      <c r="R45" s="122">
        <v>0.75</v>
      </c>
      <c r="S45" s="123">
        <f t="shared" si="6"/>
        <v>1.75</v>
      </c>
      <c r="T45" s="129">
        <f>_xlfn.IFNA(VLOOKUP($A45,RankedOverview!$C$2:$E$29,3,FALSE),"")</f>
        <v>62</v>
      </c>
    </row>
    <row r="46" spans="1:20" s="130" customFormat="1" ht="11.25" hidden="1" x14ac:dyDescent="0.2">
      <c r="A46" s="120" t="s">
        <v>65</v>
      </c>
      <c r="B46" s="74" t="s">
        <v>220</v>
      </c>
      <c r="C46" s="121" t="s">
        <v>840</v>
      </c>
      <c r="D46" s="117">
        <v>0.5</v>
      </c>
      <c r="E46" s="122">
        <v>0.25</v>
      </c>
      <c r="F46" s="123" t="str">
        <f t="shared" si="4"/>
        <v/>
      </c>
      <c r="G46" s="124">
        <f t="shared" si="5"/>
        <v>1</v>
      </c>
      <c r="H46" s="125">
        <f t="shared" si="1"/>
        <v>53.25</v>
      </c>
      <c r="I46" s="113" t="str">
        <f>_xlfn.IFNA(VLOOKUP($A46,S2R18IDs!$A$2:$Y$29,9,FALSE),"")</f>
        <v>SP-211568</v>
      </c>
      <c r="J46" s="121"/>
      <c r="K46" s="113" t="str">
        <f t="shared" si="3"/>
        <v/>
      </c>
      <c r="L46" s="120" t="str">
        <f>_xlfn.IFNA(VLOOKUP($A46,S2R18IDs!$A$2:$Y$29,3,FALSE),"")</f>
        <v>Hedman, Peter, Ericsson</v>
      </c>
      <c r="M46" s="2" t="s">
        <v>180</v>
      </c>
      <c r="N46" s="2"/>
      <c r="O46" s="2"/>
      <c r="P46" s="74" t="s">
        <v>186</v>
      </c>
      <c r="Q46" s="117">
        <v>0.5</v>
      </c>
      <c r="R46" s="122">
        <v>0.25</v>
      </c>
      <c r="S46" s="123">
        <f t="shared" si="6"/>
        <v>0.75</v>
      </c>
      <c r="T46" s="129">
        <f>_xlfn.IFNA(VLOOKUP($A46,RankedOverview!$C$2:$E$29,3,FALSE),"")</f>
        <v>62</v>
      </c>
    </row>
    <row r="47" spans="1:20" s="130" customFormat="1" ht="33.75" hidden="1" x14ac:dyDescent="0.2">
      <c r="A47" s="120" t="s">
        <v>65</v>
      </c>
      <c r="B47" s="74" t="s">
        <v>221</v>
      </c>
      <c r="C47" s="121" t="s">
        <v>840</v>
      </c>
      <c r="D47" s="117">
        <v>0.25</v>
      </c>
      <c r="E47" s="122">
        <v>0.25</v>
      </c>
      <c r="F47" s="123" t="str">
        <f t="shared" si="4"/>
        <v/>
      </c>
      <c r="G47" s="124">
        <f t="shared" si="5"/>
        <v>1</v>
      </c>
      <c r="H47" s="125">
        <f t="shared" si="1"/>
        <v>53.25</v>
      </c>
      <c r="I47" s="113" t="str">
        <f>_xlfn.IFNA(VLOOKUP($A47,S2R18IDs!$A$2:$Y$29,9,FALSE),"")</f>
        <v>SP-211568</v>
      </c>
      <c r="J47" s="121"/>
      <c r="K47" s="113" t="str">
        <f t="shared" si="3"/>
        <v/>
      </c>
      <c r="L47" s="120" t="str">
        <f>_xlfn.IFNA(VLOOKUP($A47,S2R18IDs!$A$2:$Y$29,3,FALSE),"")</f>
        <v>Hedman, Peter, Ericsson</v>
      </c>
      <c r="M47" s="2" t="s">
        <v>180</v>
      </c>
      <c r="N47" s="2"/>
      <c r="O47" s="2"/>
      <c r="P47" s="74" t="s">
        <v>222</v>
      </c>
      <c r="Q47" s="117">
        <v>0.25</v>
      </c>
      <c r="R47" s="122">
        <v>0.25</v>
      </c>
      <c r="S47" s="123">
        <f t="shared" si="6"/>
        <v>0.5</v>
      </c>
      <c r="T47" s="129">
        <f>_xlfn.IFNA(VLOOKUP($A47,RankedOverview!$C$2:$E$29,3,FALSE),"")</f>
        <v>62</v>
      </c>
    </row>
    <row r="48" spans="1:20" s="130" customFormat="1" ht="33.75" hidden="1" x14ac:dyDescent="0.2">
      <c r="A48" s="120" t="s">
        <v>65</v>
      </c>
      <c r="B48" s="74" t="s">
        <v>223</v>
      </c>
      <c r="C48" s="121" t="s">
        <v>840</v>
      </c>
      <c r="D48" s="117">
        <v>1</v>
      </c>
      <c r="E48" s="122">
        <v>0.5</v>
      </c>
      <c r="F48" s="123" t="str">
        <f t="shared" si="4"/>
        <v/>
      </c>
      <c r="G48" s="124">
        <f t="shared" si="5"/>
        <v>1</v>
      </c>
      <c r="H48" s="125">
        <f t="shared" si="1"/>
        <v>53.25</v>
      </c>
      <c r="I48" s="113" t="str">
        <f>_xlfn.IFNA(VLOOKUP($A48,S2R18IDs!$A$2:$Y$29,9,FALSE),"")</f>
        <v>SP-211568</v>
      </c>
      <c r="J48" s="121"/>
      <c r="K48" s="113" t="str">
        <f t="shared" si="3"/>
        <v/>
      </c>
      <c r="L48" s="120" t="str">
        <f>_xlfn.IFNA(VLOOKUP($A48,S2R18IDs!$A$2:$Y$29,3,FALSE),"")</f>
        <v>Hedman, Peter, Ericsson</v>
      </c>
      <c r="M48" s="2" t="s">
        <v>180</v>
      </c>
      <c r="N48" s="2"/>
      <c r="O48" s="2"/>
      <c r="P48" s="74" t="s">
        <v>224</v>
      </c>
      <c r="Q48" s="117">
        <v>1</v>
      </c>
      <c r="R48" s="122">
        <v>0.5</v>
      </c>
      <c r="S48" s="123">
        <f t="shared" si="6"/>
        <v>1.5</v>
      </c>
      <c r="T48" s="129">
        <f>_xlfn.IFNA(VLOOKUP($A48,RankedOverview!$C$2:$E$29,3,FALSE),"")</f>
        <v>62</v>
      </c>
    </row>
    <row r="49" spans="1:20" s="130" customFormat="1" ht="11.25" hidden="1" x14ac:dyDescent="0.2">
      <c r="A49" s="120" t="s">
        <v>65</v>
      </c>
      <c r="B49" s="74" t="s">
        <v>225</v>
      </c>
      <c r="C49" s="121" t="s">
        <v>840</v>
      </c>
      <c r="D49" s="117">
        <v>1</v>
      </c>
      <c r="E49" s="122">
        <v>0.5</v>
      </c>
      <c r="F49" s="123" t="str">
        <f t="shared" si="4"/>
        <v/>
      </c>
      <c r="G49" s="124">
        <f t="shared" si="5"/>
        <v>1</v>
      </c>
      <c r="H49" s="125">
        <f t="shared" si="1"/>
        <v>53.25</v>
      </c>
      <c r="I49" s="113" t="str">
        <f>_xlfn.IFNA(VLOOKUP($A49,S2R18IDs!$A$2:$Y$29,9,FALSE),"")</f>
        <v>SP-211568</v>
      </c>
      <c r="J49" s="121"/>
      <c r="K49" s="113" t="str">
        <f t="shared" si="3"/>
        <v/>
      </c>
      <c r="L49" s="120" t="str">
        <f>_xlfn.IFNA(VLOOKUP($A49,S2R18IDs!$A$2:$Y$29,3,FALSE),"")</f>
        <v>Hedman, Peter, Ericsson</v>
      </c>
      <c r="M49" s="2" t="s">
        <v>180</v>
      </c>
      <c r="N49" s="2"/>
      <c r="O49" s="2"/>
      <c r="P49" s="74" t="s">
        <v>186</v>
      </c>
      <c r="Q49" s="117">
        <v>1</v>
      </c>
      <c r="R49" s="122">
        <v>0.5</v>
      </c>
      <c r="S49" s="123">
        <f t="shared" si="6"/>
        <v>1.5</v>
      </c>
      <c r="T49" s="129">
        <f>_xlfn.IFNA(VLOOKUP($A49,RankedOverview!$C$2:$E$29,3,FALSE),"")</f>
        <v>62</v>
      </c>
    </row>
    <row r="50" spans="1:20" s="130" customFormat="1" ht="33.75" x14ac:dyDescent="0.2">
      <c r="A50" s="120" t="s">
        <v>65</v>
      </c>
      <c r="B50" s="74" t="s">
        <v>226</v>
      </c>
      <c r="C50" s="121" t="s">
        <v>269</v>
      </c>
      <c r="D50" s="117">
        <v>1</v>
      </c>
      <c r="E50" s="122">
        <v>0.5</v>
      </c>
      <c r="F50" s="123">
        <f t="shared" si="4"/>
        <v>1.5</v>
      </c>
      <c r="G50" s="124">
        <f t="shared" si="5"/>
        <v>0</v>
      </c>
      <c r="H50" s="125">
        <f t="shared" si="1"/>
        <v>54.75</v>
      </c>
      <c r="I50" s="113" t="str">
        <f>_xlfn.IFNA(VLOOKUP($A50,S2R18IDs!$A$2:$Y$29,9,FALSE),"")</f>
        <v>SP-211568</v>
      </c>
      <c r="J50" s="121"/>
      <c r="K50" s="113" t="str">
        <f t="shared" si="3"/>
        <v/>
      </c>
      <c r="L50" s="120" t="str">
        <f>_xlfn.IFNA(VLOOKUP($A50,S2R18IDs!$A$2:$Y$29,3,FALSE),"")</f>
        <v>Hedman, Peter, Ericsson</v>
      </c>
      <c r="M50" s="2" t="s">
        <v>177</v>
      </c>
      <c r="N50" s="2" t="s">
        <v>798</v>
      </c>
      <c r="O50" s="2"/>
      <c r="P50" s="74" t="s">
        <v>227</v>
      </c>
      <c r="Q50" s="117">
        <v>1</v>
      </c>
      <c r="R50" s="122">
        <v>0.5</v>
      </c>
      <c r="S50" s="123">
        <f t="shared" si="6"/>
        <v>1.5</v>
      </c>
      <c r="T50" s="129">
        <f>_xlfn.IFNA(VLOOKUP($A50,RankedOverview!$C$2:$E$29,3,FALSE),"")</f>
        <v>62</v>
      </c>
    </row>
    <row r="51" spans="1:20" s="130" customFormat="1" ht="33.75" x14ac:dyDescent="0.2">
      <c r="A51" s="120" t="s">
        <v>65</v>
      </c>
      <c r="B51" s="74" t="s">
        <v>228</v>
      </c>
      <c r="C51" s="121" t="s">
        <v>269</v>
      </c>
      <c r="D51" s="117">
        <v>1.5</v>
      </c>
      <c r="E51" s="122">
        <v>1</v>
      </c>
      <c r="F51" s="123">
        <f t="shared" si="4"/>
        <v>2.5</v>
      </c>
      <c r="G51" s="124">
        <f t="shared" si="5"/>
        <v>0</v>
      </c>
      <c r="H51" s="125">
        <f t="shared" si="1"/>
        <v>57.25</v>
      </c>
      <c r="I51" s="113" t="str">
        <f>_xlfn.IFNA(VLOOKUP($A51,S2R18IDs!$A$2:$Y$29,9,FALSE),"")</f>
        <v>SP-211568</v>
      </c>
      <c r="J51" s="121"/>
      <c r="K51" s="113" t="str">
        <f t="shared" si="3"/>
        <v/>
      </c>
      <c r="L51" s="120" t="str">
        <f>_xlfn.IFNA(VLOOKUP($A51,S2R18IDs!$A$2:$Y$29,3,FALSE),"")</f>
        <v>Hedman, Peter, Ericsson</v>
      </c>
      <c r="M51" s="2" t="s">
        <v>177</v>
      </c>
      <c r="N51" s="2" t="s">
        <v>798</v>
      </c>
      <c r="O51" s="2"/>
      <c r="P51" s="74" t="s">
        <v>229</v>
      </c>
      <c r="Q51" s="117">
        <v>1.5</v>
      </c>
      <c r="R51" s="122">
        <v>1</v>
      </c>
      <c r="S51" s="123">
        <f t="shared" si="6"/>
        <v>2.5</v>
      </c>
      <c r="T51" s="129">
        <f>_xlfn.IFNA(VLOOKUP($A51,RankedOverview!$C$2:$E$29,3,FALSE),"")</f>
        <v>62</v>
      </c>
    </row>
    <row r="52" spans="1:20" s="130" customFormat="1" ht="33.75" x14ac:dyDescent="0.2">
      <c r="A52" s="120" t="s">
        <v>65</v>
      </c>
      <c r="B52" s="74" t="s">
        <v>230</v>
      </c>
      <c r="C52" s="121" t="s">
        <v>269</v>
      </c>
      <c r="D52" s="117">
        <v>1.5</v>
      </c>
      <c r="E52" s="122">
        <v>1.5</v>
      </c>
      <c r="F52" s="123">
        <f t="shared" si="4"/>
        <v>3</v>
      </c>
      <c r="G52" s="124">
        <f t="shared" si="5"/>
        <v>0</v>
      </c>
      <c r="H52" s="125">
        <f t="shared" si="1"/>
        <v>60.25</v>
      </c>
      <c r="I52" s="113" t="str">
        <f>_xlfn.IFNA(VLOOKUP($A52,S2R18IDs!$A$2:$Y$29,9,FALSE),"")</f>
        <v>SP-211568</v>
      </c>
      <c r="J52" s="121"/>
      <c r="K52" s="113" t="str">
        <f t="shared" si="3"/>
        <v/>
      </c>
      <c r="L52" s="120" t="str">
        <f>_xlfn.IFNA(VLOOKUP($A52,S2R18IDs!$A$2:$Y$29,3,FALSE),"")</f>
        <v>Hedman, Peter, Ericsson</v>
      </c>
      <c r="M52" s="2" t="s">
        <v>177</v>
      </c>
      <c r="N52" s="2" t="s">
        <v>798</v>
      </c>
      <c r="O52" s="2"/>
      <c r="P52" s="74" t="s">
        <v>231</v>
      </c>
      <c r="Q52" s="117">
        <v>1.5</v>
      </c>
      <c r="R52" s="122">
        <v>1.5</v>
      </c>
      <c r="S52" s="123">
        <f t="shared" si="6"/>
        <v>3</v>
      </c>
      <c r="T52" s="129">
        <f>_xlfn.IFNA(VLOOKUP($A52,RankedOverview!$C$2:$E$29,3,FALSE),"")</f>
        <v>62</v>
      </c>
    </row>
    <row r="53" spans="1:20" s="130" customFormat="1" ht="11.25" hidden="1" x14ac:dyDescent="0.2">
      <c r="A53" s="120" t="s">
        <v>65</v>
      </c>
      <c r="B53" s="74" t="s">
        <v>232</v>
      </c>
      <c r="C53" s="121" t="s">
        <v>840</v>
      </c>
      <c r="D53" s="117">
        <v>0.5</v>
      </c>
      <c r="E53" s="122">
        <v>0.5</v>
      </c>
      <c r="F53" s="123" t="str">
        <f t="shared" si="4"/>
        <v/>
      </c>
      <c r="G53" s="124">
        <f t="shared" si="5"/>
        <v>1</v>
      </c>
      <c r="H53" s="125">
        <f t="shared" si="1"/>
        <v>60.25</v>
      </c>
      <c r="I53" s="113" t="str">
        <f>_xlfn.IFNA(VLOOKUP($A53,S2R18IDs!$A$2:$Y$29,9,FALSE),"")</f>
        <v>SP-211568</v>
      </c>
      <c r="J53" s="121"/>
      <c r="K53" s="113" t="str">
        <f t="shared" si="3"/>
        <v/>
      </c>
      <c r="L53" s="120" t="str">
        <f>_xlfn.IFNA(VLOOKUP($A53,S2R18IDs!$A$2:$Y$29,3,FALSE),"")</f>
        <v>Hedman, Peter, Ericsson</v>
      </c>
      <c r="M53" s="2" t="s">
        <v>177</v>
      </c>
      <c r="N53" s="2" t="s">
        <v>798</v>
      </c>
      <c r="O53" s="2"/>
      <c r="P53" s="74" t="s">
        <v>186</v>
      </c>
      <c r="Q53" s="117">
        <v>0.5</v>
      </c>
      <c r="R53" s="122">
        <v>0.5</v>
      </c>
      <c r="S53" s="123">
        <f t="shared" si="6"/>
        <v>1</v>
      </c>
      <c r="T53" s="129">
        <f>_xlfn.IFNA(VLOOKUP($A53,RankedOverview!$C$2:$E$29,3,FALSE),"")</f>
        <v>62</v>
      </c>
    </row>
    <row r="54" spans="1:20" s="130" customFormat="1" ht="11.25" x14ac:dyDescent="0.2">
      <c r="A54" s="120" t="s">
        <v>49</v>
      </c>
      <c r="B54" s="74" t="s">
        <v>174</v>
      </c>
      <c r="C54" s="121" t="s">
        <v>269</v>
      </c>
      <c r="D54" s="117">
        <v>1.5</v>
      </c>
      <c r="E54" s="122">
        <v>0.75</v>
      </c>
      <c r="F54" s="123">
        <f t="shared" si="4"/>
        <v>2.25</v>
      </c>
      <c r="G54" s="124">
        <f t="shared" si="5"/>
        <v>0.25</v>
      </c>
      <c r="H54" s="125">
        <f t="shared" si="1"/>
        <v>62.5</v>
      </c>
      <c r="I54" s="113" t="str">
        <f>_xlfn.IFNA(VLOOKUP($A54,S2R18IDs!$A$2:$Y$29,9,FALSE),"")</f>
        <v>SP-211320</v>
      </c>
      <c r="J54" s="121"/>
      <c r="K54" s="113" t="str">
        <f t="shared" si="3"/>
        <v/>
      </c>
      <c r="L54" s="120" t="str">
        <f>_xlfn.IFNA(VLOOKUP($A54,S2R18IDs!$A$2:$Y$29,3,FALSE),"")</f>
        <v>Jinguo Zhu, ZTE</v>
      </c>
      <c r="M54" s="2" t="s">
        <v>177</v>
      </c>
      <c r="N54" s="2" t="s">
        <v>798</v>
      </c>
      <c r="O54" s="2"/>
      <c r="P54" s="74" t="s">
        <v>186</v>
      </c>
      <c r="Q54" s="117">
        <v>2</v>
      </c>
      <c r="R54" s="122">
        <v>1</v>
      </c>
      <c r="S54" s="123">
        <f t="shared" si="6"/>
        <v>3</v>
      </c>
      <c r="T54" s="129">
        <f>_xlfn.IFNA(VLOOKUP($A54,RankedOverview!$C$2:$E$29,3,FALSE),"")</f>
        <v>58</v>
      </c>
    </row>
    <row r="55" spans="1:20" s="130" customFormat="1" ht="11.25" hidden="1" x14ac:dyDescent="0.2">
      <c r="A55" s="120" t="s">
        <v>49</v>
      </c>
      <c r="B55" s="74" t="s">
        <v>175</v>
      </c>
      <c r="C55" s="121" t="s">
        <v>269</v>
      </c>
      <c r="D55" s="117">
        <v>0.5</v>
      </c>
      <c r="E55" s="122">
        <v>0.25</v>
      </c>
      <c r="F55" s="123">
        <f t="shared" si="4"/>
        <v>0.75</v>
      </c>
      <c r="G55" s="124">
        <f t="shared" si="5"/>
        <v>0</v>
      </c>
      <c r="H55" s="125">
        <f t="shared" si="1"/>
        <v>63.25</v>
      </c>
      <c r="I55" s="113" t="str">
        <f>_xlfn.IFNA(VLOOKUP($A55,S2R18IDs!$A$2:$Y$29,9,FALSE),"")</f>
        <v>SP-211320</v>
      </c>
      <c r="J55" s="121"/>
      <c r="K55" s="113" t="str">
        <f t="shared" si="3"/>
        <v/>
      </c>
      <c r="L55" s="120" t="str">
        <f>_xlfn.IFNA(VLOOKUP($A55,S2R18IDs!$A$2:$Y$29,3,FALSE),"")</f>
        <v>Jinguo Zhu, ZTE</v>
      </c>
      <c r="M55" s="2" t="s">
        <v>180</v>
      </c>
      <c r="N55" s="2"/>
      <c r="O55" s="2"/>
      <c r="P55" s="74" t="s">
        <v>186</v>
      </c>
      <c r="Q55" s="117">
        <v>0.5</v>
      </c>
      <c r="R55" s="122">
        <v>0.25</v>
      </c>
      <c r="S55" s="123">
        <f t="shared" si="6"/>
        <v>0.75</v>
      </c>
      <c r="T55" s="129">
        <f>_xlfn.IFNA(VLOOKUP($A55,RankedOverview!$C$2:$E$29,3,FALSE),"")</f>
        <v>58</v>
      </c>
    </row>
    <row r="56" spans="1:20" s="130" customFormat="1" ht="11.25" hidden="1" x14ac:dyDescent="0.2">
      <c r="A56" s="120" t="s">
        <v>49</v>
      </c>
      <c r="B56" s="74" t="s">
        <v>185</v>
      </c>
      <c r="C56" s="121" t="s">
        <v>269</v>
      </c>
      <c r="D56" s="117">
        <v>1</v>
      </c>
      <c r="E56" s="122">
        <v>0.5</v>
      </c>
      <c r="F56" s="123">
        <f t="shared" si="4"/>
        <v>1.5</v>
      </c>
      <c r="G56" s="124">
        <f t="shared" si="5"/>
        <v>0</v>
      </c>
      <c r="H56" s="125">
        <f t="shared" si="1"/>
        <v>64.75</v>
      </c>
      <c r="I56" s="113" t="str">
        <f>_xlfn.IFNA(VLOOKUP($A56,S2R18IDs!$A$2:$Y$29,9,FALSE),"")</f>
        <v>SP-211320</v>
      </c>
      <c r="J56" s="121"/>
      <c r="K56" s="113" t="str">
        <f t="shared" si="3"/>
        <v/>
      </c>
      <c r="L56" s="120" t="str">
        <f>_xlfn.IFNA(VLOOKUP($A56,S2R18IDs!$A$2:$Y$29,3,FALSE),"")</f>
        <v>Jinguo Zhu, ZTE</v>
      </c>
      <c r="M56" s="2" t="s">
        <v>180</v>
      </c>
      <c r="N56" s="2"/>
      <c r="O56" s="2"/>
      <c r="P56" s="74" t="s">
        <v>186</v>
      </c>
      <c r="Q56" s="117">
        <v>1</v>
      </c>
      <c r="R56" s="122">
        <v>0.5</v>
      </c>
      <c r="S56" s="123">
        <f t="shared" si="6"/>
        <v>1.5</v>
      </c>
      <c r="T56" s="129">
        <f>_xlfn.IFNA(VLOOKUP($A56,RankedOverview!$C$2:$E$29,3,FALSE),"")</f>
        <v>58</v>
      </c>
    </row>
    <row r="57" spans="1:20" s="130" customFormat="1" ht="11.25" hidden="1" x14ac:dyDescent="0.2">
      <c r="A57" s="120" t="s">
        <v>49</v>
      </c>
      <c r="B57" s="74" t="s">
        <v>198</v>
      </c>
      <c r="C57" s="121" t="s">
        <v>269</v>
      </c>
      <c r="D57" s="117">
        <v>1.5</v>
      </c>
      <c r="E57" s="122">
        <v>0.75</v>
      </c>
      <c r="F57" s="123">
        <f t="shared" si="4"/>
        <v>2.25</v>
      </c>
      <c r="G57" s="124">
        <f t="shared" si="5"/>
        <v>-0.2857142857142857</v>
      </c>
      <c r="H57" s="125">
        <f t="shared" si="1"/>
        <v>67</v>
      </c>
      <c r="I57" s="113" t="str">
        <f>_xlfn.IFNA(VLOOKUP($A57,S2R18IDs!$A$2:$Y$29,9,FALSE),"")</f>
        <v>SP-211320</v>
      </c>
      <c r="J57" s="121"/>
      <c r="K57" s="113" t="str">
        <f t="shared" si="3"/>
        <v/>
      </c>
      <c r="L57" s="120" t="str">
        <f>_xlfn.IFNA(VLOOKUP($A57,S2R18IDs!$A$2:$Y$29,3,FALSE),"")</f>
        <v>Jinguo Zhu, ZTE</v>
      </c>
      <c r="M57" s="2" t="s">
        <v>180</v>
      </c>
      <c r="N57" s="2"/>
      <c r="O57" s="2"/>
      <c r="P57" s="74" t="s">
        <v>186</v>
      </c>
      <c r="Q57" s="117">
        <v>1</v>
      </c>
      <c r="R57" s="122">
        <v>0.75</v>
      </c>
      <c r="S57" s="123">
        <f t="shared" si="6"/>
        <v>1.75</v>
      </c>
      <c r="T57" s="129">
        <f>_xlfn.IFNA(VLOOKUP($A57,RankedOverview!$C$2:$E$29,3,FALSE),"")</f>
        <v>58</v>
      </c>
    </row>
    <row r="58" spans="1:20" s="130" customFormat="1" ht="11.25" x14ac:dyDescent="0.2">
      <c r="A58" s="120" t="s">
        <v>49</v>
      </c>
      <c r="B58" s="74" t="s">
        <v>200</v>
      </c>
      <c r="C58" s="121" t="s">
        <v>269</v>
      </c>
      <c r="D58" s="117">
        <v>1</v>
      </c>
      <c r="E58" s="122">
        <v>0.5</v>
      </c>
      <c r="F58" s="123">
        <f t="shared" si="4"/>
        <v>1.5</v>
      </c>
      <c r="G58" s="124">
        <f t="shared" si="5"/>
        <v>0</v>
      </c>
      <c r="H58" s="125">
        <f t="shared" si="1"/>
        <v>68.5</v>
      </c>
      <c r="I58" s="113" t="str">
        <f>_xlfn.IFNA(VLOOKUP($A58,S2R18IDs!$A$2:$Y$29,9,FALSE),"")</f>
        <v>SP-211320</v>
      </c>
      <c r="J58" s="121"/>
      <c r="K58" s="113" t="str">
        <f t="shared" si="3"/>
        <v/>
      </c>
      <c r="L58" s="120" t="str">
        <f>_xlfn.IFNA(VLOOKUP($A58,S2R18IDs!$A$2:$Y$29,3,FALSE),"")</f>
        <v>Jinguo Zhu, ZTE</v>
      </c>
      <c r="M58" s="2" t="s">
        <v>177</v>
      </c>
      <c r="N58" s="2" t="s">
        <v>798</v>
      </c>
      <c r="O58" s="2"/>
      <c r="P58" s="74" t="s">
        <v>186</v>
      </c>
      <c r="Q58" s="117">
        <v>1</v>
      </c>
      <c r="R58" s="122">
        <v>0.5</v>
      </c>
      <c r="S58" s="123">
        <f t="shared" si="6"/>
        <v>1.5</v>
      </c>
      <c r="T58" s="129">
        <f>_xlfn.IFNA(VLOOKUP($A58,RankedOverview!$C$2:$E$29,3,FALSE),"")</f>
        <v>58</v>
      </c>
    </row>
    <row r="59" spans="1:20" s="130" customFormat="1" ht="11.25" hidden="1" x14ac:dyDescent="0.2">
      <c r="A59" s="120" t="s">
        <v>49</v>
      </c>
      <c r="B59" s="74" t="s">
        <v>211</v>
      </c>
      <c r="C59" s="121" t="s">
        <v>840</v>
      </c>
      <c r="D59" s="117">
        <v>1</v>
      </c>
      <c r="E59" s="122">
        <v>0.5</v>
      </c>
      <c r="F59" s="123" t="str">
        <f t="shared" si="4"/>
        <v/>
      </c>
      <c r="G59" s="124">
        <f t="shared" si="5"/>
        <v>1</v>
      </c>
      <c r="H59" s="125">
        <f t="shared" si="1"/>
        <v>68.5</v>
      </c>
      <c r="I59" s="113" t="str">
        <f>_xlfn.IFNA(VLOOKUP($A59,S2R18IDs!$A$2:$Y$29,9,FALSE),"")</f>
        <v>SP-211320</v>
      </c>
      <c r="J59" s="121"/>
      <c r="K59" s="113" t="str">
        <f t="shared" si="3"/>
        <v/>
      </c>
      <c r="L59" s="120" t="str">
        <f>_xlfn.IFNA(VLOOKUP($A59,S2R18IDs!$A$2:$Y$29,3,FALSE),"")</f>
        <v>Jinguo Zhu, ZTE</v>
      </c>
      <c r="M59" s="2" t="s">
        <v>177</v>
      </c>
      <c r="N59" s="2" t="s">
        <v>798</v>
      </c>
      <c r="O59" s="2"/>
      <c r="P59" s="74" t="s">
        <v>186</v>
      </c>
      <c r="Q59" s="117">
        <v>1</v>
      </c>
      <c r="R59" s="122">
        <v>0.5</v>
      </c>
      <c r="S59" s="123">
        <f t="shared" si="6"/>
        <v>1.5</v>
      </c>
      <c r="T59" s="129">
        <f>_xlfn.IFNA(VLOOKUP($A59,RankedOverview!$C$2:$E$29,3,FALSE),"")</f>
        <v>58</v>
      </c>
    </row>
    <row r="60" spans="1:20" s="130" customFormat="1" ht="11.25" hidden="1" x14ac:dyDescent="0.2">
      <c r="A60" s="120" t="s">
        <v>49</v>
      </c>
      <c r="B60" s="74" t="s">
        <v>216</v>
      </c>
      <c r="C60" s="121" t="s">
        <v>840</v>
      </c>
      <c r="D60" s="117">
        <v>1.5</v>
      </c>
      <c r="E60" s="122">
        <v>0.75</v>
      </c>
      <c r="F60" s="123" t="str">
        <f t="shared" si="4"/>
        <v/>
      </c>
      <c r="G60" s="124">
        <f t="shared" si="5"/>
        <v>1</v>
      </c>
      <c r="H60" s="125">
        <f t="shared" si="1"/>
        <v>68.5</v>
      </c>
      <c r="I60" s="113" t="str">
        <f>_xlfn.IFNA(VLOOKUP($A60,S2R18IDs!$A$2:$Y$29,9,FALSE),"")</f>
        <v>SP-211320</v>
      </c>
      <c r="J60" s="121" t="s">
        <v>269</v>
      </c>
      <c r="K60" s="113">
        <f t="shared" si="3"/>
        <v>2.25</v>
      </c>
      <c r="L60" s="120" t="str">
        <f>_xlfn.IFNA(VLOOKUP($A60,S2R18IDs!$A$2:$Y$29,3,FALSE),"")</f>
        <v>Jinguo Zhu, ZTE</v>
      </c>
      <c r="M60" s="2" t="s">
        <v>180</v>
      </c>
      <c r="N60" s="2"/>
      <c r="O60" s="2"/>
      <c r="P60" s="74" t="s">
        <v>186</v>
      </c>
      <c r="Q60" s="117">
        <v>1.5</v>
      </c>
      <c r="R60" s="122">
        <v>1</v>
      </c>
      <c r="S60" s="123">
        <f t="shared" si="6"/>
        <v>2.5</v>
      </c>
      <c r="T60" s="129">
        <f>_xlfn.IFNA(VLOOKUP($A60,RankedOverview!$C$2:$E$29,3,FALSE),"")</f>
        <v>58</v>
      </c>
    </row>
    <row r="61" spans="1:20" s="130" customFormat="1" ht="11.25" hidden="1" x14ac:dyDescent="0.2">
      <c r="A61" s="120" t="s">
        <v>49</v>
      </c>
      <c r="B61" s="74" t="s">
        <v>218</v>
      </c>
      <c r="C61" s="121" t="s">
        <v>840</v>
      </c>
      <c r="D61" s="117">
        <v>1.5</v>
      </c>
      <c r="E61" s="122">
        <v>0.5</v>
      </c>
      <c r="F61" s="123" t="str">
        <f t="shared" si="4"/>
        <v/>
      </c>
      <c r="G61" s="124">
        <f t="shared" si="5"/>
        <v>1</v>
      </c>
      <c r="H61" s="125">
        <f t="shared" si="1"/>
        <v>68.5</v>
      </c>
      <c r="I61" s="113" t="str">
        <f>_xlfn.IFNA(VLOOKUP($A61,S2R18IDs!$A$2:$Y$29,9,FALSE),"")</f>
        <v>SP-211320</v>
      </c>
      <c r="J61" s="121"/>
      <c r="K61" s="113" t="str">
        <f t="shared" si="3"/>
        <v/>
      </c>
      <c r="L61" s="120" t="str">
        <f>_xlfn.IFNA(VLOOKUP($A61,S2R18IDs!$A$2:$Y$29,3,FALSE),"")</f>
        <v>Jinguo Zhu, ZTE</v>
      </c>
      <c r="M61" s="2" t="s">
        <v>194</v>
      </c>
      <c r="N61" s="2" t="s">
        <v>798</v>
      </c>
      <c r="O61" s="2"/>
      <c r="P61" s="74" t="s">
        <v>186</v>
      </c>
      <c r="Q61" s="117">
        <v>1.5</v>
      </c>
      <c r="R61" s="122">
        <v>0.5</v>
      </c>
      <c r="S61" s="123">
        <f t="shared" si="6"/>
        <v>2</v>
      </c>
      <c r="T61" s="129">
        <f>_xlfn.IFNA(VLOOKUP($A61,RankedOverview!$C$2:$E$29,3,FALSE),"")</f>
        <v>58</v>
      </c>
    </row>
    <row r="62" spans="1:20" s="130" customFormat="1" ht="33.75" x14ac:dyDescent="0.2">
      <c r="A62" s="120" t="s">
        <v>14</v>
      </c>
      <c r="B62" s="74" t="s">
        <v>189</v>
      </c>
      <c r="C62" s="121" t="s">
        <v>269</v>
      </c>
      <c r="D62" s="115">
        <v>1</v>
      </c>
      <c r="E62" s="122">
        <v>1</v>
      </c>
      <c r="F62" s="123">
        <f t="shared" si="4"/>
        <v>2</v>
      </c>
      <c r="G62" s="124">
        <f t="shared" si="5"/>
        <v>0</v>
      </c>
      <c r="H62" s="125">
        <f t="shared" si="1"/>
        <v>70.5</v>
      </c>
      <c r="I62" s="113" t="str">
        <f>_xlfn.IFNA(VLOOKUP($A62,S2R18IDs!$A$2:$Y$29,9,FALSE),"")</f>
        <v>SP-211324</v>
      </c>
      <c r="J62" s="121"/>
      <c r="K62" s="113" t="str">
        <f t="shared" si="3"/>
        <v/>
      </c>
      <c r="L62" s="120" t="str">
        <f>_xlfn.IFNA(VLOOKUP($A62,S2R18IDs!$A$2:$Y$29,3,FALSE),"")</f>
        <v>Meng Li, Huawei</v>
      </c>
      <c r="M62" s="2" t="s">
        <v>194</v>
      </c>
      <c r="N62" s="2" t="s">
        <v>797</v>
      </c>
      <c r="O62" s="142" t="s">
        <v>877</v>
      </c>
      <c r="P62" s="74" t="s">
        <v>186</v>
      </c>
      <c r="Q62" s="117">
        <v>1</v>
      </c>
      <c r="R62" s="122">
        <v>1</v>
      </c>
      <c r="S62" s="123">
        <f t="shared" si="6"/>
        <v>2</v>
      </c>
      <c r="T62" s="129">
        <f>_xlfn.IFNA(VLOOKUP($A62,RankedOverview!$C$2:$E$29,3,FALSE),"")</f>
        <v>57</v>
      </c>
    </row>
    <row r="63" spans="1:20" s="130" customFormat="1" ht="11.25" x14ac:dyDescent="0.2">
      <c r="A63" s="120" t="s">
        <v>14</v>
      </c>
      <c r="B63" s="74" t="s">
        <v>190</v>
      </c>
      <c r="C63" s="121" t="s">
        <v>269</v>
      </c>
      <c r="D63" s="117">
        <v>1</v>
      </c>
      <c r="E63" s="122">
        <v>0.5</v>
      </c>
      <c r="F63" s="123">
        <f t="shared" si="4"/>
        <v>1.5</v>
      </c>
      <c r="G63" s="124">
        <f t="shared" si="5"/>
        <v>0</v>
      </c>
      <c r="H63" s="125">
        <f t="shared" si="1"/>
        <v>72</v>
      </c>
      <c r="I63" s="113" t="str">
        <f>_xlfn.IFNA(VLOOKUP($A63,S2R18IDs!$A$2:$Y$29,9,FALSE),"")</f>
        <v>SP-211324</v>
      </c>
      <c r="J63" s="121"/>
      <c r="K63" s="113" t="str">
        <f t="shared" si="3"/>
        <v/>
      </c>
      <c r="L63" s="120" t="str">
        <f>_xlfn.IFNA(VLOOKUP($A63,S2R18IDs!$A$2:$Y$29,3,FALSE),"")</f>
        <v>Meng Li, Huawei</v>
      </c>
      <c r="M63" s="2" t="s">
        <v>194</v>
      </c>
      <c r="N63" s="2" t="s">
        <v>798</v>
      </c>
      <c r="O63" s="2"/>
      <c r="P63" s="74" t="s">
        <v>186</v>
      </c>
      <c r="Q63" s="117">
        <v>1</v>
      </c>
      <c r="R63" s="122">
        <v>0.5</v>
      </c>
      <c r="S63" s="123">
        <f t="shared" si="6"/>
        <v>1.5</v>
      </c>
      <c r="T63" s="129">
        <f>_xlfn.IFNA(VLOOKUP($A63,RankedOverview!$C$2:$E$29,3,FALSE),"")</f>
        <v>57</v>
      </c>
    </row>
    <row r="64" spans="1:20" s="130" customFormat="1" ht="11.25" hidden="1" x14ac:dyDescent="0.2">
      <c r="A64" s="120" t="s">
        <v>14</v>
      </c>
      <c r="B64" s="74" t="s">
        <v>175</v>
      </c>
      <c r="C64" s="121" t="s">
        <v>269</v>
      </c>
      <c r="D64" s="117">
        <v>2</v>
      </c>
      <c r="E64" s="122">
        <v>1</v>
      </c>
      <c r="F64" s="123">
        <f t="shared" si="4"/>
        <v>3</v>
      </c>
      <c r="G64" s="124">
        <f t="shared" si="5"/>
        <v>0</v>
      </c>
      <c r="H64" s="125">
        <f t="shared" si="1"/>
        <v>75</v>
      </c>
      <c r="I64" s="113" t="str">
        <f>_xlfn.IFNA(VLOOKUP($A64,S2R18IDs!$A$2:$Y$29,9,FALSE),"")</f>
        <v>SP-211324</v>
      </c>
      <c r="J64" s="121"/>
      <c r="K64" s="113" t="str">
        <f t="shared" si="3"/>
        <v/>
      </c>
      <c r="L64" s="120" t="str">
        <f>_xlfn.IFNA(VLOOKUP($A64,S2R18IDs!$A$2:$Y$29,3,FALSE),"")</f>
        <v>Meng Li, Huawei</v>
      </c>
      <c r="M64" s="2" t="s">
        <v>180</v>
      </c>
      <c r="N64" s="2"/>
      <c r="O64" s="2"/>
      <c r="P64" s="74" t="s">
        <v>186</v>
      </c>
      <c r="Q64" s="117">
        <v>2</v>
      </c>
      <c r="R64" s="122">
        <v>1</v>
      </c>
      <c r="S64" s="123">
        <f t="shared" si="6"/>
        <v>3</v>
      </c>
      <c r="T64" s="129">
        <f>_xlfn.IFNA(VLOOKUP($A64,RankedOverview!$C$2:$E$29,3,FALSE),"")</f>
        <v>57</v>
      </c>
    </row>
    <row r="65" spans="1:20" s="130" customFormat="1" ht="11.25" x14ac:dyDescent="0.2">
      <c r="A65" s="120" t="s">
        <v>14</v>
      </c>
      <c r="B65" s="74" t="s">
        <v>185</v>
      </c>
      <c r="C65" s="121" t="s">
        <v>269</v>
      </c>
      <c r="D65" s="117">
        <v>2</v>
      </c>
      <c r="E65" s="122">
        <v>1</v>
      </c>
      <c r="F65" s="123">
        <f t="shared" si="4"/>
        <v>3</v>
      </c>
      <c r="G65" s="124">
        <f t="shared" si="5"/>
        <v>0</v>
      </c>
      <c r="H65" s="125">
        <f t="shared" si="1"/>
        <v>78</v>
      </c>
      <c r="I65" s="113" t="str">
        <f>_xlfn.IFNA(VLOOKUP($A65,S2R18IDs!$A$2:$Y$29,9,FALSE),"")</f>
        <v>SP-211324</v>
      </c>
      <c r="J65" s="121"/>
      <c r="K65" s="113" t="str">
        <f t="shared" si="3"/>
        <v/>
      </c>
      <c r="L65" s="120" t="str">
        <f>_xlfn.IFNA(VLOOKUP($A65,S2R18IDs!$A$2:$Y$29,3,FALSE),"")</f>
        <v>Meng Li, Huawei</v>
      </c>
      <c r="M65" s="2" t="s">
        <v>177</v>
      </c>
      <c r="N65" s="2" t="s">
        <v>806</v>
      </c>
      <c r="O65" s="2"/>
      <c r="P65" s="74" t="s">
        <v>186</v>
      </c>
      <c r="Q65" s="117">
        <v>2</v>
      </c>
      <c r="R65" s="122">
        <v>1</v>
      </c>
      <c r="S65" s="123">
        <f t="shared" si="6"/>
        <v>3</v>
      </c>
      <c r="T65" s="129">
        <f>_xlfn.IFNA(VLOOKUP($A65,RankedOverview!$C$2:$E$29,3,FALSE),"")</f>
        <v>57</v>
      </c>
    </row>
    <row r="66" spans="1:20" s="130" customFormat="1" ht="11.25" hidden="1" x14ac:dyDescent="0.2">
      <c r="A66" s="120" t="s">
        <v>14</v>
      </c>
      <c r="B66" s="74" t="s">
        <v>245</v>
      </c>
      <c r="C66" s="121" t="s">
        <v>840</v>
      </c>
      <c r="D66" s="117">
        <v>2</v>
      </c>
      <c r="E66" s="122">
        <v>1.5</v>
      </c>
      <c r="F66" s="123" t="str">
        <f t="shared" si="4"/>
        <v/>
      </c>
      <c r="G66" s="124">
        <f t="shared" si="5"/>
        <v>1</v>
      </c>
      <c r="H66" s="125">
        <f t="shared" si="1"/>
        <v>78</v>
      </c>
      <c r="I66" s="113" t="str">
        <f>_xlfn.IFNA(VLOOKUP($A66,S2R18IDs!$A$2:$Y$29,9,FALSE),"")</f>
        <v>SP-211324</v>
      </c>
      <c r="J66" s="121"/>
      <c r="K66" s="113" t="str">
        <f t="shared" si="3"/>
        <v/>
      </c>
      <c r="L66" s="120" t="str">
        <f>_xlfn.IFNA(VLOOKUP($A66,S2R18IDs!$A$2:$Y$29,3,FALSE),"")</f>
        <v>Meng Li, Huawei</v>
      </c>
      <c r="M66" s="2" t="s">
        <v>180</v>
      </c>
      <c r="N66" s="2"/>
      <c r="O66" s="2"/>
      <c r="P66" s="74" t="s">
        <v>186</v>
      </c>
      <c r="Q66" s="117">
        <v>2</v>
      </c>
      <c r="R66" s="122">
        <v>1.5</v>
      </c>
      <c r="S66" s="123">
        <f t="shared" si="6"/>
        <v>3.5</v>
      </c>
      <c r="T66" s="129">
        <f>_xlfn.IFNA(VLOOKUP($A66,RankedOverview!$C$2:$E$29,3,FALSE),"")</f>
        <v>57</v>
      </c>
    </row>
    <row r="67" spans="1:20" s="130" customFormat="1" ht="11.25" hidden="1" x14ac:dyDescent="0.2">
      <c r="A67" s="120" t="s">
        <v>14</v>
      </c>
      <c r="B67" s="74" t="s">
        <v>246</v>
      </c>
      <c r="C67" s="121" t="s">
        <v>840</v>
      </c>
      <c r="D67" s="117">
        <v>1.5</v>
      </c>
      <c r="E67" s="122">
        <v>1</v>
      </c>
      <c r="F67" s="123" t="str">
        <f t="shared" si="4"/>
        <v/>
      </c>
      <c r="G67" s="124">
        <f t="shared" ref="G67:G98" si="7">IF(ISNUMBER(F67),(S67-F67)/S67,1)</f>
        <v>1</v>
      </c>
      <c r="H67" s="125">
        <f t="shared" ref="H67:H130" si="8">IF(ISNUMBER(H66),H66,0)+IF(C67&lt;&gt;"out",F67,0)</f>
        <v>78</v>
      </c>
      <c r="I67" s="113" t="str">
        <f>_xlfn.IFNA(VLOOKUP($A67,S2R18IDs!$A$2:$Y$29,9,FALSE),"")</f>
        <v>SP-211324</v>
      </c>
      <c r="J67" s="121"/>
      <c r="K67" s="113" t="str">
        <f t="shared" si="3"/>
        <v/>
      </c>
      <c r="L67" s="120" t="str">
        <f>_xlfn.IFNA(VLOOKUP($A67,S2R18IDs!$A$2:$Y$29,3,FALSE),"")</f>
        <v>Meng Li, Huawei</v>
      </c>
      <c r="M67" s="2" t="s">
        <v>180</v>
      </c>
      <c r="N67" s="2"/>
      <c r="O67" s="2"/>
      <c r="P67" s="74" t="s">
        <v>186</v>
      </c>
      <c r="Q67" s="117">
        <v>1.5</v>
      </c>
      <c r="R67" s="122">
        <v>1</v>
      </c>
      <c r="S67" s="123">
        <f t="shared" ref="S67:S99" si="9">Q67+R67</f>
        <v>2.5</v>
      </c>
      <c r="T67" s="129">
        <f>_xlfn.IFNA(VLOOKUP($A67,RankedOverview!$C$2:$E$29,3,FALSE),"")</f>
        <v>57</v>
      </c>
    </row>
    <row r="68" spans="1:20" s="130" customFormat="1" ht="33.75" x14ac:dyDescent="0.2">
      <c r="A68" s="120" t="s">
        <v>14</v>
      </c>
      <c r="B68" s="74" t="s">
        <v>200</v>
      </c>
      <c r="C68" s="121" t="s">
        <v>269</v>
      </c>
      <c r="D68" s="115">
        <v>1.5</v>
      </c>
      <c r="E68" s="122">
        <v>1</v>
      </c>
      <c r="F68" s="123">
        <f t="shared" si="4"/>
        <v>2.5</v>
      </c>
      <c r="G68" s="124">
        <f t="shared" si="7"/>
        <v>0</v>
      </c>
      <c r="H68" s="125">
        <f t="shared" si="8"/>
        <v>80.5</v>
      </c>
      <c r="I68" s="113" t="str">
        <f>_xlfn.IFNA(VLOOKUP($A68,S2R18IDs!$A$2:$Y$29,9,FALSE),"")</f>
        <v>SP-211324</v>
      </c>
      <c r="J68" s="121"/>
      <c r="K68" s="113" t="str">
        <f t="shared" ref="K68:K131" si="10">IF(AND($C68="out",$J68="in"),$E68+$D68,IF(AND($C68="in",$J68="out"),(-1)*$F68,""))</f>
        <v/>
      </c>
      <c r="L68" s="120" t="str">
        <f>_xlfn.IFNA(VLOOKUP($A68,S2R18IDs!$A$2:$Y$29,3,FALSE),"")</f>
        <v>Meng Li, Huawei</v>
      </c>
      <c r="M68" s="2" t="s">
        <v>194</v>
      </c>
      <c r="N68" s="2" t="s">
        <v>797</v>
      </c>
      <c r="O68" s="142" t="s">
        <v>877</v>
      </c>
      <c r="P68" s="74" t="s">
        <v>186</v>
      </c>
      <c r="Q68" s="117">
        <v>1.5</v>
      </c>
      <c r="R68" s="122">
        <v>1</v>
      </c>
      <c r="S68" s="123">
        <f t="shared" si="9"/>
        <v>2.5</v>
      </c>
      <c r="T68" s="129">
        <f>_xlfn.IFNA(VLOOKUP($A68,RankedOverview!$C$2:$E$29,3,FALSE),"")</f>
        <v>57</v>
      </c>
    </row>
    <row r="69" spans="1:20" s="130" customFormat="1" ht="11.25" hidden="1" x14ac:dyDescent="0.2">
      <c r="A69" s="120" t="s">
        <v>86</v>
      </c>
      <c r="B69" s="74" t="s">
        <v>189</v>
      </c>
      <c r="C69" s="121" t="s">
        <v>269</v>
      </c>
      <c r="D69" s="117">
        <v>1</v>
      </c>
      <c r="E69" s="122">
        <v>0.5</v>
      </c>
      <c r="F69" s="123">
        <f t="shared" ref="F69" si="11">IF(C69&lt;&gt;"out",D69+E69,"")</f>
        <v>1.5</v>
      </c>
      <c r="G69" s="124">
        <f t="shared" si="7"/>
        <v>0</v>
      </c>
      <c r="H69" s="125">
        <f t="shared" si="8"/>
        <v>82</v>
      </c>
      <c r="I69" s="113" t="str">
        <f>_xlfn.IFNA(VLOOKUP($A69,S2R18IDs!$A$2:$Y$29,9,FALSE),"")</f>
        <v>SP-211315</v>
      </c>
      <c r="J69" s="121"/>
      <c r="K69" s="113" t="str">
        <f t="shared" si="10"/>
        <v/>
      </c>
      <c r="L69" s="120" t="str">
        <f>_xlfn.IFNA(VLOOKUP($A69,S2R18IDs!$A$2:$Y$29,3,FALSE),"")</f>
        <v>Ming Ai, CATT</v>
      </c>
      <c r="M69" s="2" t="s">
        <v>180</v>
      </c>
      <c r="N69" s="2"/>
      <c r="O69" s="2"/>
      <c r="P69" s="74" t="s">
        <v>186</v>
      </c>
      <c r="Q69" s="117">
        <v>1</v>
      </c>
      <c r="R69" s="122">
        <v>0.5</v>
      </c>
      <c r="S69" s="123">
        <f t="shared" ref="S69" si="12">Q69+R69</f>
        <v>1.5</v>
      </c>
      <c r="T69" s="129">
        <f>_xlfn.IFNA(VLOOKUP($A69,RankedOverview!$C$2:$E$29,3,FALSE),"")</f>
        <v>57</v>
      </c>
    </row>
    <row r="70" spans="1:20" s="130" customFormat="1" ht="11.25" hidden="1" x14ac:dyDescent="0.2">
      <c r="A70" s="120" t="s">
        <v>86</v>
      </c>
      <c r="B70" s="74" t="s">
        <v>190</v>
      </c>
      <c r="C70" s="121" t="s">
        <v>269</v>
      </c>
      <c r="D70" s="117">
        <v>2</v>
      </c>
      <c r="E70" s="122">
        <v>1</v>
      </c>
      <c r="F70" s="123">
        <f t="shared" si="4"/>
        <v>3</v>
      </c>
      <c r="G70" s="124">
        <f t="shared" si="7"/>
        <v>0</v>
      </c>
      <c r="H70" s="125">
        <f t="shared" si="8"/>
        <v>85</v>
      </c>
      <c r="I70" s="113" t="str">
        <f>_xlfn.IFNA(VLOOKUP($A70,S2R18IDs!$A$2:$Y$29,9,FALSE),"")</f>
        <v>SP-211315</v>
      </c>
      <c r="J70" s="121"/>
      <c r="K70" s="113" t="str">
        <f t="shared" si="10"/>
        <v/>
      </c>
      <c r="L70" s="120" t="str">
        <f>_xlfn.IFNA(VLOOKUP($A70,S2R18IDs!$A$2:$Y$29,3,FALSE),"")</f>
        <v>Ming Ai, CATT</v>
      </c>
      <c r="M70" s="2" t="s">
        <v>180</v>
      </c>
      <c r="N70" s="2"/>
      <c r="O70" s="2"/>
      <c r="P70" s="74" t="s">
        <v>186</v>
      </c>
      <c r="Q70" s="117">
        <v>2</v>
      </c>
      <c r="R70" s="122">
        <v>1</v>
      </c>
      <c r="S70" s="123">
        <f t="shared" si="9"/>
        <v>3</v>
      </c>
      <c r="T70" s="129">
        <f>_xlfn.IFNA(VLOOKUP($A70,RankedOverview!$C$2:$E$29,3,FALSE),"")</f>
        <v>57</v>
      </c>
    </row>
    <row r="71" spans="1:20" s="130" customFormat="1" ht="11.25" hidden="1" x14ac:dyDescent="0.2">
      <c r="A71" s="120" t="s">
        <v>86</v>
      </c>
      <c r="B71" s="74" t="s">
        <v>175</v>
      </c>
      <c r="C71" s="121" t="s">
        <v>269</v>
      </c>
      <c r="D71" s="117">
        <v>0.5</v>
      </c>
      <c r="E71" s="122">
        <v>0.25</v>
      </c>
      <c r="F71" s="123">
        <f t="shared" si="4"/>
        <v>0.75</v>
      </c>
      <c r="G71" s="124">
        <f t="shared" si="7"/>
        <v>0.5</v>
      </c>
      <c r="H71" s="125">
        <f t="shared" si="8"/>
        <v>85.75</v>
      </c>
      <c r="I71" s="113" t="str">
        <f>_xlfn.IFNA(VLOOKUP($A71,S2R18IDs!$A$2:$Y$29,9,FALSE),"")</f>
        <v>SP-211315</v>
      </c>
      <c r="J71" s="121"/>
      <c r="K71" s="113" t="str">
        <f t="shared" si="10"/>
        <v/>
      </c>
      <c r="L71" s="120" t="str">
        <f>_xlfn.IFNA(VLOOKUP($A71,S2R18IDs!$A$2:$Y$29,3,FALSE),"")</f>
        <v>Ming Ai, CATT</v>
      </c>
      <c r="M71" s="2" t="s">
        <v>180</v>
      </c>
      <c r="N71" s="2"/>
      <c r="O71" s="2"/>
      <c r="P71" s="74" t="s">
        <v>186</v>
      </c>
      <c r="Q71" s="117">
        <v>1</v>
      </c>
      <c r="R71" s="122">
        <v>0.5</v>
      </c>
      <c r="S71" s="123">
        <f t="shared" si="9"/>
        <v>1.5</v>
      </c>
      <c r="T71" s="129">
        <f>_xlfn.IFNA(VLOOKUP($A71,RankedOverview!$C$2:$E$29,3,FALSE),"")</f>
        <v>57</v>
      </c>
    </row>
    <row r="72" spans="1:20" s="130" customFormat="1" ht="22.5" x14ac:dyDescent="0.2">
      <c r="A72" s="120" t="s">
        <v>86</v>
      </c>
      <c r="B72" s="74" t="s">
        <v>207</v>
      </c>
      <c r="C72" s="121" t="s">
        <v>269</v>
      </c>
      <c r="D72" s="117">
        <v>1</v>
      </c>
      <c r="E72" s="122">
        <v>0.5</v>
      </c>
      <c r="F72" s="123">
        <f t="shared" ref="F72:F136" si="13">IF(C72&lt;&gt;"out",D72+E72,"")</f>
        <v>1.5</v>
      </c>
      <c r="G72" s="124">
        <f t="shared" si="7"/>
        <v>0</v>
      </c>
      <c r="H72" s="125">
        <f t="shared" si="8"/>
        <v>87.25</v>
      </c>
      <c r="I72" s="113" t="str">
        <f>_xlfn.IFNA(VLOOKUP($A72,S2R18IDs!$A$2:$Y$29,9,FALSE),"")</f>
        <v>SP-211315</v>
      </c>
      <c r="J72" s="121"/>
      <c r="K72" s="113" t="str">
        <f t="shared" si="10"/>
        <v/>
      </c>
      <c r="L72" s="120" t="str">
        <f>_xlfn.IFNA(VLOOKUP($A72,S2R18IDs!$A$2:$Y$29,3,FALSE),"")</f>
        <v>Ming Ai, CATT</v>
      </c>
      <c r="M72" s="2" t="s">
        <v>194</v>
      </c>
      <c r="N72" s="2" t="s">
        <v>874</v>
      </c>
      <c r="O72" s="142" t="s">
        <v>876</v>
      </c>
      <c r="P72" s="74" t="s">
        <v>212</v>
      </c>
      <c r="Q72" s="117">
        <v>1</v>
      </c>
      <c r="R72" s="122">
        <v>0.5</v>
      </c>
      <c r="S72" s="123">
        <f t="shared" si="9"/>
        <v>1.5</v>
      </c>
      <c r="T72" s="129">
        <f>_xlfn.IFNA(VLOOKUP($A72,RankedOverview!$C$2:$E$29,3,FALSE),"")</f>
        <v>57</v>
      </c>
    </row>
    <row r="73" spans="1:20" s="130" customFormat="1" ht="11.25" x14ac:dyDescent="0.2">
      <c r="A73" s="120" t="s">
        <v>86</v>
      </c>
      <c r="B73" s="74" t="s">
        <v>208</v>
      </c>
      <c r="C73" s="121" t="s">
        <v>269</v>
      </c>
      <c r="D73" s="117">
        <v>0.5</v>
      </c>
      <c r="E73" s="122">
        <v>0.25</v>
      </c>
      <c r="F73" s="123">
        <f t="shared" si="13"/>
        <v>0.75</v>
      </c>
      <c r="G73" s="124">
        <f t="shared" si="7"/>
        <v>0</v>
      </c>
      <c r="H73" s="125">
        <f t="shared" si="8"/>
        <v>88</v>
      </c>
      <c r="I73" s="113" t="str">
        <f>_xlfn.IFNA(VLOOKUP($A73,S2R18IDs!$A$2:$Y$29,9,FALSE),"")</f>
        <v>SP-211315</v>
      </c>
      <c r="J73" s="121"/>
      <c r="K73" s="113" t="str">
        <f t="shared" si="10"/>
        <v/>
      </c>
      <c r="L73" s="120" t="str">
        <f>_xlfn.IFNA(VLOOKUP($A73,S2R18IDs!$A$2:$Y$29,3,FALSE),"")</f>
        <v>Ming Ai, CATT</v>
      </c>
      <c r="M73" s="2" t="s">
        <v>177</v>
      </c>
      <c r="N73" s="2" t="s">
        <v>803</v>
      </c>
      <c r="O73" s="142" t="s">
        <v>876</v>
      </c>
      <c r="P73" s="74"/>
      <c r="Q73" s="117">
        <v>0.5</v>
      </c>
      <c r="R73" s="122">
        <v>0.25</v>
      </c>
      <c r="S73" s="123">
        <f t="shared" si="9"/>
        <v>0.75</v>
      </c>
      <c r="T73" s="129">
        <f>_xlfn.IFNA(VLOOKUP($A73,RankedOverview!$C$2:$E$29,3,FALSE),"")</f>
        <v>57</v>
      </c>
    </row>
    <row r="74" spans="1:20" s="130" customFormat="1" ht="22.5" x14ac:dyDescent="0.2">
      <c r="A74" s="120" t="s">
        <v>86</v>
      </c>
      <c r="B74" s="74" t="s">
        <v>213</v>
      </c>
      <c r="C74" s="121" t="s">
        <v>269</v>
      </c>
      <c r="D74" s="117">
        <v>0.5</v>
      </c>
      <c r="E74" s="122">
        <v>0.25</v>
      </c>
      <c r="F74" s="123">
        <f t="shared" si="13"/>
        <v>0.75</v>
      </c>
      <c r="G74" s="124">
        <f t="shared" si="7"/>
        <v>0</v>
      </c>
      <c r="H74" s="125">
        <f t="shared" si="8"/>
        <v>88.75</v>
      </c>
      <c r="I74" s="113" t="str">
        <f>_xlfn.IFNA(VLOOKUP($A74,S2R18IDs!$A$2:$Y$29,9,FALSE),"")</f>
        <v>SP-211315</v>
      </c>
      <c r="J74" s="121"/>
      <c r="K74" s="113" t="str">
        <f t="shared" si="10"/>
        <v/>
      </c>
      <c r="L74" s="120" t="str">
        <f>_xlfn.IFNA(VLOOKUP($A74,S2R18IDs!$A$2:$Y$29,3,FALSE),"")</f>
        <v>Ming Ai, CATT</v>
      </c>
      <c r="M74" s="2" t="s">
        <v>194</v>
      </c>
      <c r="N74" s="2" t="s">
        <v>804</v>
      </c>
      <c r="O74" s="142" t="s">
        <v>876</v>
      </c>
      <c r="P74" s="74" t="s">
        <v>214</v>
      </c>
      <c r="Q74" s="117">
        <v>0.5</v>
      </c>
      <c r="R74" s="122">
        <v>0.25</v>
      </c>
      <c r="S74" s="123">
        <f t="shared" si="9"/>
        <v>0.75</v>
      </c>
      <c r="T74" s="129">
        <f>_xlfn.IFNA(VLOOKUP($A74,RankedOverview!$C$2:$E$29,3,FALSE),"")</f>
        <v>57</v>
      </c>
    </row>
    <row r="75" spans="1:20" s="130" customFormat="1" ht="11.25" hidden="1" x14ac:dyDescent="0.2">
      <c r="A75" s="120" t="s">
        <v>86</v>
      </c>
      <c r="B75" s="74" t="s">
        <v>198</v>
      </c>
      <c r="C75" s="121" t="s">
        <v>840</v>
      </c>
      <c r="D75" s="117">
        <v>0.5</v>
      </c>
      <c r="E75" s="122">
        <v>0.5</v>
      </c>
      <c r="F75" s="123" t="str">
        <f t="shared" si="13"/>
        <v/>
      </c>
      <c r="G75" s="124">
        <f t="shared" si="7"/>
        <v>1</v>
      </c>
      <c r="H75" s="125">
        <f t="shared" si="8"/>
        <v>88.75</v>
      </c>
      <c r="I75" s="113" t="str">
        <f>_xlfn.IFNA(VLOOKUP($A75,S2R18IDs!$A$2:$Y$29,9,FALSE),"")</f>
        <v>SP-211315</v>
      </c>
      <c r="J75" s="121"/>
      <c r="K75" s="113" t="str">
        <f t="shared" si="10"/>
        <v/>
      </c>
      <c r="L75" s="120" t="str">
        <f>_xlfn.IFNA(VLOOKUP($A75,S2R18IDs!$A$2:$Y$29,3,FALSE),"")</f>
        <v>Ming Ai, CATT</v>
      </c>
      <c r="M75" s="2" t="s">
        <v>180</v>
      </c>
      <c r="N75" s="2"/>
      <c r="O75" s="142"/>
      <c r="P75" s="74" t="s">
        <v>186</v>
      </c>
      <c r="Q75" s="117">
        <v>0.5</v>
      </c>
      <c r="R75" s="122">
        <v>0.5</v>
      </c>
      <c r="S75" s="123">
        <f t="shared" si="9"/>
        <v>1</v>
      </c>
      <c r="T75" s="129">
        <f>_xlfn.IFNA(VLOOKUP($A75,RankedOverview!$C$2:$E$29,3,FALSE),"")</f>
        <v>57</v>
      </c>
    </row>
    <row r="76" spans="1:20" s="130" customFormat="1" ht="11.25" x14ac:dyDescent="0.2">
      <c r="A76" s="120" t="s">
        <v>86</v>
      </c>
      <c r="B76" s="74" t="s">
        <v>200</v>
      </c>
      <c r="C76" s="121" t="s">
        <v>269</v>
      </c>
      <c r="D76" s="117">
        <v>1</v>
      </c>
      <c r="E76" s="122">
        <v>0.5</v>
      </c>
      <c r="F76" s="123">
        <f t="shared" si="13"/>
        <v>1.5</v>
      </c>
      <c r="G76" s="124">
        <f t="shared" si="7"/>
        <v>0</v>
      </c>
      <c r="H76" s="125">
        <f t="shared" si="8"/>
        <v>90.25</v>
      </c>
      <c r="I76" s="113" t="str">
        <f>_xlfn.IFNA(VLOOKUP($A76,S2R18IDs!$A$2:$Y$29,9,FALSE),"")</f>
        <v>SP-211315</v>
      </c>
      <c r="J76" s="121"/>
      <c r="K76" s="113" t="str">
        <f t="shared" si="10"/>
        <v/>
      </c>
      <c r="L76" s="120" t="str">
        <f>_xlfn.IFNA(VLOOKUP($A76,S2R18IDs!$A$2:$Y$29,3,FALSE),"")</f>
        <v>Ming Ai, CATT</v>
      </c>
      <c r="M76" s="2" t="s">
        <v>194</v>
      </c>
      <c r="N76" s="2" t="s">
        <v>803</v>
      </c>
      <c r="O76" s="142" t="s">
        <v>876</v>
      </c>
      <c r="P76" s="74" t="s">
        <v>186</v>
      </c>
      <c r="Q76" s="117">
        <v>1</v>
      </c>
      <c r="R76" s="122">
        <v>0.5</v>
      </c>
      <c r="S76" s="123">
        <f t="shared" si="9"/>
        <v>1.5</v>
      </c>
      <c r="T76" s="129">
        <f>_xlfn.IFNA(VLOOKUP($A76,RankedOverview!$C$2:$E$29,3,FALSE),"")</f>
        <v>57</v>
      </c>
    </row>
    <row r="77" spans="1:20" s="130" customFormat="1" ht="22.5" hidden="1" x14ac:dyDescent="0.2">
      <c r="A77" s="120" t="s">
        <v>86</v>
      </c>
      <c r="B77" s="74" t="s">
        <v>211</v>
      </c>
      <c r="C77" s="121" t="s">
        <v>269</v>
      </c>
      <c r="D77" s="117">
        <v>0.25</v>
      </c>
      <c r="E77" s="122">
        <v>0.25</v>
      </c>
      <c r="F77" s="123">
        <f t="shared" si="13"/>
        <v>0.5</v>
      </c>
      <c r="G77" s="124">
        <f t="shared" si="7"/>
        <v>0.5</v>
      </c>
      <c r="H77" s="125">
        <f t="shared" si="8"/>
        <v>90.75</v>
      </c>
      <c r="I77" s="113" t="str">
        <f>_xlfn.IFNA(VLOOKUP($A77,S2R18IDs!$A$2:$Y$29,9,FALSE),"")</f>
        <v>SP-211315</v>
      </c>
      <c r="J77" s="121"/>
      <c r="K77" s="113" t="str">
        <f t="shared" si="10"/>
        <v/>
      </c>
      <c r="L77" s="120" t="str">
        <f>_xlfn.IFNA(VLOOKUP($A77,S2R18IDs!$A$2:$Y$29,3,FALSE),"")</f>
        <v>Ming Ai, CATT</v>
      </c>
      <c r="M77" s="2" t="s">
        <v>180</v>
      </c>
      <c r="N77" s="2"/>
      <c r="O77" s="142"/>
      <c r="P77" s="74" t="s">
        <v>215</v>
      </c>
      <c r="Q77" s="117">
        <v>0.5</v>
      </c>
      <c r="R77" s="122">
        <v>0.5</v>
      </c>
      <c r="S77" s="123">
        <f t="shared" si="9"/>
        <v>1</v>
      </c>
      <c r="T77" s="129">
        <f>_xlfn.IFNA(VLOOKUP($A77,RankedOverview!$C$2:$E$29,3,FALSE),"")</f>
        <v>57</v>
      </c>
    </row>
    <row r="78" spans="1:20" s="130" customFormat="1" ht="11.25" x14ac:dyDescent="0.2">
      <c r="A78" s="120" t="s">
        <v>86</v>
      </c>
      <c r="B78" s="74" t="s">
        <v>216</v>
      </c>
      <c r="C78" s="121" t="s">
        <v>269</v>
      </c>
      <c r="D78" s="117">
        <v>0.5</v>
      </c>
      <c r="E78" s="122">
        <v>0.5</v>
      </c>
      <c r="F78" s="123">
        <f t="shared" si="13"/>
        <v>1</v>
      </c>
      <c r="G78" s="124">
        <f t="shared" si="7"/>
        <v>0</v>
      </c>
      <c r="H78" s="125">
        <f t="shared" si="8"/>
        <v>91.75</v>
      </c>
      <c r="I78" s="113" t="str">
        <f>_xlfn.IFNA(VLOOKUP($A78,S2R18IDs!$A$2:$Y$29,9,FALSE),"")</f>
        <v>SP-211315</v>
      </c>
      <c r="J78" s="121"/>
      <c r="K78" s="113" t="str">
        <f t="shared" si="10"/>
        <v/>
      </c>
      <c r="L78" s="120" t="str">
        <f>_xlfn.IFNA(VLOOKUP($A78,S2R18IDs!$A$2:$Y$29,3,FALSE),"")</f>
        <v>Ming Ai, CATT</v>
      </c>
      <c r="M78" s="2" t="s">
        <v>194</v>
      </c>
      <c r="N78" s="2" t="s">
        <v>803</v>
      </c>
      <c r="O78" s="142" t="s">
        <v>876</v>
      </c>
      <c r="P78" s="74" t="s">
        <v>186</v>
      </c>
      <c r="Q78" s="117">
        <v>0.5</v>
      </c>
      <c r="R78" s="122">
        <v>0.5</v>
      </c>
      <c r="S78" s="123">
        <f t="shared" si="9"/>
        <v>1</v>
      </c>
      <c r="T78" s="129">
        <f>_xlfn.IFNA(VLOOKUP($A78,RankedOverview!$C$2:$E$29,3,FALSE),"")</f>
        <v>57</v>
      </c>
    </row>
    <row r="79" spans="1:20" s="130" customFormat="1" ht="11.25" x14ac:dyDescent="0.2">
      <c r="A79" s="120" t="s">
        <v>132</v>
      </c>
      <c r="B79" s="74" t="s">
        <v>189</v>
      </c>
      <c r="C79" s="121" t="s">
        <v>269</v>
      </c>
      <c r="D79" s="117">
        <v>2</v>
      </c>
      <c r="E79" s="122">
        <v>0.5</v>
      </c>
      <c r="F79" s="123">
        <f t="shared" si="13"/>
        <v>2.5</v>
      </c>
      <c r="G79" s="124">
        <f t="shared" si="7"/>
        <v>0</v>
      </c>
      <c r="H79" s="125">
        <f t="shared" si="8"/>
        <v>94.25</v>
      </c>
      <c r="I79" s="113" t="str">
        <f>_xlfn.IFNA(VLOOKUP($A79,S2R18IDs!$A$2:$Y$29,9,FALSE),"")</f>
        <v>SP-211331</v>
      </c>
      <c r="J79" s="121"/>
      <c r="K79" s="113" t="str">
        <f t="shared" si="10"/>
        <v/>
      </c>
      <c r="L79" s="120" t="str">
        <f>_xlfn.IFNA(VLOOKUP($A79,S2R18IDs!$A$2:$Y$29,3,FALSE),"")</f>
        <v>Jean-Yves Fine, Thales</v>
      </c>
      <c r="M79" s="2" t="s">
        <v>194</v>
      </c>
      <c r="N79" s="2" t="s">
        <v>802</v>
      </c>
      <c r="O79" s="2"/>
      <c r="P79" s="74" t="s">
        <v>202</v>
      </c>
      <c r="Q79" s="117">
        <v>2</v>
      </c>
      <c r="R79" s="122">
        <v>0.5</v>
      </c>
      <c r="S79" s="123">
        <f t="shared" si="9"/>
        <v>2.5</v>
      </c>
      <c r="T79" s="129">
        <f>_xlfn.IFNA(VLOOKUP($A79,RankedOverview!$C$2:$E$29,3,FALSE),"")</f>
        <v>54</v>
      </c>
    </row>
    <row r="80" spans="1:20" s="130" customFormat="1" ht="11.25" x14ac:dyDescent="0.2">
      <c r="A80" s="120" t="s">
        <v>132</v>
      </c>
      <c r="B80" s="74" t="s">
        <v>190</v>
      </c>
      <c r="C80" s="121" t="s">
        <v>269</v>
      </c>
      <c r="D80" s="117">
        <v>2</v>
      </c>
      <c r="E80" s="122">
        <v>0.5</v>
      </c>
      <c r="F80" s="123">
        <f t="shared" si="13"/>
        <v>2.5</v>
      </c>
      <c r="G80" s="124">
        <f t="shared" si="7"/>
        <v>0</v>
      </c>
      <c r="H80" s="125">
        <f t="shared" si="8"/>
        <v>96.75</v>
      </c>
      <c r="I80" s="113" t="str">
        <f>_xlfn.IFNA(VLOOKUP($A80,S2R18IDs!$A$2:$Y$29,9,FALSE),"")</f>
        <v>SP-211331</v>
      </c>
      <c r="J80" s="121"/>
      <c r="K80" s="113" t="str">
        <f t="shared" si="10"/>
        <v/>
      </c>
      <c r="L80" s="120" t="str">
        <f>_xlfn.IFNA(VLOOKUP($A80,S2R18IDs!$A$2:$Y$29,3,FALSE),"")</f>
        <v>Jean-Yves Fine, Thales</v>
      </c>
      <c r="M80" s="2" t="s">
        <v>194</v>
      </c>
      <c r="N80" s="2" t="s">
        <v>802</v>
      </c>
      <c r="O80" s="2"/>
      <c r="P80" s="74"/>
      <c r="Q80" s="117">
        <v>2</v>
      </c>
      <c r="R80" s="122">
        <v>0.5</v>
      </c>
      <c r="S80" s="123">
        <f t="shared" si="9"/>
        <v>2.5</v>
      </c>
      <c r="T80" s="129">
        <f>_xlfn.IFNA(VLOOKUP($A80,RankedOverview!$C$2:$E$29,3,FALSE),"")</f>
        <v>54</v>
      </c>
    </row>
    <row r="81" spans="1:20" s="130" customFormat="1" ht="11.25" hidden="1" x14ac:dyDescent="0.2">
      <c r="A81" s="120" t="s">
        <v>132</v>
      </c>
      <c r="B81" s="74" t="s">
        <v>191</v>
      </c>
      <c r="C81" s="121" t="s">
        <v>840</v>
      </c>
      <c r="D81" s="117">
        <v>0.5</v>
      </c>
      <c r="E81" s="122">
        <v>0.5</v>
      </c>
      <c r="F81" s="123" t="str">
        <f t="shared" si="13"/>
        <v/>
      </c>
      <c r="G81" s="124">
        <f t="shared" si="7"/>
        <v>1</v>
      </c>
      <c r="H81" s="125">
        <f t="shared" si="8"/>
        <v>96.75</v>
      </c>
      <c r="I81" s="113" t="str">
        <f>_xlfn.IFNA(VLOOKUP($A81,S2R18IDs!$A$2:$Y$29,9,FALSE),"")</f>
        <v>SP-211331</v>
      </c>
      <c r="J81" s="121"/>
      <c r="K81" s="113" t="str">
        <f t="shared" si="10"/>
        <v/>
      </c>
      <c r="L81" s="120" t="str">
        <f>_xlfn.IFNA(VLOOKUP($A81,S2R18IDs!$A$2:$Y$29,3,FALSE),"")</f>
        <v>Jean-Yves Fine, Thales</v>
      </c>
      <c r="M81" s="2" t="s">
        <v>194</v>
      </c>
      <c r="N81" s="2" t="s">
        <v>802</v>
      </c>
      <c r="O81" s="2"/>
      <c r="P81" s="74"/>
      <c r="Q81" s="117">
        <v>1</v>
      </c>
      <c r="R81" s="122">
        <v>0.5</v>
      </c>
      <c r="S81" s="123">
        <f t="shared" si="9"/>
        <v>1.5</v>
      </c>
      <c r="T81" s="129">
        <f>_xlfn.IFNA(VLOOKUP($A81,RankedOverview!$C$2:$E$29,3,FALSE),"")</f>
        <v>54</v>
      </c>
    </row>
    <row r="82" spans="1:20" s="130" customFormat="1" ht="11.25" hidden="1" x14ac:dyDescent="0.2">
      <c r="A82" s="120" t="s">
        <v>132</v>
      </c>
      <c r="B82" s="74" t="s">
        <v>176</v>
      </c>
      <c r="C82" s="121" t="s">
        <v>840</v>
      </c>
      <c r="D82" s="117">
        <v>2</v>
      </c>
      <c r="E82" s="122">
        <v>1</v>
      </c>
      <c r="F82" s="123" t="str">
        <f t="shared" si="13"/>
        <v/>
      </c>
      <c r="G82" s="124">
        <f t="shared" si="7"/>
        <v>1</v>
      </c>
      <c r="H82" s="125">
        <f t="shared" si="8"/>
        <v>96.75</v>
      </c>
      <c r="I82" s="113" t="str">
        <f>_xlfn.IFNA(VLOOKUP($A82,S2R18IDs!$A$2:$Y$29,9,FALSE),"")</f>
        <v>SP-211331</v>
      </c>
      <c r="J82" s="121"/>
      <c r="K82" s="113" t="str">
        <f t="shared" si="10"/>
        <v/>
      </c>
      <c r="L82" s="120" t="str">
        <f>_xlfn.IFNA(VLOOKUP($A82,S2R18IDs!$A$2:$Y$29,3,FALSE),"")</f>
        <v>Jean-Yves Fine, Thales</v>
      </c>
      <c r="M82" s="2" t="s">
        <v>194</v>
      </c>
      <c r="N82" s="2" t="s">
        <v>799</v>
      </c>
      <c r="O82" s="2"/>
      <c r="P82" s="74" t="s">
        <v>186</v>
      </c>
      <c r="Q82" s="117">
        <v>2</v>
      </c>
      <c r="R82" s="122">
        <v>1</v>
      </c>
      <c r="S82" s="123">
        <f t="shared" si="9"/>
        <v>3</v>
      </c>
      <c r="T82" s="129">
        <f>_xlfn.IFNA(VLOOKUP($A82,RankedOverview!$C$2:$E$29,3,FALSE),"")</f>
        <v>54</v>
      </c>
    </row>
    <row r="83" spans="1:20" s="130" customFormat="1" ht="11.25" hidden="1" x14ac:dyDescent="0.2">
      <c r="A83" s="114" t="s">
        <v>60</v>
      </c>
      <c r="B83" s="74" t="s">
        <v>189</v>
      </c>
      <c r="C83" s="121" t="s">
        <v>269</v>
      </c>
      <c r="D83" s="117">
        <v>1</v>
      </c>
      <c r="E83" s="122">
        <v>0.25</v>
      </c>
      <c r="F83" s="123">
        <f t="shared" si="13"/>
        <v>1.25</v>
      </c>
      <c r="G83" s="124">
        <f t="shared" si="7"/>
        <v>0</v>
      </c>
      <c r="H83" s="125">
        <f t="shared" si="8"/>
        <v>98</v>
      </c>
      <c r="I83" s="113" t="str">
        <f>_xlfn.IFNA(VLOOKUP($A83,S2R18IDs!$A$2:$Y$29,9,FALSE),"")</f>
        <v>SP-211317</v>
      </c>
      <c r="J83" s="121"/>
      <c r="K83" s="113" t="str">
        <f t="shared" si="10"/>
        <v/>
      </c>
      <c r="L83" s="120" t="str">
        <f>_xlfn.IFNA(VLOOKUP($A83,S2R18IDs!$A$2:$Y$29,3,FALSE),"")</f>
        <v>Hucheng Wang, CATT</v>
      </c>
      <c r="M83" s="2" t="s">
        <v>180</v>
      </c>
      <c r="N83" s="2"/>
      <c r="O83" s="2"/>
      <c r="P83" s="74" t="s">
        <v>202</v>
      </c>
      <c r="Q83" s="117">
        <v>1</v>
      </c>
      <c r="R83" s="122">
        <v>0.25</v>
      </c>
      <c r="S83" s="123">
        <f t="shared" si="9"/>
        <v>1.25</v>
      </c>
      <c r="T83" s="129">
        <f>_xlfn.IFNA(VLOOKUP($A83,RankedOverview!$C$2:$E$29,3,FALSE),"")</f>
        <v>53</v>
      </c>
    </row>
    <row r="84" spans="1:20" s="130" customFormat="1" ht="11.25" hidden="1" x14ac:dyDescent="0.2">
      <c r="A84" s="114" t="s">
        <v>60</v>
      </c>
      <c r="B84" s="74" t="s">
        <v>190</v>
      </c>
      <c r="C84" s="121" t="s">
        <v>269</v>
      </c>
      <c r="D84" s="117">
        <v>1</v>
      </c>
      <c r="E84" s="122">
        <v>0.25</v>
      </c>
      <c r="F84" s="123">
        <f t="shared" si="13"/>
        <v>1.25</v>
      </c>
      <c r="G84" s="124">
        <f t="shared" si="7"/>
        <v>0</v>
      </c>
      <c r="H84" s="125">
        <f t="shared" si="8"/>
        <v>99.25</v>
      </c>
      <c r="I84" s="113" t="str">
        <f>_xlfn.IFNA(VLOOKUP($A84,S2R18IDs!$A$2:$Y$29,9,FALSE),"")</f>
        <v>SP-211317</v>
      </c>
      <c r="J84" s="121"/>
      <c r="K84" s="113" t="str">
        <f t="shared" si="10"/>
        <v/>
      </c>
      <c r="L84" s="120" t="str">
        <f>_xlfn.IFNA(VLOOKUP($A84,S2R18IDs!$A$2:$Y$29,3,FALSE),"")</f>
        <v>Hucheng Wang, CATT</v>
      </c>
      <c r="M84" s="2" t="s">
        <v>180</v>
      </c>
      <c r="N84" s="2"/>
      <c r="O84" s="2"/>
      <c r="P84" s="74"/>
      <c r="Q84" s="117">
        <v>1</v>
      </c>
      <c r="R84" s="122">
        <v>0.25</v>
      </c>
      <c r="S84" s="123">
        <f t="shared" si="9"/>
        <v>1.25</v>
      </c>
      <c r="T84" s="129">
        <f>_xlfn.IFNA(VLOOKUP($A84,RankedOverview!$C$2:$E$29,3,FALSE),"")</f>
        <v>53</v>
      </c>
    </row>
    <row r="85" spans="1:20" s="130" customFormat="1" ht="11.25" hidden="1" x14ac:dyDescent="0.2">
      <c r="A85" s="114" t="s">
        <v>60</v>
      </c>
      <c r="B85" s="74" t="s">
        <v>176</v>
      </c>
      <c r="C85" s="121" t="s">
        <v>269</v>
      </c>
      <c r="D85" s="117">
        <v>1</v>
      </c>
      <c r="E85" s="122">
        <v>0.5</v>
      </c>
      <c r="F85" s="123">
        <f t="shared" si="13"/>
        <v>1.5</v>
      </c>
      <c r="G85" s="124">
        <f t="shared" si="7"/>
        <v>0</v>
      </c>
      <c r="H85" s="125">
        <f t="shared" si="8"/>
        <v>100.75</v>
      </c>
      <c r="I85" s="113" t="str">
        <f>_xlfn.IFNA(VLOOKUP($A85,S2R18IDs!$A$2:$Y$29,9,FALSE),"")</f>
        <v>SP-211317</v>
      </c>
      <c r="J85" s="121"/>
      <c r="K85" s="113" t="str">
        <f t="shared" si="10"/>
        <v/>
      </c>
      <c r="L85" s="120" t="str">
        <f>_xlfn.IFNA(VLOOKUP($A85,S2R18IDs!$A$2:$Y$29,3,FALSE),"")</f>
        <v>Hucheng Wang, CATT</v>
      </c>
      <c r="M85" s="2" t="s">
        <v>180</v>
      </c>
      <c r="N85" s="2"/>
      <c r="O85" s="2"/>
      <c r="P85" s="74" t="s">
        <v>233</v>
      </c>
      <c r="Q85" s="117">
        <v>1</v>
      </c>
      <c r="R85" s="122">
        <v>0.5</v>
      </c>
      <c r="S85" s="123">
        <f t="shared" si="9"/>
        <v>1.5</v>
      </c>
      <c r="T85" s="129">
        <f>_xlfn.IFNA(VLOOKUP($A85,RankedOverview!$C$2:$E$29,3,FALSE),"")</f>
        <v>53</v>
      </c>
    </row>
    <row r="86" spans="1:20" s="130" customFormat="1" ht="11.25" hidden="1" x14ac:dyDescent="0.2">
      <c r="A86" s="114" t="s">
        <v>60</v>
      </c>
      <c r="B86" s="74" t="s">
        <v>178</v>
      </c>
      <c r="C86" s="121" t="s">
        <v>840</v>
      </c>
      <c r="D86" s="117">
        <v>1</v>
      </c>
      <c r="E86" s="122">
        <v>0.5</v>
      </c>
      <c r="F86" s="123" t="str">
        <f t="shared" si="13"/>
        <v/>
      </c>
      <c r="G86" s="124">
        <f t="shared" si="7"/>
        <v>1</v>
      </c>
      <c r="H86" s="125">
        <f t="shared" si="8"/>
        <v>100.75</v>
      </c>
      <c r="I86" s="113" t="str">
        <f>_xlfn.IFNA(VLOOKUP($A86,S2R18IDs!$A$2:$Y$29,9,FALSE),"")</f>
        <v>SP-211317</v>
      </c>
      <c r="J86" s="121" t="s">
        <v>269</v>
      </c>
      <c r="K86" s="113">
        <f t="shared" si="10"/>
        <v>1.5</v>
      </c>
      <c r="L86" s="120" t="str">
        <f>_xlfn.IFNA(VLOOKUP($A86,S2R18IDs!$A$2:$Y$29,3,FALSE),"")</f>
        <v>Hucheng Wang, CATT</v>
      </c>
      <c r="M86" s="2" t="s">
        <v>180</v>
      </c>
      <c r="N86" s="2"/>
      <c r="O86" s="2"/>
      <c r="P86" s="74"/>
      <c r="Q86" s="117">
        <v>1</v>
      </c>
      <c r="R86" s="122">
        <v>0.5</v>
      </c>
      <c r="S86" s="123">
        <f t="shared" si="9"/>
        <v>1.5</v>
      </c>
      <c r="T86" s="129">
        <f>_xlfn.IFNA(VLOOKUP($A86,RankedOverview!$C$2:$E$29,3,FALSE),"")</f>
        <v>53</v>
      </c>
    </row>
    <row r="87" spans="1:20" s="130" customFormat="1" ht="11.25" hidden="1" x14ac:dyDescent="0.2">
      <c r="A87" s="120" t="s">
        <v>60</v>
      </c>
      <c r="B87" s="74" t="s">
        <v>185</v>
      </c>
      <c r="C87" s="121" t="s">
        <v>840</v>
      </c>
      <c r="D87" s="117">
        <v>0.5</v>
      </c>
      <c r="E87" s="122">
        <v>0.5</v>
      </c>
      <c r="F87" s="123" t="str">
        <f t="shared" si="13"/>
        <v/>
      </c>
      <c r="G87" s="124">
        <f t="shared" si="7"/>
        <v>1</v>
      </c>
      <c r="H87" s="125">
        <f t="shared" si="8"/>
        <v>100.75</v>
      </c>
      <c r="I87" s="113" t="str">
        <f>_xlfn.IFNA(VLOOKUP($A87,S2R18IDs!$A$2:$Y$29,9,FALSE),"")</f>
        <v>SP-211317</v>
      </c>
      <c r="J87" s="121"/>
      <c r="K87" s="113" t="str">
        <f t="shared" si="10"/>
        <v/>
      </c>
      <c r="L87" s="120" t="str">
        <f>_xlfn.IFNA(VLOOKUP($A87,S2R18IDs!$A$2:$Y$29,3,FALSE),"")</f>
        <v>Hucheng Wang, CATT</v>
      </c>
      <c r="M87" s="2" t="s">
        <v>180</v>
      </c>
      <c r="N87" s="2"/>
      <c r="O87" s="2"/>
      <c r="P87" s="74" t="s">
        <v>186</v>
      </c>
      <c r="Q87" s="117">
        <v>0.5</v>
      </c>
      <c r="R87" s="122">
        <v>0.5</v>
      </c>
      <c r="S87" s="123">
        <f t="shared" si="9"/>
        <v>1</v>
      </c>
      <c r="T87" s="129">
        <f>_xlfn.IFNA(VLOOKUP($A87,RankedOverview!$C$2:$E$29,3,FALSE),"")</f>
        <v>53</v>
      </c>
    </row>
    <row r="88" spans="1:20" s="130" customFormat="1" ht="11.25" x14ac:dyDescent="0.2">
      <c r="A88" s="120" t="s">
        <v>111</v>
      </c>
      <c r="B88" s="74" t="s">
        <v>189</v>
      </c>
      <c r="C88" s="121" t="s">
        <v>269</v>
      </c>
      <c r="D88" s="117">
        <v>1</v>
      </c>
      <c r="E88" s="122">
        <v>1</v>
      </c>
      <c r="F88" s="123">
        <f t="shared" si="13"/>
        <v>2</v>
      </c>
      <c r="G88" s="124">
        <f t="shared" si="7"/>
        <v>0</v>
      </c>
      <c r="H88" s="125">
        <f t="shared" si="8"/>
        <v>102.75</v>
      </c>
      <c r="I88" s="113" t="str">
        <f>_xlfn.IFNA(VLOOKUP($A88,S2R18IDs!$A$2:$Y$29,9,FALSE),"")</f>
        <v>SP-211312</v>
      </c>
      <c r="J88" s="121"/>
      <c r="K88" s="113" t="str">
        <f t="shared" si="10"/>
        <v/>
      </c>
      <c r="L88" s="120" t="str">
        <f>_xlfn.IFNA(VLOOKUP($A88,S2R18IDs!$A$2:$Y$29,3,FALSE),"")</f>
        <v>Devaki Chandramouli, Nokia</v>
      </c>
      <c r="M88" s="2" t="s">
        <v>194</v>
      </c>
      <c r="N88" s="2" t="s">
        <v>798</v>
      </c>
      <c r="O88" s="2"/>
      <c r="P88" s="74" t="s">
        <v>202</v>
      </c>
      <c r="Q88" s="117">
        <v>1</v>
      </c>
      <c r="R88" s="122">
        <v>1</v>
      </c>
      <c r="S88" s="123">
        <f t="shared" si="9"/>
        <v>2</v>
      </c>
      <c r="T88" s="129">
        <f>_xlfn.IFNA(VLOOKUP($A88,RankedOverview!$C$2:$E$29,3,FALSE),"")</f>
        <v>50</v>
      </c>
    </row>
    <row r="89" spans="1:20" s="130" customFormat="1" ht="11.25" x14ac:dyDescent="0.2">
      <c r="A89" s="120" t="s">
        <v>111</v>
      </c>
      <c r="B89" s="74" t="s">
        <v>190</v>
      </c>
      <c r="C89" s="121" t="s">
        <v>269</v>
      </c>
      <c r="D89" s="117">
        <v>1</v>
      </c>
      <c r="E89" s="122">
        <v>0.5</v>
      </c>
      <c r="F89" s="123">
        <f t="shared" si="13"/>
        <v>1.5</v>
      </c>
      <c r="G89" s="124">
        <f t="shared" si="7"/>
        <v>0</v>
      </c>
      <c r="H89" s="125">
        <f t="shared" si="8"/>
        <v>104.25</v>
      </c>
      <c r="I89" s="113" t="str">
        <f>_xlfn.IFNA(VLOOKUP($A89,S2R18IDs!$A$2:$Y$29,9,FALSE),"")</f>
        <v>SP-211312</v>
      </c>
      <c r="J89" s="121"/>
      <c r="K89" s="113" t="str">
        <f t="shared" si="10"/>
        <v/>
      </c>
      <c r="L89" s="120" t="str">
        <f>_xlfn.IFNA(VLOOKUP($A89,S2R18IDs!$A$2:$Y$29,3,FALSE),"")</f>
        <v>Devaki Chandramouli, Nokia</v>
      </c>
      <c r="M89" s="2" t="s">
        <v>194</v>
      </c>
      <c r="N89" s="2" t="s">
        <v>798</v>
      </c>
      <c r="O89" s="2"/>
      <c r="P89" s="74"/>
      <c r="Q89" s="117">
        <v>1</v>
      </c>
      <c r="R89" s="122">
        <v>0.5</v>
      </c>
      <c r="S89" s="123">
        <f t="shared" si="9"/>
        <v>1.5</v>
      </c>
      <c r="T89" s="129">
        <f>_xlfn.IFNA(VLOOKUP($A89,RankedOverview!$C$2:$E$29,3,FALSE),"")</f>
        <v>50</v>
      </c>
    </row>
    <row r="90" spans="1:20" s="130" customFormat="1" ht="11.25" x14ac:dyDescent="0.2">
      <c r="A90" s="120" t="s">
        <v>111</v>
      </c>
      <c r="B90" s="74" t="s">
        <v>191</v>
      </c>
      <c r="C90" s="121" t="s">
        <v>269</v>
      </c>
      <c r="D90" s="117">
        <v>1</v>
      </c>
      <c r="E90" s="122">
        <v>0.5</v>
      </c>
      <c r="F90" s="123">
        <f t="shared" si="13"/>
        <v>1.5</v>
      </c>
      <c r="G90" s="124">
        <f t="shared" si="7"/>
        <v>0</v>
      </c>
      <c r="H90" s="125">
        <f t="shared" si="8"/>
        <v>105.75</v>
      </c>
      <c r="I90" s="113" t="str">
        <f>_xlfn.IFNA(VLOOKUP($A90,S2R18IDs!$A$2:$Y$29,9,FALSE),"")</f>
        <v>SP-211312</v>
      </c>
      <c r="J90" s="121"/>
      <c r="K90" s="113" t="str">
        <f t="shared" si="10"/>
        <v/>
      </c>
      <c r="L90" s="120" t="str">
        <f>_xlfn.IFNA(VLOOKUP($A90,S2R18IDs!$A$2:$Y$29,3,FALSE),"")</f>
        <v>Devaki Chandramouli, Nokia</v>
      </c>
      <c r="M90" s="2" t="s">
        <v>194</v>
      </c>
      <c r="N90" s="2" t="s">
        <v>798</v>
      </c>
      <c r="O90" s="2"/>
      <c r="P90" s="74"/>
      <c r="Q90" s="117">
        <v>1</v>
      </c>
      <c r="R90" s="122">
        <v>0.5</v>
      </c>
      <c r="S90" s="123">
        <f t="shared" si="9"/>
        <v>1.5</v>
      </c>
      <c r="T90" s="129">
        <f>_xlfn.IFNA(VLOOKUP($A90,RankedOverview!$C$2:$E$29,3,FALSE),"")</f>
        <v>50</v>
      </c>
    </row>
    <row r="91" spans="1:20" s="130" customFormat="1" ht="11.25" hidden="1" x14ac:dyDescent="0.2">
      <c r="A91" s="120" t="s">
        <v>111</v>
      </c>
      <c r="B91" s="74" t="s">
        <v>175</v>
      </c>
      <c r="C91" s="121" t="s">
        <v>269</v>
      </c>
      <c r="D91" s="117">
        <v>0.5</v>
      </c>
      <c r="E91" s="122">
        <v>0.5</v>
      </c>
      <c r="F91" s="123">
        <f t="shared" si="13"/>
        <v>1</v>
      </c>
      <c r="G91" s="124">
        <f t="shared" si="7"/>
        <v>0.7142857142857143</v>
      </c>
      <c r="H91" s="125">
        <f t="shared" si="8"/>
        <v>106.75</v>
      </c>
      <c r="I91" s="113" t="str">
        <f>_xlfn.IFNA(VLOOKUP($A91,S2R18IDs!$A$2:$Y$29,9,FALSE),"")</f>
        <v>SP-211312</v>
      </c>
      <c r="J91" s="121"/>
      <c r="K91" s="113" t="str">
        <f t="shared" si="10"/>
        <v/>
      </c>
      <c r="L91" s="120" t="str">
        <f>_xlfn.IFNA(VLOOKUP($A91,S2R18IDs!$A$2:$Y$29,3,FALSE),"")</f>
        <v>Devaki Chandramouli, Nokia</v>
      </c>
      <c r="M91" s="2" t="s">
        <v>180</v>
      </c>
      <c r="N91" s="2"/>
      <c r="O91" s="2"/>
      <c r="P91" s="74" t="s">
        <v>186</v>
      </c>
      <c r="Q91" s="117">
        <v>2</v>
      </c>
      <c r="R91" s="122">
        <v>1.5</v>
      </c>
      <c r="S91" s="123">
        <f t="shared" si="9"/>
        <v>3.5</v>
      </c>
      <c r="T91" s="129">
        <f>_xlfn.IFNA(VLOOKUP($A91,RankedOverview!$C$2:$E$29,3,FALSE),"")</f>
        <v>50</v>
      </c>
    </row>
    <row r="92" spans="1:20" s="130" customFormat="1" ht="11.25" x14ac:dyDescent="0.2">
      <c r="A92" s="120" t="s">
        <v>111</v>
      </c>
      <c r="B92" s="74" t="s">
        <v>207</v>
      </c>
      <c r="C92" s="121" t="s">
        <v>269</v>
      </c>
      <c r="D92" s="117">
        <v>1</v>
      </c>
      <c r="E92" s="122">
        <v>1</v>
      </c>
      <c r="F92" s="123">
        <f t="shared" si="13"/>
        <v>2</v>
      </c>
      <c r="G92" s="124">
        <f t="shared" si="7"/>
        <v>0</v>
      </c>
      <c r="H92" s="125">
        <f t="shared" si="8"/>
        <v>108.75</v>
      </c>
      <c r="I92" s="113" t="str">
        <f>_xlfn.IFNA(VLOOKUP($A92,S2R18IDs!$A$2:$Y$29,9,FALSE),"")</f>
        <v>SP-211312</v>
      </c>
      <c r="J92" s="121"/>
      <c r="K92" s="113" t="str">
        <f t="shared" si="10"/>
        <v/>
      </c>
      <c r="L92" s="120" t="str">
        <f>_xlfn.IFNA(VLOOKUP($A92,S2R18IDs!$A$2:$Y$29,3,FALSE),"")</f>
        <v>Devaki Chandramouli, Nokia</v>
      </c>
      <c r="M92" s="2" t="s">
        <v>194</v>
      </c>
      <c r="N92" s="2" t="s">
        <v>798</v>
      </c>
      <c r="O92" s="2"/>
      <c r="P92" s="74" t="s">
        <v>209</v>
      </c>
      <c r="Q92" s="117">
        <v>1</v>
      </c>
      <c r="R92" s="122">
        <v>1</v>
      </c>
      <c r="S92" s="123">
        <f t="shared" si="9"/>
        <v>2</v>
      </c>
      <c r="T92" s="129">
        <f>_xlfn.IFNA(VLOOKUP($A92,RankedOverview!$C$2:$E$29,3,FALSE),"")</f>
        <v>50</v>
      </c>
    </row>
    <row r="93" spans="1:20" s="130" customFormat="1" ht="11.25" x14ac:dyDescent="0.2">
      <c r="A93" s="120" t="s">
        <v>111</v>
      </c>
      <c r="B93" s="74" t="s">
        <v>208</v>
      </c>
      <c r="C93" s="121" t="s">
        <v>269</v>
      </c>
      <c r="D93" s="117">
        <v>0.5</v>
      </c>
      <c r="E93" s="122">
        <v>0.5</v>
      </c>
      <c r="F93" s="123">
        <f t="shared" si="13"/>
        <v>1</v>
      </c>
      <c r="G93" s="124">
        <f t="shared" si="7"/>
        <v>0.5</v>
      </c>
      <c r="H93" s="125">
        <f t="shared" si="8"/>
        <v>109.75</v>
      </c>
      <c r="I93" s="113" t="str">
        <f>_xlfn.IFNA(VLOOKUP($A93,S2R18IDs!$A$2:$Y$29,9,FALSE),"")</f>
        <v>SP-211312</v>
      </c>
      <c r="J93" s="121"/>
      <c r="K93" s="113" t="str">
        <f t="shared" si="10"/>
        <v/>
      </c>
      <c r="L93" s="120" t="str">
        <f>_xlfn.IFNA(VLOOKUP($A93,S2R18IDs!$A$2:$Y$29,3,FALSE),"")</f>
        <v>Devaki Chandramouli, Nokia</v>
      </c>
      <c r="M93" s="2" t="s">
        <v>194</v>
      </c>
      <c r="N93" s="2" t="s">
        <v>798</v>
      </c>
      <c r="O93" s="2"/>
      <c r="P93" s="74"/>
      <c r="Q93" s="117">
        <v>1</v>
      </c>
      <c r="R93" s="122">
        <v>1</v>
      </c>
      <c r="S93" s="123">
        <f t="shared" si="9"/>
        <v>2</v>
      </c>
      <c r="T93" s="129">
        <f>_xlfn.IFNA(VLOOKUP($A93,RankedOverview!$C$2:$E$29,3,FALSE),"")</f>
        <v>50</v>
      </c>
    </row>
    <row r="94" spans="1:20" s="130" customFormat="1" ht="11.25" hidden="1" x14ac:dyDescent="0.2">
      <c r="A94" s="120" t="s">
        <v>106</v>
      </c>
      <c r="B94" s="74" t="s">
        <v>174</v>
      </c>
      <c r="C94" s="121" t="s">
        <v>840</v>
      </c>
      <c r="D94" s="117">
        <v>1</v>
      </c>
      <c r="E94" s="122">
        <v>0.5</v>
      </c>
      <c r="F94" s="123" t="str">
        <f t="shared" si="13"/>
        <v/>
      </c>
      <c r="G94" s="124">
        <f t="shared" si="7"/>
        <v>1</v>
      </c>
      <c r="H94" s="125">
        <f t="shared" si="8"/>
        <v>109.75</v>
      </c>
      <c r="I94" s="113" t="str">
        <f>_xlfn.IFNA(VLOOKUP($A94,S2R18IDs!$A$2:$Y$29,9,FALSE),"")</f>
        <v>SP-211323</v>
      </c>
      <c r="J94" s="121"/>
      <c r="K94" s="113" t="str">
        <f t="shared" si="10"/>
        <v/>
      </c>
      <c r="L94" s="120" t="str">
        <f>_xlfn.IFNA(VLOOKUP($A94,S2R18IDs!$A$2:$Y$29,3,FALSE),"")</f>
        <v>Yi Jiang, China Mobile</v>
      </c>
      <c r="M94" s="2" t="s">
        <v>180</v>
      </c>
      <c r="N94" s="2"/>
      <c r="O94" s="2"/>
      <c r="P94" s="74" t="s">
        <v>186</v>
      </c>
      <c r="Q94" s="117">
        <v>1.5</v>
      </c>
      <c r="R94" s="122">
        <v>1</v>
      </c>
      <c r="S94" s="123">
        <f t="shared" si="9"/>
        <v>2.5</v>
      </c>
      <c r="T94" s="129">
        <f>_xlfn.IFNA(VLOOKUP($A94,RankedOverview!$C$2:$E$29,3,FALSE),"")</f>
        <v>50</v>
      </c>
    </row>
    <row r="95" spans="1:20" s="130" customFormat="1" ht="11.25" hidden="1" x14ac:dyDescent="0.2">
      <c r="A95" s="120" t="s">
        <v>106</v>
      </c>
      <c r="B95" s="74" t="s">
        <v>175</v>
      </c>
      <c r="C95" s="121" t="s">
        <v>840</v>
      </c>
      <c r="D95" s="117">
        <v>1</v>
      </c>
      <c r="E95" s="122">
        <v>0.5</v>
      </c>
      <c r="F95" s="123" t="str">
        <f t="shared" si="13"/>
        <v/>
      </c>
      <c r="G95" s="124">
        <f t="shared" si="7"/>
        <v>1</v>
      </c>
      <c r="H95" s="125">
        <f t="shared" si="8"/>
        <v>109.75</v>
      </c>
      <c r="I95" s="113" t="str">
        <f>_xlfn.IFNA(VLOOKUP($A95,S2R18IDs!$A$2:$Y$29,9,FALSE),"")</f>
        <v>SP-211323</v>
      </c>
      <c r="J95" s="121"/>
      <c r="K95" s="113" t="str">
        <f t="shared" si="10"/>
        <v/>
      </c>
      <c r="L95" s="120" t="str">
        <f>_xlfn.IFNA(VLOOKUP($A95,S2R18IDs!$A$2:$Y$29,3,FALSE),"")</f>
        <v>Yi Jiang, China Mobile</v>
      </c>
      <c r="M95" s="2" t="s">
        <v>180</v>
      </c>
      <c r="N95" s="2"/>
      <c r="O95" s="2"/>
      <c r="P95" s="74" t="s">
        <v>186</v>
      </c>
      <c r="Q95" s="117">
        <v>1</v>
      </c>
      <c r="R95" s="122">
        <v>0.5</v>
      </c>
      <c r="S95" s="123">
        <f t="shared" si="9"/>
        <v>1.5</v>
      </c>
      <c r="T95" s="129">
        <f>_xlfn.IFNA(VLOOKUP($A95,RankedOverview!$C$2:$E$29,3,FALSE),"")</f>
        <v>50</v>
      </c>
    </row>
    <row r="96" spans="1:20" s="130" customFormat="1" ht="11.25" hidden="1" x14ac:dyDescent="0.2">
      <c r="A96" s="120" t="s">
        <v>106</v>
      </c>
      <c r="B96" s="74" t="s">
        <v>207</v>
      </c>
      <c r="C96" s="121" t="s">
        <v>269</v>
      </c>
      <c r="D96" s="117">
        <v>1</v>
      </c>
      <c r="E96" s="122">
        <v>0.5</v>
      </c>
      <c r="F96" s="123">
        <f t="shared" si="13"/>
        <v>1.5</v>
      </c>
      <c r="G96" s="124">
        <f t="shared" si="7"/>
        <v>0</v>
      </c>
      <c r="H96" s="125">
        <f t="shared" si="8"/>
        <v>111.25</v>
      </c>
      <c r="I96" s="113" t="str">
        <f>_xlfn.IFNA(VLOOKUP($A96,S2R18IDs!$A$2:$Y$29,9,FALSE),"")</f>
        <v>SP-211323</v>
      </c>
      <c r="J96" s="121"/>
      <c r="K96" s="113" t="str">
        <f t="shared" si="10"/>
        <v/>
      </c>
      <c r="L96" s="120" t="str">
        <f>_xlfn.IFNA(VLOOKUP($A96,S2R18IDs!$A$2:$Y$29,3,FALSE),"")</f>
        <v>Yi Jiang, China Mobile</v>
      </c>
      <c r="M96" s="2" t="s">
        <v>180</v>
      </c>
      <c r="N96" s="2"/>
      <c r="O96" s="2"/>
      <c r="P96" s="74" t="s">
        <v>186</v>
      </c>
      <c r="Q96" s="117">
        <v>1</v>
      </c>
      <c r="R96" s="122">
        <v>0.5</v>
      </c>
      <c r="S96" s="123">
        <f t="shared" si="9"/>
        <v>1.5</v>
      </c>
      <c r="T96" s="129">
        <f>_xlfn.IFNA(VLOOKUP($A96,RankedOverview!$C$2:$E$29,3,FALSE),"")</f>
        <v>50</v>
      </c>
    </row>
    <row r="97" spans="1:20" s="130" customFormat="1" ht="11.25" hidden="1" x14ac:dyDescent="0.2">
      <c r="A97" s="120" t="s">
        <v>106</v>
      </c>
      <c r="B97" s="74" t="s">
        <v>208</v>
      </c>
      <c r="C97" s="121" t="s">
        <v>269</v>
      </c>
      <c r="D97" s="117">
        <v>1</v>
      </c>
      <c r="E97" s="122">
        <v>0.5</v>
      </c>
      <c r="F97" s="123">
        <f t="shared" si="13"/>
        <v>1.5</v>
      </c>
      <c r="G97" s="124">
        <f t="shared" si="7"/>
        <v>0</v>
      </c>
      <c r="H97" s="125">
        <f t="shared" si="8"/>
        <v>112.75</v>
      </c>
      <c r="I97" s="113" t="str">
        <f>_xlfn.IFNA(VLOOKUP($A97,S2R18IDs!$A$2:$Y$29,9,FALSE),"")</f>
        <v>SP-211323</v>
      </c>
      <c r="J97" s="121"/>
      <c r="K97" s="113" t="str">
        <f t="shared" si="10"/>
        <v/>
      </c>
      <c r="L97" s="120" t="str">
        <f>_xlfn.IFNA(VLOOKUP($A97,S2R18IDs!$A$2:$Y$29,3,FALSE),"")</f>
        <v>Yi Jiang, China Mobile</v>
      </c>
      <c r="M97" s="2" t="s">
        <v>180</v>
      </c>
      <c r="N97" s="2"/>
      <c r="O97" s="2"/>
      <c r="P97" s="74" t="s">
        <v>186</v>
      </c>
      <c r="Q97" s="117">
        <v>1</v>
      </c>
      <c r="R97" s="122">
        <v>0.5</v>
      </c>
      <c r="S97" s="123">
        <f t="shared" si="9"/>
        <v>1.5</v>
      </c>
      <c r="T97" s="129">
        <f>_xlfn.IFNA(VLOOKUP($A97,RankedOverview!$C$2:$E$29,3,FALSE),"")</f>
        <v>50</v>
      </c>
    </row>
    <row r="98" spans="1:20" s="130" customFormat="1" ht="11.25" hidden="1" x14ac:dyDescent="0.2">
      <c r="A98" s="120" t="s">
        <v>106</v>
      </c>
      <c r="B98" s="74" t="s">
        <v>198</v>
      </c>
      <c r="C98" s="121" t="s">
        <v>269</v>
      </c>
      <c r="D98" s="117">
        <v>1</v>
      </c>
      <c r="E98" s="122">
        <v>0.5</v>
      </c>
      <c r="F98" s="123">
        <f t="shared" si="13"/>
        <v>1.5</v>
      </c>
      <c r="G98" s="124">
        <f t="shared" si="7"/>
        <v>0</v>
      </c>
      <c r="H98" s="125">
        <f t="shared" si="8"/>
        <v>114.25</v>
      </c>
      <c r="I98" s="113" t="str">
        <f>_xlfn.IFNA(VLOOKUP($A98,S2R18IDs!$A$2:$Y$29,9,FALSE),"")</f>
        <v>SP-211323</v>
      </c>
      <c r="J98" s="121"/>
      <c r="K98" s="113" t="str">
        <f t="shared" si="10"/>
        <v/>
      </c>
      <c r="L98" s="120" t="str">
        <f>_xlfn.IFNA(VLOOKUP($A98,S2R18IDs!$A$2:$Y$29,3,FALSE),"")</f>
        <v>Yi Jiang, China Mobile</v>
      </c>
      <c r="M98" s="2" t="s">
        <v>180</v>
      </c>
      <c r="N98" s="2"/>
      <c r="O98" s="2"/>
      <c r="P98" s="74" t="s">
        <v>186</v>
      </c>
      <c r="Q98" s="117">
        <v>1</v>
      </c>
      <c r="R98" s="122">
        <v>0.5</v>
      </c>
      <c r="S98" s="123">
        <f t="shared" si="9"/>
        <v>1.5</v>
      </c>
      <c r="T98" s="129">
        <f>_xlfn.IFNA(VLOOKUP($A98,RankedOverview!$C$2:$E$29,3,FALSE),"")</f>
        <v>50</v>
      </c>
    </row>
    <row r="99" spans="1:20" s="130" customFormat="1" ht="11.25" hidden="1" x14ac:dyDescent="0.2">
      <c r="A99" s="120" t="s">
        <v>106</v>
      </c>
      <c r="B99" s="74" t="s">
        <v>200</v>
      </c>
      <c r="C99" s="121" t="s">
        <v>269</v>
      </c>
      <c r="D99" s="117">
        <v>1</v>
      </c>
      <c r="E99" s="122">
        <v>0.5</v>
      </c>
      <c r="F99" s="123">
        <f t="shared" si="13"/>
        <v>1.5</v>
      </c>
      <c r="G99" s="124">
        <f t="shared" ref="G99:G130" si="14">IF(ISNUMBER(F99),(S99-F99)/S99,1)</f>
        <v>0.4</v>
      </c>
      <c r="H99" s="125">
        <f t="shared" si="8"/>
        <v>115.75</v>
      </c>
      <c r="I99" s="113" t="str">
        <f>_xlfn.IFNA(VLOOKUP($A99,S2R18IDs!$A$2:$Y$29,9,FALSE),"")</f>
        <v>SP-211323</v>
      </c>
      <c r="J99" s="121"/>
      <c r="K99" s="113" t="str">
        <f t="shared" si="10"/>
        <v/>
      </c>
      <c r="L99" s="120" t="str">
        <f>_xlfn.IFNA(VLOOKUP($A99,S2R18IDs!$A$2:$Y$29,3,FALSE),"")</f>
        <v>Yi Jiang, China Mobile</v>
      </c>
      <c r="M99" s="2" t="s">
        <v>180</v>
      </c>
      <c r="N99" s="2"/>
      <c r="O99" s="2"/>
      <c r="P99" s="74" t="s">
        <v>186</v>
      </c>
      <c r="Q99" s="117">
        <v>2</v>
      </c>
      <c r="R99" s="122">
        <v>0.5</v>
      </c>
      <c r="S99" s="123">
        <f t="shared" si="9"/>
        <v>2.5</v>
      </c>
      <c r="T99" s="129">
        <f>_xlfn.IFNA(VLOOKUP($A99,RankedOverview!$C$2:$E$29,3,FALSE),"")</f>
        <v>50</v>
      </c>
    </row>
    <row r="100" spans="1:20" s="130" customFormat="1" ht="22.5" hidden="1" x14ac:dyDescent="0.2">
      <c r="A100" s="120" t="s">
        <v>43</v>
      </c>
      <c r="B100" s="74" t="s">
        <v>174</v>
      </c>
      <c r="C100" s="121" t="s">
        <v>269</v>
      </c>
      <c r="D100" s="117">
        <v>1.5</v>
      </c>
      <c r="E100" s="122">
        <v>0.75</v>
      </c>
      <c r="F100" s="123">
        <f t="shared" si="13"/>
        <v>2.25</v>
      </c>
      <c r="G100" s="124">
        <f t="shared" si="14"/>
        <v>0</v>
      </c>
      <c r="H100" s="125">
        <f t="shared" si="8"/>
        <v>118</v>
      </c>
      <c r="I100" s="113" t="str">
        <f>_xlfn.IFNA(VLOOKUP($A100,S2R18IDs!$A$2:$Y$29,9,FALSE),"")</f>
        <v>SP-211322</v>
      </c>
      <c r="J100" s="121"/>
      <c r="K100" s="113" t="str">
        <f t="shared" si="10"/>
        <v/>
      </c>
      <c r="L100" s="120" t="str">
        <f>_xlfn.IFNA(VLOOKUP($A100,S2R18IDs!$A$2:$Y$29,3,FALSE),"")</f>
        <v xml:space="preserve">Zhenhua Xie, vivo </v>
      </c>
      <c r="M100" s="2" t="s">
        <v>180</v>
      </c>
      <c r="N100" s="2"/>
      <c r="O100" s="2"/>
      <c r="P100" s="74" t="s">
        <v>236</v>
      </c>
      <c r="Q100" s="117">
        <v>1.5</v>
      </c>
      <c r="R100" s="122">
        <v>0.75</v>
      </c>
      <c r="S100" s="123">
        <f t="shared" ref="S100:S132" si="15">Q100+R100</f>
        <v>2.25</v>
      </c>
      <c r="T100" s="129">
        <f>_xlfn.IFNA(VLOOKUP($A100,RankedOverview!$C$2:$E$29,3,FALSE),"")</f>
        <v>50</v>
      </c>
    </row>
    <row r="101" spans="1:20" s="130" customFormat="1" ht="11.25" hidden="1" x14ac:dyDescent="0.2">
      <c r="A101" s="120" t="s">
        <v>43</v>
      </c>
      <c r="B101" s="74" t="s">
        <v>176</v>
      </c>
      <c r="C101" s="121" t="s">
        <v>269</v>
      </c>
      <c r="D101" s="117">
        <v>0.5</v>
      </c>
      <c r="E101" s="122">
        <v>0.25</v>
      </c>
      <c r="F101" s="123">
        <f t="shared" ref="F101" si="16">IF(C101&lt;&gt;"out",D101+E101,"")</f>
        <v>0.75</v>
      </c>
      <c r="G101" s="124">
        <f t="shared" si="14"/>
        <v>0</v>
      </c>
      <c r="H101" s="125">
        <f t="shared" si="8"/>
        <v>118.75</v>
      </c>
      <c r="I101" s="113" t="str">
        <f>_xlfn.IFNA(VLOOKUP($A101,S2R18IDs!$A$2:$Y$29,9,FALSE),"")</f>
        <v>SP-211322</v>
      </c>
      <c r="J101" s="121"/>
      <c r="K101" s="113" t="str">
        <f t="shared" si="10"/>
        <v/>
      </c>
      <c r="L101" s="120" t="str">
        <f>_xlfn.IFNA(VLOOKUP($A101,S2R18IDs!$A$2:$Y$29,3,FALSE),"")</f>
        <v xml:space="preserve">Zhenhua Xie, vivo </v>
      </c>
      <c r="M101" s="2" t="s">
        <v>180</v>
      </c>
      <c r="N101" s="2"/>
      <c r="O101" s="2"/>
      <c r="P101" s="74" t="s">
        <v>186</v>
      </c>
      <c r="Q101" s="117">
        <v>0.5</v>
      </c>
      <c r="R101" s="122">
        <v>0.25</v>
      </c>
      <c r="S101" s="123">
        <f t="shared" ref="S101" si="17">Q101+R101</f>
        <v>0.75</v>
      </c>
      <c r="T101" s="129">
        <f>_xlfn.IFNA(VLOOKUP($A101,RankedOverview!$C$2:$E$29,3,FALSE),"")</f>
        <v>50</v>
      </c>
    </row>
    <row r="102" spans="1:20" s="130" customFormat="1" ht="11.25" hidden="1" x14ac:dyDescent="0.2">
      <c r="A102" s="120" t="s">
        <v>43</v>
      </c>
      <c r="B102" s="74" t="s">
        <v>178</v>
      </c>
      <c r="C102" s="121" t="s">
        <v>840</v>
      </c>
      <c r="D102" s="117">
        <v>1.5</v>
      </c>
      <c r="E102" s="122">
        <v>0.75</v>
      </c>
      <c r="F102" s="123" t="str">
        <f t="shared" si="13"/>
        <v/>
      </c>
      <c r="G102" s="124">
        <f t="shared" si="14"/>
        <v>1</v>
      </c>
      <c r="H102" s="125">
        <f t="shared" si="8"/>
        <v>118.75</v>
      </c>
      <c r="I102" s="113" t="str">
        <f>_xlfn.IFNA(VLOOKUP($A102,S2R18IDs!$A$2:$Y$29,9,FALSE),"")</f>
        <v>SP-211322</v>
      </c>
      <c r="J102" s="121"/>
      <c r="K102" s="113" t="str">
        <f t="shared" si="10"/>
        <v/>
      </c>
      <c r="L102" s="120" t="str">
        <f>_xlfn.IFNA(VLOOKUP($A102,S2R18IDs!$A$2:$Y$29,3,FALSE),"")</f>
        <v xml:space="preserve">Zhenhua Xie, vivo </v>
      </c>
      <c r="M102" s="2" t="s">
        <v>180</v>
      </c>
      <c r="N102" s="2"/>
      <c r="O102" s="2"/>
      <c r="P102" s="74" t="s">
        <v>186</v>
      </c>
      <c r="Q102" s="117">
        <v>1</v>
      </c>
      <c r="R102" s="122">
        <v>0.5</v>
      </c>
      <c r="S102" s="123">
        <f t="shared" si="15"/>
        <v>1.5</v>
      </c>
      <c r="T102" s="129">
        <f>_xlfn.IFNA(VLOOKUP($A102,RankedOverview!$C$2:$E$29,3,FALSE),"")</f>
        <v>50</v>
      </c>
    </row>
    <row r="103" spans="1:20" s="130" customFormat="1" ht="11.25" hidden="1" x14ac:dyDescent="0.2">
      <c r="A103" s="120" t="s">
        <v>43</v>
      </c>
      <c r="B103" s="74" t="s">
        <v>185</v>
      </c>
      <c r="C103" s="121" t="s">
        <v>269</v>
      </c>
      <c r="D103" s="115">
        <v>1.5</v>
      </c>
      <c r="E103" s="116">
        <v>1</v>
      </c>
      <c r="F103" s="123">
        <f t="shared" si="13"/>
        <v>2.5</v>
      </c>
      <c r="G103" s="124">
        <f t="shared" si="14"/>
        <v>0.375</v>
      </c>
      <c r="H103" s="125">
        <f t="shared" si="8"/>
        <v>121.25</v>
      </c>
      <c r="I103" s="113" t="str">
        <f>_xlfn.IFNA(VLOOKUP($A103,S2R18IDs!$A$2:$Y$29,9,FALSE),"")</f>
        <v>SP-211322</v>
      </c>
      <c r="J103" s="121"/>
      <c r="K103" s="113" t="str">
        <f t="shared" si="10"/>
        <v/>
      </c>
      <c r="L103" s="120" t="str">
        <f>_xlfn.IFNA(VLOOKUP($A103,S2R18IDs!$A$2:$Y$29,3,FALSE),"")</f>
        <v xml:space="preserve">Zhenhua Xie, vivo </v>
      </c>
      <c r="M103" s="2" t="s">
        <v>180</v>
      </c>
      <c r="N103" s="2"/>
      <c r="O103" s="2"/>
      <c r="P103" s="74" t="s">
        <v>186</v>
      </c>
      <c r="Q103" s="117">
        <v>2.5</v>
      </c>
      <c r="R103" s="122">
        <v>1.5</v>
      </c>
      <c r="S103" s="123">
        <f t="shared" si="15"/>
        <v>4</v>
      </c>
      <c r="T103" s="129">
        <f>_xlfn.IFNA(VLOOKUP($A103,RankedOverview!$C$2:$E$29,3,FALSE),"")</f>
        <v>50</v>
      </c>
    </row>
    <row r="104" spans="1:20" s="130" customFormat="1" ht="11.25" x14ac:dyDescent="0.2">
      <c r="A104" s="120" t="s">
        <v>33</v>
      </c>
      <c r="B104" s="74" t="s">
        <v>174</v>
      </c>
      <c r="C104" s="121" t="s">
        <v>269</v>
      </c>
      <c r="D104" s="117">
        <v>0.5</v>
      </c>
      <c r="E104" s="122">
        <v>0.5</v>
      </c>
      <c r="F104" s="123">
        <f t="shared" si="13"/>
        <v>1</v>
      </c>
      <c r="G104" s="124">
        <f t="shared" si="14"/>
        <v>0</v>
      </c>
      <c r="H104" s="125">
        <f t="shared" si="8"/>
        <v>122.25</v>
      </c>
      <c r="I104" s="113" t="str">
        <f>_xlfn.IFNA(VLOOKUP($A104,S2R18IDs!$A$2:$Y$29,9,FALSE),"")</f>
        <v>SP-211570</v>
      </c>
      <c r="J104" s="121"/>
      <c r="K104" s="113" t="str">
        <f t="shared" si="10"/>
        <v/>
      </c>
      <c r="L104" s="120" t="str">
        <f>_xlfn.IFNA(VLOOKUP($A104,S2R18IDs!$A$2:$Y$29,3,FALSE),"")</f>
        <v>Qiang Deng, CATT</v>
      </c>
      <c r="M104" s="2" t="s">
        <v>194</v>
      </c>
      <c r="N104" s="2" t="s">
        <v>802</v>
      </c>
      <c r="O104" s="2"/>
      <c r="P104" s="74" t="s">
        <v>186</v>
      </c>
      <c r="Q104" s="117">
        <v>0.5</v>
      </c>
      <c r="R104" s="122">
        <v>0.5</v>
      </c>
      <c r="S104" s="123">
        <f t="shared" si="15"/>
        <v>1</v>
      </c>
      <c r="T104" s="129">
        <f>_xlfn.IFNA(VLOOKUP($A104,RankedOverview!$C$2:$E$29,3,FALSE),"")</f>
        <v>48</v>
      </c>
    </row>
    <row r="105" spans="1:20" s="130" customFormat="1" ht="11.25" x14ac:dyDescent="0.2">
      <c r="A105" s="120" t="s">
        <v>33</v>
      </c>
      <c r="B105" s="74" t="s">
        <v>240</v>
      </c>
      <c r="C105" s="121" t="s">
        <v>269</v>
      </c>
      <c r="D105" s="117">
        <v>2</v>
      </c>
      <c r="E105" s="122">
        <v>1</v>
      </c>
      <c r="F105" s="123">
        <f t="shared" si="13"/>
        <v>3</v>
      </c>
      <c r="G105" s="124">
        <f t="shared" si="14"/>
        <v>0</v>
      </c>
      <c r="H105" s="125">
        <f t="shared" si="8"/>
        <v>125.25</v>
      </c>
      <c r="I105" s="113" t="str">
        <f>_xlfn.IFNA(VLOOKUP($A105,S2R18IDs!$A$2:$Y$29,9,FALSE),"")</f>
        <v>SP-211570</v>
      </c>
      <c r="J105" s="121"/>
      <c r="K105" s="113" t="str">
        <f t="shared" si="10"/>
        <v/>
      </c>
      <c r="L105" s="120" t="str">
        <f>_xlfn.IFNA(VLOOKUP($A105,S2R18IDs!$A$2:$Y$29,3,FALSE),"")</f>
        <v>Qiang Deng, CATT</v>
      </c>
      <c r="M105" s="2" t="s">
        <v>194</v>
      </c>
      <c r="N105" s="2" t="s">
        <v>798</v>
      </c>
      <c r="O105" s="2"/>
      <c r="P105" s="74" t="s">
        <v>186</v>
      </c>
      <c r="Q105" s="117">
        <v>2</v>
      </c>
      <c r="R105" s="122">
        <v>1</v>
      </c>
      <c r="S105" s="123">
        <f t="shared" si="15"/>
        <v>3</v>
      </c>
      <c r="T105" s="129">
        <f>_xlfn.IFNA(VLOOKUP($A105,RankedOverview!$C$2:$E$29,3,FALSE),"")</f>
        <v>48</v>
      </c>
    </row>
    <row r="106" spans="1:20" s="130" customFormat="1" ht="11.25" hidden="1" x14ac:dyDescent="0.2">
      <c r="A106" s="120" t="s">
        <v>33</v>
      </c>
      <c r="B106" s="74" t="s">
        <v>241</v>
      </c>
      <c r="C106" s="121" t="s">
        <v>840</v>
      </c>
      <c r="D106" s="117">
        <v>0.5</v>
      </c>
      <c r="E106" s="122">
        <v>0.25</v>
      </c>
      <c r="F106" s="123" t="str">
        <f t="shared" si="13"/>
        <v/>
      </c>
      <c r="G106" s="124">
        <f t="shared" si="14"/>
        <v>1</v>
      </c>
      <c r="H106" s="125">
        <f t="shared" si="8"/>
        <v>125.25</v>
      </c>
      <c r="I106" s="113" t="str">
        <f>_xlfn.IFNA(VLOOKUP($A106,S2R18IDs!$A$2:$Y$29,9,FALSE),"")</f>
        <v>SP-211570</v>
      </c>
      <c r="J106" s="121"/>
      <c r="K106" s="113" t="str">
        <f t="shared" si="10"/>
        <v/>
      </c>
      <c r="L106" s="120" t="str">
        <f>_xlfn.IFNA(VLOOKUP($A106,S2R18IDs!$A$2:$Y$29,3,FALSE),"")</f>
        <v>Qiang Deng, CATT</v>
      </c>
      <c r="M106" s="2" t="s">
        <v>194</v>
      </c>
      <c r="N106" s="2"/>
      <c r="O106" s="2"/>
      <c r="P106" s="74" t="s">
        <v>186</v>
      </c>
      <c r="Q106" s="117">
        <v>0.5</v>
      </c>
      <c r="R106" s="122">
        <v>0.25</v>
      </c>
      <c r="S106" s="123">
        <f t="shared" si="15"/>
        <v>0.75</v>
      </c>
      <c r="T106" s="129">
        <f>_xlfn.IFNA(VLOOKUP($A106,RankedOverview!$C$2:$E$29,3,FALSE),"")</f>
        <v>48</v>
      </c>
    </row>
    <row r="107" spans="1:20" s="130" customFormat="1" ht="11.25" x14ac:dyDescent="0.2">
      <c r="A107" s="120" t="s">
        <v>33</v>
      </c>
      <c r="B107" s="74" t="s">
        <v>175</v>
      </c>
      <c r="C107" s="121" t="s">
        <v>269</v>
      </c>
      <c r="D107" s="117">
        <v>1.5</v>
      </c>
      <c r="E107" s="122">
        <v>0.75</v>
      </c>
      <c r="F107" s="123">
        <f t="shared" si="13"/>
        <v>2.25</v>
      </c>
      <c r="G107" s="124">
        <f t="shared" si="14"/>
        <v>0</v>
      </c>
      <c r="H107" s="125">
        <f t="shared" si="8"/>
        <v>127.5</v>
      </c>
      <c r="I107" s="113" t="str">
        <f>_xlfn.IFNA(VLOOKUP($A107,S2R18IDs!$A$2:$Y$29,9,FALSE),"")</f>
        <v>SP-211570</v>
      </c>
      <c r="J107" s="121"/>
      <c r="K107" s="113" t="str">
        <f t="shared" si="10"/>
        <v/>
      </c>
      <c r="L107" s="120" t="str">
        <f>_xlfn.IFNA(VLOOKUP($A107,S2R18IDs!$A$2:$Y$29,3,FALSE),"")</f>
        <v>Qiang Deng, CATT</v>
      </c>
      <c r="M107" s="2" t="s">
        <v>194</v>
      </c>
      <c r="N107" s="2" t="s">
        <v>802</v>
      </c>
      <c r="O107" s="2"/>
      <c r="P107" s="74" t="s">
        <v>186</v>
      </c>
      <c r="Q107" s="117">
        <v>1.5</v>
      </c>
      <c r="R107" s="122">
        <v>0.75</v>
      </c>
      <c r="S107" s="123">
        <f t="shared" si="15"/>
        <v>2.25</v>
      </c>
      <c r="T107" s="129">
        <f>_xlfn.IFNA(VLOOKUP($A107,RankedOverview!$C$2:$E$29,3,FALSE),"")</f>
        <v>48</v>
      </c>
    </row>
    <row r="108" spans="1:20" s="130" customFormat="1" ht="11.25" hidden="1" x14ac:dyDescent="0.2">
      <c r="A108" s="120" t="s">
        <v>33</v>
      </c>
      <c r="B108" s="74" t="s">
        <v>185</v>
      </c>
      <c r="C108" s="121" t="s">
        <v>840</v>
      </c>
      <c r="D108" s="117">
        <v>2</v>
      </c>
      <c r="E108" s="122">
        <v>1</v>
      </c>
      <c r="F108" s="123" t="str">
        <f t="shared" si="13"/>
        <v/>
      </c>
      <c r="G108" s="124">
        <f t="shared" si="14"/>
        <v>1</v>
      </c>
      <c r="H108" s="125">
        <f t="shared" si="8"/>
        <v>127.5</v>
      </c>
      <c r="I108" s="113" t="str">
        <f>_xlfn.IFNA(VLOOKUP($A108,S2R18IDs!$A$2:$Y$29,9,FALSE),"")</f>
        <v>SP-211570</v>
      </c>
      <c r="J108" s="121"/>
      <c r="K108" s="113" t="str">
        <f t="shared" si="10"/>
        <v/>
      </c>
      <c r="L108" s="120" t="str">
        <f>_xlfn.IFNA(VLOOKUP($A108,S2R18IDs!$A$2:$Y$29,3,FALSE),"")</f>
        <v>Qiang Deng, CATT</v>
      </c>
      <c r="M108" s="2" t="s">
        <v>194</v>
      </c>
      <c r="N108" s="2"/>
      <c r="O108" s="2"/>
      <c r="P108" s="74" t="s">
        <v>186</v>
      </c>
      <c r="Q108" s="117">
        <v>2</v>
      </c>
      <c r="R108" s="122">
        <v>1</v>
      </c>
      <c r="S108" s="123">
        <f t="shared" si="15"/>
        <v>3</v>
      </c>
      <c r="T108" s="129">
        <f>_xlfn.IFNA(VLOOKUP($A108,RankedOverview!$C$2:$E$29,3,FALSE),"")</f>
        <v>48</v>
      </c>
    </row>
    <row r="109" spans="1:20" s="130" customFormat="1" ht="11.25" hidden="1" x14ac:dyDescent="0.2">
      <c r="A109" s="120" t="s">
        <v>33</v>
      </c>
      <c r="B109" s="74" t="s">
        <v>198</v>
      </c>
      <c r="C109" s="121" t="s">
        <v>269</v>
      </c>
      <c r="D109" s="117">
        <v>0.75</v>
      </c>
      <c r="E109" s="122">
        <v>0.25</v>
      </c>
      <c r="F109" s="123">
        <f t="shared" si="13"/>
        <v>1</v>
      </c>
      <c r="G109" s="124">
        <f t="shared" si="14"/>
        <v>0</v>
      </c>
      <c r="H109" s="125">
        <f t="shared" si="8"/>
        <v>128.5</v>
      </c>
      <c r="I109" s="113" t="str">
        <f>_xlfn.IFNA(VLOOKUP($A109,S2R18IDs!$A$2:$Y$29,9,FALSE),"")</f>
        <v>SP-211570</v>
      </c>
      <c r="J109" s="121"/>
      <c r="K109" s="113" t="str">
        <f t="shared" si="10"/>
        <v/>
      </c>
      <c r="L109" s="120" t="str">
        <f>_xlfn.IFNA(VLOOKUP($A109,S2R18IDs!$A$2:$Y$29,3,FALSE),"")</f>
        <v>Qiang Deng, CATT</v>
      </c>
      <c r="M109" s="2" t="s">
        <v>180</v>
      </c>
      <c r="N109" s="2"/>
      <c r="O109" s="2"/>
      <c r="P109" s="74" t="s">
        <v>186</v>
      </c>
      <c r="Q109" s="117">
        <v>0.75</v>
      </c>
      <c r="R109" s="122">
        <v>0.25</v>
      </c>
      <c r="S109" s="123">
        <f t="shared" si="15"/>
        <v>1</v>
      </c>
      <c r="T109" s="129">
        <f>_xlfn.IFNA(VLOOKUP($A109,RankedOverview!$C$2:$E$29,3,FALSE),"")</f>
        <v>48</v>
      </c>
    </row>
    <row r="110" spans="1:20" s="130" customFormat="1" ht="11.25" hidden="1" x14ac:dyDescent="0.2">
      <c r="A110" s="120" t="s">
        <v>33</v>
      </c>
      <c r="B110" s="74" t="s">
        <v>200</v>
      </c>
      <c r="C110" s="121" t="s">
        <v>840</v>
      </c>
      <c r="D110" s="117">
        <v>1.5</v>
      </c>
      <c r="E110" s="122">
        <v>0.75</v>
      </c>
      <c r="F110" s="123" t="str">
        <f t="shared" si="13"/>
        <v/>
      </c>
      <c r="G110" s="124">
        <f t="shared" si="14"/>
        <v>1</v>
      </c>
      <c r="H110" s="125">
        <f t="shared" si="8"/>
        <v>128.5</v>
      </c>
      <c r="I110" s="113" t="str">
        <f>_xlfn.IFNA(VLOOKUP($A110,S2R18IDs!$A$2:$Y$29,9,FALSE),"")</f>
        <v>SP-211570</v>
      </c>
      <c r="J110" s="121"/>
      <c r="K110" s="113" t="str">
        <f t="shared" si="10"/>
        <v/>
      </c>
      <c r="L110" s="120" t="str">
        <f>_xlfn.IFNA(VLOOKUP($A110,S2R18IDs!$A$2:$Y$29,3,FALSE),"")</f>
        <v>Qiang Deng, CATT</v>
      </c>
      <c r="M110" s="2" t="s">
        <v>194</v>
      </c>
      <c r="N110" s="2"/>
      <c r="O110" s="2"/>
      <c r="P110" s="74" t="s">
        <v>186</v>
      </c>
      <c r="Q110" s="117">
        <v>1.5</v>
      </c>
      <c r="R110" s="122">
        <v>0.75</v>
      </c>
      <c r="S110" s="123">
        <f t="shared" si="15"/>
        <v>2.25</v>
      </c>
      <c r="T110" s="129">
        <f>_xlfn.IFNA(VLOOKUP($A110,RankedOverview!$C$2:$E$29,3,FALSE),"")</f>
        <v>48</v>
      </c>
    </row>
    <row r="111" spans="1:20" s="130" customFormat="1" ht="22.5" hidden="1" x14ac:dyDescent="0.2">
      <c r="A111" s="120" t="s">
        <v>33</v>
      </c>
      <c r="B111" s="74" t="s">
        <v>211</v>
      </c>
      <c r="C111" s="121" t="s">
        <v>840</v>
      </c>
      <c r="D111" s="117">
        <v>1.5</v>
      </c>
      <c r="E111" s="122">
        <v>0.75</v>
      </c>
      <c r="F111" s="123" t="str">
        <f t="shared" si="13"/>
        <v/>
      </c>
      <c r="G111" s="124">
        <f t="shared" si="14"/>
        <v>1</v>
      </c>
      <c r="H111" s="125">
        <f t="shared" si="8"/>
        <v>128.5</v>
      </c>
      <c r="I111" s="113" t="str">
        <f>_xlfn.IFNA(VLOOKUP($A111,S2R18IDs!$A$2:$Y$29,9,FALSE),"")</f>
        <v>SP-211570</v>
      </c>
      <c r="J111" s="121"/>
      <c r="K111" s="113" t="str">
        <f t="shared" si="10"/>
        <v/>
      </c>
      <c r="L111" s="120" t="str">
        <f>_xlfn.IFNA(VLOOKUP($A111,S2R18IDs!$A$2:$Y$29,3,FALSE),"")</f>
        <v>Qiang Deng, CATT</v>
      </c>
      <c r="M111" s="2" t="s">
        <v>194</v>
      </c>
      <c r="N111" s="2"/>
      <c r="O111" s="2"/>
      <c r="P111" s="74" t="s">
        <v>239</v>
      </c>
      <c r="Q111" s="117">
        <v>1.5</v>
      </c>
      <c r="R111" s="122">
        <v>0.75</v>
      </c>
      <c r="S111" s="123">
        <f t="shared" si="15"/>
        <v>2.25</v>
      </c>
      <c r="T111" s="129">
        <f>_xlfn.IFNA(VLOOKUP($A111,RankedOverview!$C$2:$E$29,3,FALSE),"")</f>
        <v>48</v>
      </c>
    </row>
    <row r="112" spans="1:20" s="130" customFormat="1" ht="11.25" x14ac:dyDescent="0.2">
      <c r="A112" s="120" t="s">
        <v>33</v>
      </c>
      <c r="B112" s="74" t="s">
        <v>216</v>
      </c>
      <c r="C112" s="121" t="s">
        <v>269</v>
      </c>
      <c r="D112" s="117">
        <v>0.25</v>
      </c>
      <c r="E112" s="122">
        <v>0.25</v>
      </c>
      <c r="F112" s="123">
        <f t="shared" si="13"/>
        <v>0.5</v>
      </c>
      <c r="G112" s="124">
        <f t="shared" si="14"/>
        <v>0</v>
      </c>
      <c r="H112" s="125">
        <f t="shared" si="8"/>
        <v>129</v>
      </c>
      <c r="I112" s="113" t="str">
        <f>_xlfn.IFNA(VLOOKUP($A112,S2R18IDs!$A$2:$Y$29,9,FALSE),"")</f>
        <v>SP-211570</v>
      </c>
      <c r="J112" s="121"/>
      <c r="K112" s="113" t="str">
        <f t="shared" si="10"/>
        <v/>
      </c>
      <c r="L112" s="120" t="str">
        <f>_xlfn.IFNA(VLOOKUP($A112,S2R18IDs!$A$2:$Y$29,3,FALSE),"")</f>
        <v>Qiang Deng, CATT</v>
      </c>
      <c r="M112" s="2" t="s">
        <v>194</v>
      </c>
      <c r="N112" s="2" t="s">
        <v>802</v>
      </c>
      <c r="O112" s="2"/>
      <c r="P112" s="74" t="s">
        <v>186</v>
      </c>
      <c r="Q112" s="117">
        <v>0.25</v>
      </c>
      <c r="R112" s="122">
        <v>0.25</v>
      </c>
      <c r="S112" s="123">
        <f t="shared" si="15"/>
        <v>0.5</v>
      </c>
      <c r="T112" s="129">
        <f>_xlfn.IFNA(VLOOKUP($A112,RankedOverview!$C$2:$E$29,3,FALSE),"")</f>
        <v>48</v>
      </c>
    </row>
    <row r="113" spans="1:20" s="130" customFormat="1" ht="11.25" x14ac:dyDescent="0.2">
      <c r="A113" s="120" t="s">
        <v>33</v>
      </c>
      <c r="B113" s="74" t="s">
        <v>218</v>
      </c>
      <c r="C113" s="121" t="s">
        <v>269</v>
      </c>
      <c r="D113" s="117">
        <v>1</v>
      </c>
      <c r="E113" s="122">
        <v>0.5</v>
      </c>
      <c r="F113" s="123">
        <f t="shared" si="13"/>
        <v>1.5</v>
      </c>
      <c r="G113" s="124">
        <f t="shared" si="14"/>
        <v>0</v>
      </c>
      <c r="H113" s="125">
        <f t="shared" si="8"/>
        <v>130.5</v>
      </c>
      <c r="I113" s="113" t="str">
        <f>_xlfn.IFNA(VLOOKUP($A113,S2R18IDs!$A$2:$Y$29,9,FALSE),"")</f>
        <v>SP-211570</v>
      </c>
      <c r="J113" s="121"/>
      <c r="K113" s="113" t="str">
        <f t="shared" si="10"/>
        <v/>
      </c>
      <c r="L113" s="120" t="str">
        <f>_xlfn.IFNA(VLOOKUP($A113,S2R18IDs!$A$2:$Y$29,3,FALSE),"")</f>
        <v>Qiang Deng, CATT</v>
      </c>
      <c r="M113" s="2" t="s">
        <v>194</v>
      </c>
      <c r="N113" s="2" t="s">
        <v>802</v>
      </c>
      <c r="O113" s="2"/>
      <c r="P113" s="74" t="s">
        <v>186</v>
      </c>
      <c r="Q113" s="117">
        <v>1</v>
      </c>
      <c r="R113" s="122">
        <v>0.5</v>
      </c>
      <c r="S113" s="123">
        <f t="shared" si="15"/>
        <v>1.5</v>
      </c>
      <c r="T113" s="129">
        <f>_xlfn.IFNA(VLOOKUP($A113,RankedOverview!$C$2:$E$29,3,FALSE),"")</f>
        <v>48</v>
      </c>
    </row>
    <row r="114" spans="1:20" s="130" customFormat="1" ht="11.25" hidden="1" x14ac:dyDescent="0.2">
      <c r="A114" s="120" t="s">
        <v>33</v>
      </c>
      <c r="B114" s="74" t="s">
        <v>219</v>
      </c>
      <c r="C114" s="121" t="s">
        <v>840</v>
      </c>
      <c r="D114" s="117">
        <v>1</v>
      </c>
      <c r="E114" s="122">
        <v>0.5</v>
      </c>
      <c r="F114" s="123" t="str">
        <f t="shared" si="13"/>
        <v/>
      </c>
      <c r="G114" s="124">
        <f t="shared" si="14"/>
        <v>1</v>
      </c>
      <c r="H114" s="125">
        <f t="shared" si="8"/>
        <v>130.5</v>
      </c>
      <c r="I114" s="113" t="str">
        <f>_xlfn.IFNA(VLOOKUP($A114,S2R18IDs!$A$2:$Y$29,9,FALSE),"")</f>
        <v>SP-211570</v>
      </c>
      <c r="J114" s="121"/>
      <c r="K114" s="113" t="str">
        <f t="shared" si="10"/>
        <v/>
      </c>
      <c r="L114" s="120" t="str">
        <f>_xlfn.IFNA(VLOOKUP($A114,S2R18IDs!$A$2:$Y$29,3,FALSE),"")</f>
        <v>Qiang Deng, CATT</v>
      </c>
      <c r="M114" s="2" t="s">
        <v>180</v>
      </c>
      <c r="N114" s="2"/>
      <c r="O114" s="2"/>
      <c r="P114" s="74" t="s">
        <v>186</v>
      </c>
      <c r="Q114" s="117">
        <v>1</v>
      </c>
      <c r="R114" s="122">
        <v>0.5</v>
      </c>
      <c r="S114" s="123">
        <f t="shared" si="15"/>
        <v>1.5</v>
      </c>
      <c r="T114" s="129">
        <f>_xlfn.IFNA(VLOOKUP($A114,RankedOverview!$C$2:$E$29,3,FALSE),"")</f>
        <v>48</v>
      </c>
    </row>
    <row r="115" spans="1:20" s="130" customFormat="1" ht="11.25" hidden="1" x14ac:dyDescent="0.2">
      <c r="A115" s="120" t="s">
        <v>38</v>
      </c>
      <c r="B115" s="74" t="s">
        <v>174</v>
      </c>
      <c r="C115" s="121" t="s">
        <v>840</v>
      </c>
      <c r="D115" s="117">
        <v>1</v>
      </c>
      <c r="E115" s="122">
        <v>0.25</v>
      </c>
      <c r="F115" s="123" t="str">
        <f t="shared" si="13"/>
        <v/>
      </c>
      <c r="G115" s="124">
        <f t="shared" si="14"/>
        <v>1</v>
      </c>
      <c r="H115" s="125">
        <f t="shared" si="8"/>
        <v>130.5</v>
      </c>
      <c r="I115" s="113" t="str">
        <f>_xlfn.IFNA(VLOOKUP($A115,S2R18IDs!$A$2:$Y$29,9,FALSE),"")</f>
        <v>SP-211327</v>
      </c>
      <c r="J115" s="121"/>
      <c r="K115" s="113" t="str">
        <f t="shared" si="10"/>
        <v/>
      </c>
      <c r="L115" s="120" t="str">
        <f>_xlfn.IFNA(VLOOKUP($A115,S2R18IDs!$A$2:$Y$29,3,FALSE),"")</f>
        <v>Apostolis Salkintzis, Lenovo</v>
      </c>
      <c r="M115" s="2" t="s">
        <v>180</v>
      </c>
      <c r="N115" s="2"/>
      <c r="O115" s="2"/>
      <c r="P115" s="74" t="s">
        <v>186</v>
      </c>
      <c r="Q115" s="117">
        <v>1</v>
      </c>
      <c r="R115" s="122">
        <v>0.25</v>
      </c>
      <c r="S115" s="123">
        <f t="shared" si="15"/>
        <v>1.25</v>
      </c>
      <c r="T115" s="129">
        <f>_xlfn.IFNA(VLOOKUP($A115,RankedOverview!$C$2:$E$29,3,FALSE),"")</f>
        <v>48</v>
      </c>
    </row>
    <row r="116" spans="1:20" s="130" customFormat="1" ht="11.25" hidden="1" x14ac:dyDescent="0.2">
      <c r="A116" s="120" t="s">
        <v>38</v>
      </c>
      <c r="B116" s="74" t="s">
        <v>176</v>
      </c>
      <c r="C116" s="121" t="s">
        <v>269</v>
      </c>
      <c r="D116" s="117">
        <v>2</v>
      </c>
      <c r="E116" s="122">
        <v>0.5</v>
      </c>
      <c r="F116" s="123">
        <f t="shared" si="13"/>
        <v>2.5</v>
      </c>
      <c r="G116" s="124">
        <f t="shared" si="14"/>
        <v>0.16666666666666666</v>
      </c>
      <c r="H116" s="125">
        <f t="shared" si="8"/>
        <v>133</v>
      </c>
      <c r="I116" s="113" t="str">
        <f>_xlfn.IFNA(VLOOKUP($A116,S2R18IDs!$A$2:$Y$29,9,FALSE),"")</f>
        <v>SP-211327</v>
      </c>
      <c r="J116" s="121"/>
      <c r="K116" s="113" t="str">
        <f t="shared" si="10"/>
        <v/>
      </c>
      <c r="L116" s="120" t="str">
        <f>_xlfn.IFNA(VLOOKUP($A116,S2R18IDs!$A$2:$Y$29,3,FALSE),"")</f>
        <v>Apostolis Salkintzis, Lenovo</v>
      </c>
      <c r="M116" s="2" t="s">
        <v>180</v>
      </c>
      <c r="N116" s="2"/>
      <c r="O116" s="2"/>
      <c r="P116" s="74" t="s">
        <v>186</v>
      </c>
      <c r="Q116" s="117">
        <v>2</v>
      </c>
      <c r="R116" s="122">
        <v>1</v>
      </c>
      <c r="S116" s="123">
        <f t="shared" si="15"/>
        <v>3</v>
      </c>
      <c r="T116" s="129">
        <f>_xlfn.IFNA(VLOOKUP($A116,RankedOverview!$C$2:$E$29,3,FALSE),"")</f>
        <v>48</v>
      </c>
    </row>
    <row r="117" spans="1:20" s="130" customFormat="1" ht="11.25" hidden="1" x14ac:dyDescent="0.2">
      <c r="A117" s="120" t="s">
        <v>38</v>
      </c>
      <c r="B117" s="74" t="s">
        <v>178</v>
      </c>
      <c r="C117" s="121" t="s">
        <v>269</v>
      </c>
      <c r="D117" s="117">
        <v>1</v>
      </c>
      <c r="E117" s="122">
        <v>0.5</v>
      </c>
      <c r="F117" s="123">
        <f t="shared" si="13"/>
        <v>1.5</v>
      </c>
      <c r="G117" s="124">
        <f t="shared" si="14"/>
        <v>0</v>
      </c>
      <c r="H117" s="125">
        <f t="shared" si="8"/>
        <v>134.5</v>
      </c>
      <c r="I117" s="113" t="str">
        <f>_xlfn.IFNA(VLOOKUP($A117,S2R18IDs!$A$2:$Y$29,9,FALSE),"")</f>
        <v>SP-211327</v>
      </c>
      <c r="J117" s="121"/>
      <c r="K117" s="113" t="str">
        <f t="shared" si="10"/>
        <v/>
      </c>
      <c r="L117" s="120" t="str">
        <f>_xlfn.IFNA(VLOOKUP($A117,S2R18IDs!$A$2:$Y$29,3,FALSE),"")</f>
        <v>Apostolis Salkintzis, Lenovo</v>
      </c>
      <c r="M117" s="2" t="s">
        <v>180</v>
      </c>
      <c r="N117" s="2"/>
      <c r="O117" s="2"/>
      <c r="P117" s="74" t="s">
        <v>186</v>
      </c>
      <c r="Q117" s="117">
        <v>1</v>
      </c>
      <c r="R117" s="122">
        <v>0.5</v>
      </c>
      <c r="S117" s="123">
        <f t="shared" si="15"/>
        <v>1.5</v>
      </c>
      <c r="T117" s="129">
        <f>_xlfn.IFNA(VLOOKUP($A117,RankedOverview!$C$2:$E$29,3,FALSE),"")</f>
        <v>48</v>
      </c>
    </row>
    <row r="118" spans="1:20" s="130" customFormat="1" ht="11.25" hidden="1" x14ac:dyDescent="0.2">
      <c r="A118" s="120" t="s">
        <v>38</v>
      </c>
      <c r="B118" s="74" t="s">
        <v>185</v>
      </c>
      <c r="C118" s="121" t="s">
        <v>269</v>
      </c>
      <c r="D118" s="117">
        <v>1</v>
      </c>
      <c r="E118" s="122">
        <v>0.5</v>
      </c>
      <c r="F118" s="123">
        <f t="shared" si="13"/>
        <v>1.5</v>
      </c>
      <c r="G118" s="124">
        <f t="shared" si="14"/>
        <v>0</v>
      </c>
      <c r="H118" s="125">
        <f t="shared" si="8"/>
        <v>136</v>
      </c>
      <c r="I118" s="113" t="str">
        <f>_xlfn.IFNA(VLOOKUP($A118,S2R18IDs!$A$2:$Y$29,9,FALSE),"")</f>
        <v>SP-211327</v>
      </c>
      <c r="J118" s="121"/>
      <c r="K118" s="113" t="str">
        <f t="shared" si="10"/>
        <v/>
      </c>
      <c r="L118" s="120" t="str">
        <f>_xlfn.IFNA(VLOOKUP($A118,S2R18IDs!$A$2:$Y$29,3,FALSE),"")</f>
        <v>Apostolis Salkintzis, Lenovo</v>
      </c>
      <c r="M118" s="2" t="s">
        <v>180</v>
      </c>
      <c r="N118" s="2"/>
      <c r="O118" s="2"/>
      <c r="P118" s="74" t="s">
        <v>186</v>
      </c>
      <c r="Q118" s="117">
        <v>1</v>
      </c>
      <c r="R118" s="122">
        <v>0.5</v>
      </c>
      <c r="S118" s="123">
        <f t="shared" si="15"/>
        <v>1.5</v>
      </c>
      <c r="T118" s="129">
        <f>_xlfn.IFNA(VLOOKUP($A118,RankedOverview!$C$2:$E$29,3,FALSE),"")</f>
        <v>48</v>
      </c>
    </row>
    <row r="119" spans="1:20" s="130" customFormat="1" ht="11.25" hidden="1" x14ac:dyDescent="0.2">
      <c r="A119" s="120" t="s">
        <v>38</v>
      </c>
      <c r="B119" s="74" t="s">
        <v>198</v>
      </c>
      <c r="C119" s="121" t="s">
        <v>840</v>
      </c>
      <c r="D119" s="117">
        <v>1</v>
      </c>
      <c r="E119" s="122">
        <v>0.5</v>
      </c>
      <c r="F119" s="123" t="str">
        <f t="shared" si="13"/>
        <v/>
      </c>
      <c r="G119" s="124">
        <f t="shared" si="14"/>
        <v>1</v>
      </c>
      <c r="H119" s="125">
        <f t="shared" si="8"/>
        <v>136</v>
      </c>
      <c r="I119" s="113" t="str">
        <f>_xlfn.IFNA(VLOOKUP($A119,S2R18IDs!$A$2:$Y$29,9,FALSE),"")</f>
        <v>SP-211327</v>
      </c>
      <c r="J119" s="121"/>
      <c r="K119" s="113" t="str">
        <f t="shared" si="10"/>
        <v/>
      </c>
      <c r="L119" s="120" t="str">
        <f>_xlfn.IFNA(VLOOKUP($A119,S2R18IDs!$A$2:$Y$29,3,FALSE),"")</f>
        <v>Apostolis Salkintzis, Lenovo</v>
      </c>
      <c r="M119" s="2" t="s">
        <v>180</v>
      </c>
      <c r="N119" s="2"/>
      <c r="O119" s="2"/>
      <c r="P119" s="74" t="s">
        <v>186</v>
      </c>
      <c r="Q119" s="117">
        <v>1</v>
      </c>
      <c r="R119" s="122">
        <v>0.5</v>
      </c>
      <c r="S119" s="123">
        <f t="shared" si="15"/>
        <v>1.5</v>
      </c>
      <c r="T119" s="129">
        <f>_xlfn.IFNA(VLOOKUP($A119,RankedOverview!$C$2:$E$29,3,FALSE),"")</f>
        <v>48</v>
      </c>
    </row>
    <row r="120" spans="1:20" s="130" customFormat="1" ht="11.25" hidden="1" x14ac:dyDescent="0.2">
      <c r="A120" s="120" t="s">
        <v>38</v>
      </c>
      <c r="B120" s="74" t="s">
        <v>237</v>
      </c>
      <c r="C120" s="121" t="s">
        <v>269</v>
      </c>
      <c r="D120" s="117">
        <v>1.5</v>
      </c>
      <c r="E120" s="122">
        <v>0.75</v>
      </c>
      <c r="F120" s="123">
        <f t="shared" si="13"/>
        <v>2.25</v>
      </c>
      <c r="G120" s="124">
        <f t="shared" si="14"/>
        <v>0.25</v>
      </c>
      <c r="H120" s="125">
        <f t="shared" si="8"/>
        <v>138.25</v>
      </c>
      <c r="I120" s="113" t="str">
        <f>_xlfn.IFNA(VLOOKUP($A120,S2R18IDs!$A$2:$Y$29,9,FALSE),"")</f>
        <v>SP-211327</v>
      </c>
      <c r="J120" s="121"/>
      <c r="K120" s="113" t="str">
        <f t="shared" si="10"/>
        <v/>
      </c>
      <c r="L120" s="120" t="str">
        <f>_xlfn.IFNA(VLOOKUP($A120,S2R18IDs!$A$2:$Y$29,3,FALSE),"")</f>
        <v>Apostolis Salkintzis, Lenovo</v>
      </c>
      <c r="M120" s="2" t="s">
        <v>180</v>
      </c>
      <c r="N120" s="2"/>
      <c r="O120" s="2"/>
      <c r="P120" s="74" t="s">
        <v>186</v>
      </c>
      <c r="Q120" s="117">
        <v>2</v>
      </c>
      <c r="R120" s="122">
        <v>1</v>
      </c>
      <c r="S120" s="123">
        <f t="shared" si="15"/>
        <v>3</v>
      </c>
      <c r="T120" s="129">
        <f>_xlfn.IFNA(VLOOKUP($A120,RankedOverview!$C$2:$E$29,3,FALSE),"")</f>
        <v>48</v>
      </c>
    </row>
    <row r="121" spans="1:20" s="130" customFormat="1" ht="11.25" hidden="1" x14ac:dyDescent="0.2">
      <c r="A121" s="120" t="s">
        <v>38</v>
      </c>
      <c r="B121" s="74" t="s">
        <v>238</v>
      </c>
      <c r="C121" s="121" t="s">
        <v>840</v>
      </c>
      <c r="D121" s="117">
        <v>1</v>
      </c>
      <c r="E121" s="122">
        <v>0.5</v>
      </c>
      <c r="F121" s="123" t="str">
        <f t="shared" si="13"/>
        <v/>
      </c>
      <c r="G121" s="124">
        <f t="shared" si="14"/>
        <v>1</v>
      </c>
      <c r="H121" s="125">
        <f t="shared" si="8"/>
        <v>138.25</v>
      </c>
      <c r="I121" s="113" t="str">
        <f>_xlfn.IFNA(VLOOKUP($A121,S2R18IDs!$A$2:$Y$29,9,FALSE),"")</f>
        <v>SP-211327</v>
      </c>
      <c r="J121" s="121"/>
      <c r="K121" s="113" t="str">
        <f t="shared" si="10"/>
        <v/>
      </c>
      <c r="L121" s="120" t="str">
        <f>_xlfn.IFNA(VLOOKUP($A121,S2R18IDs!$A$2:$Y$29,3,FALSE),"")</f>
        <v>Apostolis Salkintzis, Lenovo</v>
      </c>
      <c r="M121" s="2" t="s">
        <v>180</v>
      </c>
      <c r="N121" s="2"/>
      <c r="O121" s="2"/>
      <c r="P121" s="74" t="s">
        <v>186</v>
      </c>
      <c r="Q121" s="117">
        <v>1</v>
      </c>
      <c r="R121" s="122">
        <v>0.5</v>
      </c>
      <c r="S121" s="123">
        <f t="shared" si="15"/>
        <v>1.5</v>
      </c>
      <c r="T121" s="129">
        <f>_xlfn.IFNA(VLOOKUP($A121,RankedOverview!$C$2:$E$29,3,FALSE),"")</f>
        <v>48</v>
      </c>
    </row>
    <row r="122" spans="1:20" s="130" customFormat="1" ht="11.25" hidden="1" x14ac:dyDescent="0.2">
      <c r="A122" s="120" t="s">
        <v>38</v>
      </c>
      <c r="B122" s="74" t="s">
        <v>211</v>
      </c>
      <c r="C122" s="121" t="s">
        <v>269</v>
      </c>
      <c r="D122" s="117">
        <v>0.5</v>
      </c>
      <c r="E122" s="122">
        <v>0.25</v>
      </c>
      <c r="F122" s="123">
        <f t="shared" si="13"/>
        <v>0.75</v>
      </c>
      <c r="G122" s="124">
        <f t="shared" si="14"/>
        <v>0</v>
      </c>
      <c r="H122" s="125">
        <f t="shared" si="8"/>
        <v>139</v>
      </c>
      <c r="I122" s="113" t="str">
        <f>_xlfn.IFNA(VLOOKUP($A122,S2R18IDs!$A$2:$Y$29,9,FALSE),"")</f>
        <v>SP-211327</v>
      </c>
      <c r="J122" s="121"/>
      <c r="K122" s="113" t="str">
        <f t="shared" si="10"/>
        <v/>
      </c>
      <c r="L122" s="120" t="str">
        <f>_xlfn.IFNA(VLOOKUP($A122,S2R18IDs!$A$2:$Y$29,3,FALSE),"")</f>
        <v>Apostolis Salkintzis, Lenovo</v>
      </c>
      <c r="M122" s="2" t="s">
        <v>180</v>
      </c>
      <c r="N122" s="2"/>
      <c r="O122" s="2"/>
      <c r="P122" s="74" t="s">
        <v>186</v>
      </c>
      <c r="Q122" s="117">
        <v>0.5</v>
      </c>
      <c r="R122" s="122">
        <v>0.25</v>
      </c>
      <c r="S122" s="123">
        <f t="shared" si="15"/>
        <v>0.75</v>
      </c>
      <c r="T122" s="129">
        <f>_xlfn.IFNA(VLOOKUP($A122,RankedOverview!$C$2:$E$29,3,FALSE),"")</f>
        <v>48</v>
      </c>
    </row>
    <row r="123" spans="1:20" s="130" customFormat="1" ht="33.75" x14ac:dyDescent="0.2">
      <c r="A123" s="120" t="s">
        <v>91</v>
      </c>
      <c r="B123" s="74" t="s">
        <v>174</v>
      </c>
      <c r="C123" s="121" t="s">
        <v>269</v>
      </c>
      <c r="D123" s="115">
        <v>1.5</v>
      </c>
      <c r="E123" s="122">
        <v>1</v>
      </c>
      <c r="F123" s="123">
        <f t="shared" si="13"/>
        <v>2.5</v>
      </c>
      <c r="G123" s="124">
        <f t="shared" si="14"/>
        <v>0</v>
      </c>
      <c r="H123" s="125">
        <f t="shared" si="8"/>
        <v>141.5</v>
      </c>
      <c r="I123" s="113" t="str">
        <f>_xlfn.IFNA(VLOOKUP($A123,S2R18IDs!$A$2:$Y$29,9,FALSE),"")</f>
        <v>SP-211314</v>
      </c>
      <c r="J123" s="121"/>
      <c r="K123" s="113" t="str">
        <f t="shared" si="10"/>
        <v/>
      </c>
      <c r="L123" s="120" t="str">
        <f>_xlfn.IFNA(VLOOKUP($A123,S2R18IDs!$A$2:$Y$29,3,FALSE),"")</f>
        <v>Hong Cheng, Qualcomm</v>
      </c>
      <c r="M123" s="2" t="s">
        <v>194</v>
      </c>
      <c r="N123" s="2" t="s">
        <v>797</v>
      </c>
      <c r="O123" s="142" t="s">
        <v>877</v>
      </c>
      <c r="P123" s="74" t="s">
        <v>186</v>
      </c>
      <c r="Q123" s="117">
        <v>1.5</v>
      </c>
      <c r="R123" s="122">
        <v>1</v>
      </c>
      <c r="S123" s="123">
        <f t="shared" si="15"/>
        <v>2.5</v>
      </c>
      <c r="T123" s="129">
        <f>_xlfn.IFNA(VLOOKUP($A123,RankedOverview!$C$2:$E$29,3,FALSE),"")</f>
        <v>48</v>
      </c>
    </row>
    <row r="124" spans="1:20" s="130" customFormat="1" ht="11.25" hidden="1" x14ac:dyDescent="0.2">
      <c r="A124" s="120" t="s">
        <v>91</v>
      </c>
      <c r="B124" s="74" t="s">
        <v>175</v>
      </c>
      <c r="C124" s="121" t="s">
        <v>269</v>
      </c>
      <c r="D124" s="117">
        <v>0.5</v>
      </c>
      <c r="E124" s="122">
        <v>0.5</v>
      </c>
      <c r="F124" s="123">
        <f t="shared" si="13"/>
        <v>1</v>
      </c>
      <c r="G124" s="124">
        <f t="shared" si="14"/>
        <v>0</v>
      </c>
      <c r="H124" s="125">
        <f t="shared" si="8"/>
        <v>142.5</v>
      </c>
      <c r="I124" s="113" t="str">
        <f>_xlfn.IFNA(VLOOKUP($A124,S2R18IDs!$A$2:$Y$29,9,FALSE),"")</f>
        <v>SP-211314</v>
      </c>
      <c r="J124" s="121"/>
      <c r="K124" s="113" t="str">
        <f t="shared" si="10"/>
        <v/>
      </c>
      <c r="L124" s="120" t="str">
        <f>_xlfn.IFNA(VLOOKUP($A124,S2R18IDs!$A$2:$Y$29,3,FALSE),"")</f>
        <v>Hong Cheng, Qualcomm</v>
      </c>
      <c r="M124" s="2" t="s">
        <v>180</v>
      </c>
      <c r="N124" s="2"/>
      <c r="O124" s="2"/>
      <c r="P124" s="74" t="s">
        <v>186</v>
      </c>
      <c r="Q124" s="117">
        <v>0.5</v>
      </c>
      <c r="R124" s="122">
        <v>0.5</v>
      </c>
      <c r="S124" s="123">
        <f t="shared" si="15"/>
        <v>1</v>
      </c>
      <c r="T124" s="129">
        <f>_xlfn.IFNA(VLOOKUP($A124,RankedOverview!$C$2:$E$29,3,FALSE),"")</f>
        <v>48</v>
      </c>
    </row>
    <row r="125" spans="1:20" s="130" customFormat="1" ht="11.25" x14ac:dyDescent="0.2">
      <c r="A125" s="120" t="s">
        <v>91</v>
      </c>
      <c r="B125" s="74" t="s">
        <v>185</v>
      </c>
      <c r="C125" s="121" t="s">
        <v>840</v>
      </c>
      <c r="D125" s="117">
        <v>1</v>
      </c>
      <c r="E125" s="122">
        <v>1</v>
      </c>
      <c r="F125" s="123" t="str">
        <f t="shared" si="13"/>
        <v/>
      </c>
      <c r="G125" s="124">
        <f t="shared" si="14"/>
        <v>1</v>
      </c>
      <c r="H125" s="125">
        <f t="shared" si="8"/>
        <v>142.5</v>
      </c>
      <c r="I125" s="113" t="str">
        <f>_xlfn.IFNA(VLOOKUP($A125,S2R18IDs!$A$2:$Y$29,9,FALSE),"")</f>
        <v>SP-211314</v>
      </c>
      <c r="J125" s="121" t="s">
        <v>269</v>
      </c>
      <c r="K125" s="113">
        <f t="shared" si="10"/>
        <v>2</v>
      </c>
      <c r="L125" s="120" t="str">
        <f>_xlfn.IFNA(VLOOKUP($A125,S2R18IDs!$A$2:$Y$29,3,FALSE),"")</f>
        <v>Hong Cheng, Qualcomm</v>
      </c>
      <c r="M125" s="2" t="s">
        <v>177</v>
      </c>
      <c r="N125" s="2" t="s">
        <v>798</v>
      </c>
      <c r="O125" s="2"/>
      <c r="P125" s="74" t="s">
        <v>186</v>
      </c>
      <c r="Q125" s="117">
        <v>1</v>
      </c>
      <c r="R125" s="122">
        <v>1</v>
      </c>
      <c r="S125" s="123">
        <f t="shared" si="15"/>
        <v>2</v>
      </c>
      <c r="T125" s="129">
        <f>_xlfn.IFNA(VLOOKUP($A125,RankedOverview!$C$2:$E$29,3,FALSE),"")</f>
        <v>48</v>
      </c>
    </row>
    <row r="126" spans="1:20" s="130" customFormat="1" ht="11.25" hidden="1" x14ac:dyDescent="0.2">
      <c r="A126" s="120" t="s">
        <v>91</v>
      </c>
      <c r="B126" s="74" t="s">
        <v>198</v>
      </c>
      <c r="C126" s="121" t="s">
        <v>840</v>
      </c>
      <c r="D126" s="117">
        <v>0.5</v>
      </c>
      <c r="E126" s="122">
        <v>0.5</v>
      </c>
      <c r="F126" s="123" t="str">
        <f t="shared" si="13"/>
        <v/>
      </c>
      <c r="G126" s="124">
        <f t="shared" si="14"/>
        <v>1</v>
      </c>
      <c r="H126" s="125">
        <f t="shared" si="8"/>
        <v>142.5</v>
      </c>
      <c r="I126" s="113" t="str">
        <f>_xlfn.IFNA(VLOOKUP($A126,S2R18IDs!$A$2:$Y$29,9,FALSE),"")</f>
        <v>SP-211314</v>
      </c>
      <c r="J126" s="121"/>
      <c r="K126" s="113" t="str">
        <f t="shared" si="10"/>
        <v/>
      </c>
      <c r="L126" s="120" t="str">
        <f>_xlfn.IFNA(VLOOKUP($A126,S2R18IDs!$A$2:$Y$29,3,FALSE),"")</f>
        <v>Hong Cheng, Qualcomm</v>
      </c>
      <c r="M126" s="2" t="s">
        <v>180</v>
      </c>
      <c r="N126" s="2"/>
      <c r="O126" s="2"/>
      <c r="P126" s="74" t="s">
        <v>186</v>
      </c>
      <c r="Q126" s="117">
        <v>0.5</v>
      </c>
      <c r="R126" s="122">
        <v>0.5</v>
      </c>
      <c r="S126" s="123">
        <f t="shared" si="15"/>
        <v>1</v>
      </c>
      <c r="T126" s="129">
        <f>_xlfn.IFNA(VLOOKUP($A126,RankedOverview!$C$2:$E$29,3,FALSE),"")</f>
        <v>48</v>
      </c>
    </row>
    <row r="127" spans="1:20" s="130" customFormat="1" ht="11.25" hidden="1" x14ac:dyDescent="0.2">
      <c r="A127" s="120" t="s">
        <v>91</v>
      </c>
      <c r="B127" s="74" t="s">
        <v>200</v>
      </c>
      <c r="C127" s="121" t="s">
        <v>840</v>
      </c>
      <c r="D127" s="117">
        <v>1.5</v>
      </c>
      <c r="E127" s="122">
        <v>1</v>
      </c>
      <c r="F127" s="123" t="str">
        <f t="shared" si="13"/>
        <v/>
      </c>
      <c r="G127" s="124">
        <f t="shared" si="14"/>
        <v>1</v>
      </c>
      <c r="H127" s="125">
        <f t="shared" si="8"/>
        <v>142.5</v>
      </c>
      <c r="I127" s="113" t="str">
        <f>_xlfn.IFNA(VLOOKUP($A127,S2R18IDs!$A$2:$Y$29,9,FALSE),"")</f>
        <v>SP-211314</v>
      </c>
      <c r="J127" s="121"/>
      <c r="K127" s="113" t="str">
        <f t="shared" si="10"/>
        <v/>
      </c>
      <c r="L127" s="120" t="str">
        <f>_xlfn.IFNA(VLOOKUP($A127,S2R18IDs!$A$2:$Y$29,3,FALSE),"")</f>
        <v>Hong Cheng, Qualcomm</v>
      </c>
      <c r="M127" s="2" t="s">
        <v>177</v>
      </c>
      <c r="N127" s="2" t="s">
        <v>801</v>
      </c>
      <c r="O127" s="2"/>
      <c r="P127" s="74" t="s">
        <v>186</v>
      </c>
      <c r="Q127" s="117">
        <v>1.5</v>
      </c>
      <c r="R127" s="122">
        <v>1</v>
      </c>
      <c r="S127" s="123">
        <f t="shared" si="15"/>
        <v>2.5</v>
      </c>
      <c r="T127" s="129">
        <f>_xlfn.IFNA(VLOOKUP($A127,RankedOverview!$C$2:$E$29,3,FALSE),"")</f>
        <v>48</v>
      </c>
    </row>
    <row r="128" spans="1:20" s="130" customFormat="1" ht="22.5" hidden="1" x14ac:dyDescent="0.2">
      <c r="A128" s="120" t="s">
        <v>91</v>
      </c>
      <c r="B128" s="74" t="s">
        <v>211</v>
      </c>
      <c r="C128" s="121" t="s">
        <v>840</v>
      </c>
      <c r="D128" s="117">
        <v>2</v>
      </c>
      <c r="E128" s="122">
        <v>1</v>
      </c>
      <c r="F128" s="123" t="str">
        <f t="shared" si="13"/>
        <v/>
      </c>
      <c r="G128" s="124">
        <f t="shared" si="14"/>
        <v>1</v>
      </c>
      <c r="H128" s="125">
        <f t="shared" si="8"/>
        <v>142.5</v>
      </c>
      <c r="I128" s="113" t="str">
        <f>_xlfn.IFNA(VLOOKUP($A128,S2R18IDs!$A$2:$Y$29,9,FALSE),"")</f>
        <v>SP-211314</v>
      </c>
      <c r="J128" s="121"/>
      <c r="K128" s="113" t="str">
        <f t="shared" si="10"/>
        <v/>
      </c>
      <c r="L128" s="120" t="str">
        <f>_xlfn.IFNA(VLOOKUP($A128,S2R18IDs!$A$2:$Y$29,3,FALSE),"")</f>
        <v>Hong Cheng, Qualcomm</v>
      </c>
      <c r="M128" s="2" t="s">
        <v>194</v>
      </c>
      <c r="N128" s="2" t="s">
        <v>800</v>
      </c>
      <c r="O128" s="2"/>
      <c r="P128" s="74" t="s">
        <v>186</v>
      </c>
      <c r="Q128" s="117">
        <v>2</v>
      </c>
      <c r="R128" s="122">
        <v>1</v>
      </c>
      <c r="S128" s="123">
        <f t="shared" si="15"/>
        <v>3</v>
      </c>
      <c r="T128" s="129">
        <f>_xlfn.IFNA(VLOOKUP($A128,RankedOverview!$C$2:$E$29,3,FALSE),"")</f>
        <v>48</v>
      </c>
    </row>
    <row r="129" spans="1:20" s="130" customFormat="1" ht="11.25" hidden="1" x14ac:dyDescent="0.2">
      <c r="A129" s="120" t="s">
        <v>146</v>
      </c>
      <c r="B129" s="74" t="s">
        <v>174</v>
      </c>
      <c r="C129" s="121" t="s">
        <v>269</v>
      </c>
      <c r="D129" s="117">
        <v>0.5</v>
      </c>
      <c r="E129" s="122">
        <v>0.5</v>
      </c>
      <c r="F129" s="123">
        <f t="shared" si="13"/>
        <v>1</v>
      </c>
      <c r="G129" s="124">
        <f t="shared" si="14"/>
        <v>0</v>
      </c>
      <c r="H129" s="125">
        <f t="shared" si="8"/>
        <v>143.5</v>
      </c>
      <c r="I129" s="113" t="str">
        <f>_xlfn.IFNA(VLOOKUP($A129,S2R18IDs!$A$2:$Y$29,9,FALSE),"")</f>
        <v>SP-211569</v>
      </c>
      <c r="J129" s="121"/>
      <c r="K129" s="113" t="str">
        <f t="shared" si="10"/>
        <v/>
      </c>
      <c r="L129" s="120" t="str">
        <f>_xlfn.IFNA(VLOOKUP($A129,S2R18IDs!$A$2:$Y$29,3,FALSE),"")</f>
        <v>Dan Wang, China Mobile</v>
      </c>
      <c r="M129" s="2" t="s">
        <v>180</v>
      </c>
      <c r="N129" s="2"/>
      <c r="O129" s="2"/>
      <c r="P129" s="74" t="s">
        <v>186</v>
      </c>
      <c r="Q129" s="117">
        <v>0.5</v>
      </c>
      <c r="R129" s="122">
        <v>0.5</v>
      </c>
      <c r="S129" s="123">
        <f t="shared" si="15"/>
        <v>1</v>
      </c>
      <c r="T129" s="129">
        <f>_xlfn.IFNA(VLOOKUP($A129,RankedOverview!$C$2:$E$29,3,FALSE),"")</f>
        <v>44</v>
      </c>
    </row>
    <row r="130" spans="1:20" s="130" customFormat="1" ht="11.25" hidden="1" x14ac:dyDescent="0.2">
      <c r="A130" s="120" t="s">
        <v>146</v>
      </c>
      <c r="B130" s="74" t="s">
        <v>175</v>
      </c>
      <c r="C130" s="121" t="s">
        <v>269</v>
      </c>
      <c r="D130" s="117">
        <v>2.5</v>
      </c>
      <c r="E130" s="122">
        <v>1.5</v>
      </c>
      <c r="F130" s="123">
        <f t="shared" si="13"/>
        <v>4</v>
      </c>
      <c r="G130" s="124">
        <f t="shared" si="14"/>
        <v>0</v>
      </c>
      <c r="H130" s="125">
        <f t="shared" si="8"/>
        <v>147.5</v>
      </c>
      <c r="I130" s="113" t="str">
        <f>_xlfn.IFNA(VLOOKUP($A130,S2R18IDs!$A$2:$Y$29,9,FALSE),"")</f>
        <v>SP-211569</v>
      </c>
      <c r="J130" s="121"/>
      <c r="K130" s="113" t="str">
        <f t="shared" si="10"/>
        <v/>
      </c>
      <c r="L130" s="120" t="str">
        <f>_xlfn.IFNA(VLOOKUP($A130,S2R18IDs!$A$2:$Y$29,3,FALSE),"")</f>
        <v>Dan Wang, China Mobile</v>
      </c>
      <c r="M130" s="2" t="s">
        <v>180</v>
      </c>
      <c r="N130" s="2"/>
      <c r="O130" s="2"/>
      <c r="P130" s="74" t="s">
        <v>186</v>
      </c>
      <c r="Q130" s="117">
        <v>2.5</v>
      </c>
      <c r="R130" s="122">
        <v>1.5</v>
      </c>
      <c r="S130" s="123">
        <f t="shared" si="15"/>
        <v>4</v>
      </c>
      <c r="T130" s="129">
        <f>_xlfn.IFNA(VLOOKUP($A130,RankedOverview!$C$2:$E$29,3,FALSE),"")</f>
        <v>44</v>
      </c>
    </row>
    <row r="131" spans="1:20" s="130" customFormat="1" ht="22.5" hidden="1" x14ac:dyDescent="0.2">
      <c r="A131" s="120" t="s">
        <v>146</v>
      </c>
      <c r="B131" s="74" t="s">
        <v>185</v>
      </c>
      <c r="C131" s="121" t="s">
        <v>269</v>
      </c>
      <c r="D131" s="117">
        <v>0.25</v>
      </c>
      <c r="E131" s="122">
        <v>0.25</v>
      </c>
      <c r="F131" s="123">
        <f t="shared" si="13"/>
        <v>0.5</v>
      </c>
      <c r="G131" s="124">
        <f t="shared" ref="G131:G162" si="18">IF(ISNUMBER(F131),(S131-F131)/S131,1)</f>
        <v>0.66666666666666663</v>
      </c>
      <c r="H131" s="125">
        <f t="shared" ref="H131:H187" si="19">IF(ISNUMBER(H130),H130,0)+IF(C131&lt;&gt;"out",F131,0)</f>
        <v>148</v>
      </c>
      <c r="I131" s="113" t="str">
        <f>_xlfn.IFNA(VLOOKUP($A131,S2R18IDs!$A$2:$Y$29,9,FALSE),"")</f>
        <v>SP-211569</v>
      </c>
      <c r="J131" s="121"/>
      <c r="K131" s="113" t="str">
        <f t="shared" si="10"/>
        <v/>
      </c>
      <c r="L131" s="120" t="str">
        <f>_xlfn.IFNA(VLOOKUP($A131,S2R18IDs!$A$2:$Y$29,3,FALSE),"")</f>
        <v>Dan Wang, China Mobile</v>
      </c>
      <c r="M131" s="2" t="s">
        <v>180</v>
      </c>
      <c r="N131" s="2"/>
      <c r="O131" s="2"/>
      <c r="P131" s="74" t="s">
        <v>192</v>
      </c>
      <c r="Q131" s="117">
        <v>1</v>
      </c>
      <c r="R131" s="122">
        <v>0.5</v>
      </c>
      <c r="S131" s="123">
        <f t="shared" si="15"/>
        <v>1.5</v>
      </c>
      <c r="T131" s="129">
        <f>_xlfn.IFNA(VLOOKUP($A131,RankedOverview!$C$2:$E$29,3,FALSE),"")</f>
        <v>44</v>
      </c>
    </row>
    <row r="132" spans="1:20" s="130" customFormat="1" ht="11.25" x14ac:dyDescent="0.2">
      <c r="A132" s="120" t="s">
        <v>121</v>
      </c>
      <c r="B132" s="74" t="s">
        <v>189</v>
      </c>
      <c r="C132" s="121" t="s">
        <v>269</v>
      </c>
      <c r="D132" s="117">
        <v>1</v>
      </c>
      <c r="E132" s="122">
        <v>0.5</v>
      </c>
      <c r="F132" s="123">
        <f t="shared" si="13"/>
        <v>1.5</v>
      </c>
      <c r="G132" s="124">
        <f t="shared" si="18"/>
        <v>0</v>
      </c>
      <c r="H132" s="125">
        <f t="shared" si="19"/>
        <v>149.5</v>
      </c>
      <c r="I132" s="113" t="str">
        <f>_xlfn.IFNA(VLOOKUP($A132,S2R18IDs!$A$2:$Y$29,9,FALSE),"")</f>
        <v>SP-211326</v>
      </c>
      <c r="J132" s="121"/>
      <c r="K132" s="113" t="str">
        <f t="shared" ref="K132:K188" si="20">IF(AND($C132="out",$J132="in"),$E132+$D132,IF(AND($C132="in",$J132="out"),(-1)*$F132,""))</f>
        <v/>
      </c>
      <c r="L132" s="120" t="str">
        <f>_xlfn.IFNA(VLOOKUP($A132,S2R18IDs!$A$2:$Y$29,3,FALSE),"")</f>
        <v>Sherry (Yang) Shen, Xiaomi</v>
      </c>
      <c r="M132" s="2" t="s">
        <v>177</v>
      </c>
      <c r="N132" s="2" t="s">
        <v>798</v>
      </c>
      <c r="O132" s="2"/>
      <c r="P132" s="74" t="s">
        <v>202</v>
      </c>
      <c r="Q132" s="117">
        <v>1</v>
      </c>
      <c r="R132" s="122">
        <v>0.5</v>
      </c>
      <c r="S132" s="123">
        <f t="shared" si="15"/>
        <v>1.5</v>
      </c>
      <c r="T132" s="129">
        <f>_xlfn.IFNA(VLOOKUP($A132,RankedOverview!$C$2:$E$29,3,FALSE),"")</f>
        <v>43</v>
      </c>
    </row>
    <row r="133" spans="1:20" s="130" customFormat="1" ht="11.25" hidden="1" x14ac:dyDescent="0.2">
      <c r="A133" s="120" t="s">
        <v>121</v>
      </c>
      <c r="B133" s="74" t="s">
        <v>190</v>
      </c>
      <c r="C133" s="121" t="s">
        <v>840</v>
      </c>
      <c r="D133" s="117">
        <v>1</v>
      </c>
      <c r="E133" s="122">
        <v>0.5</v>
      </c>
      <c r="F133" s="123" t="str">
        <f t="shared" si="13"/>
        <v/>
      </c>
      <c r="G133" s="124">
        <f t="shared" si="18"/>
        <v>1</v>
      </c>
      <c r="H133" s="125">
        <f t="shared" si="19"/>
        <v>149.5</v>
      </c>
      <c r="I133" s="113" t="str">
        <f>_xlfn.IFNA(VLOOKUP($A133,S2R18IDs!$A$2:$Y$29,9,FALSE),"")</f>
        <v>SP-211326</v>
      </c>
      <c r="J133" s="121"/>
      <c r="K133" s="113" t="str">
        <f t="shared" si="20"/>
        <v/>
      </c>
      <c r="L133" s="120" t="str">
        <f>_xlfn.IFNA(VLOOKUP($A133,S2R18IDs!$A$2:$Y$29,3,FALSE),"")</f>
        <v>Sherry (Yang) Shen, Xiaomi</v>
      </c>
      <c r="M133" s="2" t="s">
        <v>177</v>
      </c>
      <c r="N133" s="2" t="s">
        <v>798</v>
      </c>
      <c r="O133" s="2"/>
      <c r="P133" s="74"/>
      <c r="Q133" s="117">
        <v>1</v>
      </c>
      <c r="R133" s="122">
        <v>0.5</v>
      </c>
      <c r="S133" s="123">
        <f t="shared" ref="S133:S164" si="21">Q133+R133</f>
        <v>1.5</v>
      </c>
      <c r="T133" s="129">
        <f>_xlfn.IFNA(VLOOKUP($A133,RankedOverview!$C$2:$E$29,3,FALSE),"")</f>
        <v>43</v>
      </c>
    </row>
    <row r="134" spans="1:20" s="130" customFormat="1" ht="11.25" x14ac:dyDescent="0.2">
      <c r="A134" s="120" t="s">
        <v>121</v>
      </c>
      <c r="B134" s="74" t="s">
        <v>191</v>
      </c>
      <c r="C134" s="121" t="s">
        <v>269</v>
      </c>
      <c r="D134" s="117">
        <v>2</v>
      </c>
      <c r="E134" s="122">
        <v>1</v>
      </c>
      <c r="F134" s="123">
        <f t="shared" si="13"/>
        <v>3</v>
      </c>
      <c r="G134" s="124">
        <f t="shared" si="18"/>
        <v>0</v>
      </c>
      <c r="H134" s="125">
        <f t="shared" si="19"/>
        <v>152.5</v>
      </c>
      <c r="I134" s="113" t="str">
        <f>_xlfn.IFNA(VLOOKUP($A134,S2R18IDs!$A$2:$Y$29,9,FALSE),"")</f>
        <v>SP-211326</v>
      </c>
      <c r="J134" s="121"/>
      <c r="K134" s="113" t="str">
        <f t="shared" si="20"/>
        <v/>
      </c>
      <c r="L134" s="120" t="str">
        <f>_xlfn.IFNA(VLOOKUP($A134,S2R18IDs!$A$2:$Y$29,3,FALSE),"")</f>
        <v>Sherry (Yang) Shen, Xiaomi</v>
      </c>
      <c r="M134" s="2" t="s">
        <v>194</v>
      </c>
      <c r="N134" s="2" t="s">
        <v>806</v>
      </c>
      <c r="O134" s="2"/>
      <c r="P134" s="74"/>
      <c r="Q134" s="117">
        <v>2</v>
      </c>
      <c r="R134" s="122">
        <v>1</v>
      </c>
      <c r="S134" s="123">
        <f t="shared" si="21"/>
        <v>3</v>
      </c>
      <c r="T134" s="129">
        <f>_xlfn.IFNA(VLOOKUP($A134,RankedOverview!$C$2:$E$29,3,FALSE),"")</f>
        <v>43</v>
      </c>
    </row>
    <row r="135" spans="1:20" s="130" customFormat="1" ht="11.25" hidden="1" x14ac:dyDescent="0.2">
      <c r="A135" s="120" t="s">
        <v>121</v>
      </c>
      <c r="B135" s="74" t="s">
        <v>203</v>
      </c>
      <c r="C135" s="121" t="s">
        <v>840</v>
      </c>
      <c r="D135" s="117">
        <v>0.5</v>
      </c>
      <c r="E135" s="122">
        <v>0.5</v>
      </c>
      <c r="F135" s="123" t="str">
        <f t="shared" si="13"/>
        <v/>
      </c>
      <c r="G135" s="124">
        <f t="shared" si="18"/>
        <v>1</v>
      </c>
      <c r="H135" s="125">
        <f t="shared" si="19"/>
        <v>152.5</v>
      </c>
      <c r="I135" s="113" t="str">
        <f>_xlfn.IFNA(VLOOKUP($A135,S2R18IDs!$A$2:$Y$29,9,FALSE),"")</f>
        <v>SP-211326</v>
      </c>
      <c r="J135" s="121"/>
      <c r="K135" s="113" t="str">
        <f t="shared" si="20"/>
        <v/>
      </c>
      <c r="L135" s="120" t="str">
        <f>_xlfn.IFNA(VLOOKUP($A135,S2R18IDs!$A$2:$Y$29,3,FALSE),"")</f>
        <v>Sherry (Yang) Shen, Xiaomi</v>
      </c>
      <c r="M135" s="2" t="s">
        <v>194</v>
      </c>
      <c r="N135" s="2" t="s">
        <v>797</v>
      </c>
      <c r="O135" s="2"/>
      <c r="P135" s="74"/>
      <c r="Q135" s="117">
        <v>0.5</v>
      </c>
      <c r="R135" s="122">
        <v>0.5</v>
      </c>
      <c r="S135" s="123">
        <f t="shared" si="21"/>
        <v>1</v>
      </c>
      <c r="T135" s="129">
        <f>_xlfn.IFNA(VLOOKUP($A135,RankedOverview!$C$2:$E$29,3,FALSE),"")</f>
        <v>43</v>
      </c>
    </row>
    <row r="136" spans="1:20" s="130" customFormat="1" ht="11.25" hidden="1" x14ac:dyDescent="0.2">
      <c r="A136" s="120" t="s">
        <v>121</v>
      </c>
      <c r="B136" s="74" t="s">
        <v>204</v>
      </c>
      <c r="C136" s="121" t="s">
        <v>269</v>
      </c>
      <c r="D136" s="117">
        <v>0.5</v>
      </c>
      <c r="E136" s="122">
        <v>0.5</v>
      </c>
      <c r="F136" s="123">
        <f t="shared" si="13"/>
        <v>1</v>
      </c>
      <c r="G136" s="124">
        <f t="shared" si="18"/>
        <v>0</v>
      </c>
      <c r="H136" s="125">
        <f t="shared" si="19"/>
        <v>153.5</v>
      </c>
      <c r="I136" s="113" t="str">
        <f>_xlfn.IFNA(VLOOKUP($A136,S2R18IDs!$A$2:$Y$29,9,FALSE),"")</f>
        <v>SP-211326</v>
      </c>
      <c r="J136" s="121"/>
      <c r="K136" s="113" t="str">
        <f t="shared" si="20"/>
        <v/>
      </c>
      <c r="L136" s="120" t="str">
        <f>_xlfn.IFNA(VLOOKUP($A136,S2R18IDs!$A$2:$Y$29,3,FALSE),"")</f>
        <v>Sherry (Yang) Shen, Xiaomi</v>
      </c>
      <c r="M136" s="2" t="s">
        <v>180</v>
      </c>
      <c r="N136" s="2"/>
      <c r="O136" s="2"/>
      <c r="P136" s="74"/>
      <c r="Q136" s="117">
        <v>0.5</v>
      </c>
      <c r="R136" s="122">
        <v>0.5</v>
      </c>
      <c r="S136" s="123">
        <f t="shared" si="21"/>
        <v>1</v>
      </c>
      <c r="T136" s="129">
        <f>_xlfn.IFNA(VLOOKUP($A136,RankedOverview!$C$2:$E$29,3,FALSE),"")</f>
        <v>43</v>
      </c>
    </row>
    <row r="137" spans="1:20" s="130" customFormat="1" ht="22.5" hidden="1" x14ac:dyDescent="0.2">
      <c r="A137" s="120" t="s">
        <v>121</v>
      </c>
      <c r="B137" s="74" t="s">
        <v>175</v>
      </c>
      <c r="C137" s="121" t="s">
        <v>840</v>
      </c>
      <c r="D137" s="117">
        <v>1</v>
      </c>
      <c r="E137" s="122">
        <v>0.5</v>
      </c>
      <c r="F137" s="123" t="str">
        <f t="shared" ref="F137:F188" si="22">IF(C137&lt;&gt;"out",D137+E137,"")</f>
        <v/>
      </c>
      <c r="G137" s="124">
        <f t="shared" si="18"/>
        <v>1</v>
      </c>
      <c r="H137" s="125">
        <f t="shared" si="19"/>
        <v>153.5</v>
      </c>
      <c r="I137" s="113" t="str">
        <f>_xlfn.IFNA(VLOOKUP($A137,S2R18IDs!$A$2:$Y$29,9,FALSE),"")</f>
        <v>SP-211326</v>
      </c>
      <c r="J137" s="121"/>
      <c r="K137" s="113" t="str">
        <f t="shared" si="20"/>
        <v/>
      </c>
      <c r="L137" s="120" t="str">
        <f>_xlfn.IFNA(VLOOKUP($A137,S2R18IDs!$A$2:$Y$29,3,FALSE),"")</f>
        <v>Sherry (Yang) Shen, Xiaomi</v>
      </c>
      <c r="M137" s="2" t="s">
        <v>194</v>
      </c>
      <c r="N137" s="2" t="s">
        <v>797</v>
      </c>
      <c r="O137" s="2"/>
      <c r="P137" s="74" t="s">
        <v>205</v>
      </c>
      <c r="Q137" s="117">
        <v>1</v>
      </c>
      <c r="R137" s="122">
        <v>0.5</v>
      </c>
      <c r="S137" s="123">
        <f t="shared" si="21"/>
        <v>1.5</v>
      </c>
      <c r="T137" s="129">
        <f>_xlfn.IFNA(VLOOKUP($A137,RankedOverview!$C$2:$E$29,3,FALSE),"")</f>
        <v>43</v>
      </c>
    </row>
    <row r="138" spans="1:20" s="130" customFormat="1" ht="22.5" hidden="1" x14ac:dyDescent="0.2">
      <c r="A138" s="120" t="s">
        <v>121</v>
      </c>
      <c r="B138" s="74" t="s">
        <v>185</v>
      </c>
      <c r="C138" s="121" t="s">
        <v>840</v>
      </c>
      <c r="D138" s="117">
        <v>0.5</v>
      </c>
      <c r="E138" s="122">
        <v>0.5</v>
      </c>
      <c r="F138" s="123" t="str">
        <f t="shared" si="22"/>
        <v/>
      </c>
      <c r="G138" s="124">
        <f t="shared" si="18"/>
        <v>1</v>
      </c>
      <c r="H138" s="125">
        <f t="shared" si="19"/>
        <v>153.5</v>
      </c>
      <c r="I138" s="113" t="str">
        <f>_xlfn.IFNA(VLOOKUP($A138,S2R18IDs!$A$2:$Y$29,9,FALSE),"")</f>
        <v>SP-211326</v>
      </c>
      <c r="J138" s="121"/>
      <c r="K138" s="113" t="str">
        <f t="shared" si="20"/>
        <v/>
      </c>
      <c r="L138" s="120" t="str">
        <f>_xlfn.IFNA(VLOOKUP($A138,S2R18IDs!$A$2:$Y$29,3,FALSE),"")</f>
        <v>Sherry (Yang) Shen, Xiaomi</v>
      </c>
      <c r="M138" s="2" t="s">
        <v>180</v>
      </c>
      <c r="N138" s="2"/>
      <c r="O138" s="2"/>
      <c r="P138" s="74" t="s">
        <v>206</v>
      </c>
      <c r="Q138" s="117">
        <v>0.5</v>
      </c>
      <c r="R138" s="122">
        <v>0.5</v>
      </c>
      <c r="S138" s="123">
        <f t="shared" si="21"/>
        <v>1</v>
      </c>
      <c r="T138" s="129">
        <f>_xlfn.IFNA(VLOOKUP($A138,RankedOverview!$C$2:$E$29,3,FALSE),"")</f>
        <v>43</v>
      </c>
    </row>
    <row r="139" spans="1:20" s="130" customFormat="1" ht="11.25" hidden="1" x14ac:dyDescent="0.2">
      <c r="A139" s="120" t="s">
        <v>55</v>
      </c>
      <c r="B139" s="74" t="s">
        <v>189</v>
      </c>
      <c r="C139" s="121" t="s">
        <v>269</v>
      </c>
      <c r="D139" s="117">
        <v>1</v>
      </c>
      <c r="E139" s="122">
        <v>0.5</v>
      </c>
      <c r="F139" s="123">
        <f t="shared" si="22"/>
        <v>1.5</v>
      </c>
      <c r="G139" s="124">
        <f t="shared" si="18"/>
        <v>0</v>
      </c>
      <c r="H139" s="125">
        <f t="shared" si="19"/>
        <v>155</v>
      </c>
      <c r="I139" s="113" t="str">
        <f>_xlfn.IFNA(VLOOKUP($A139,S2R18IDs!$A$2:$Y$29,9,FALSE),"")</f>
        <v>SP-211318</v>
      </c>
      <c r="J139" s="121"/>
      <c r="K139" s="113" t="str">
        <f t="shared" si="20"/>
        <v/>
      </c>
      <c r="L139" s="120" t="str">
        <f>_xlfn.IFNA(VLOOKUP($A139,S2R18IDs!$A$2:$Y$29,3,FALSE),"")</f>
        <v>Qianghua Zhu, Huawei</v>
      </c>
      <c r="M139" s="2" t="s">
        <v>180</v>
      </c>
      <c r="N139" s="2"/>
      <c r="O139" s="2"/>
      <c r="P139" s="74" t="s">
        <v>186</v>
      </c>
      <c r="Q139" s="117">
        <v>1</v>
      </c>
      <c r="R139" s="122">
        <v>0.5</v>
      </c>
      <c r="S139" s="123">
        <f t="shared" si="21"/>
        <v>1.5</v>
      </c>
      <c r="T139" s="129">
        <f>_xlfn.IFNA(VLOOKUP($A139,RankedOverview!$C$2:$E$29,3,FALSE),"")</f>
        <v>41</v>
      </c>
    </row>
    <row r="140" spans="1:20" s="130" customFormat="1" ht="11.25" x14ac:dyDescent="0.2">
      <c r="A140" s="120" t="s">
        <v>55</v>
      </c>
      <c r="B140" s="74" t="s">
        <v>190</v>
      </c>
      <c r="C140" s="121" t="s">
        <v>269</v>
      </c>
      <c r="D140" s="117">
        <v>1.5</v>
      </c>
      <c r="E140" s="122">
        <v>0.75</v>
      </c>
      <c r="F140" s="123">
        <f t="shared" si="22"/>
        <v>2.25</v>
      </c>
      <c r="G140" s="124">
        <f t="shared" si="18"/>
        <v>0</v>
      </c>
      <c r="H140" s="125">
        <f t="shared" si="19"/>
        <v>157.25</v>
      </c>
      <c r="I140" s="113" t="str">
        <f>_xlfn.IFNA(VLOOKUP($A140,S2R18IDs!$A$2:$Y$29,9,FALSE),"")</f>
        <v>SP-211318</v>
      </c>
      <c r="J140" s="121"/>
      <c r="K140" s="113" t="str">
        <f t="shared" si="20"/>
        <v/>
      </c>
      <c r="L140" s="120" t="str">
        <f>_xlfn.IFNA(VLOOKUP($A140,S2R18IDs!$A$2:$Y$29,3,FALSE),"")</f>
        <v>Qianghua Zhu, Huawei</v>
      </c>
      <c r="M140" s="2" t="s">
        <v>177</v>
      </c>
      <c r="N140" s="2" t="s">
        <v>805</v>
      </c>
      <c r="O140" s="2"/>
      <c r="P140" s="74" t="s">
        <v>186</v>
      </c>
      <c r="Q140" s="117">
        <v>1.5</v>
      </c>
      <c r="R140" s="122">
        <v>0.75</v>
      </c>
      <c r="S140" s="123">
        <f t="shared" si="21"/>
        <v>2.25</v>
      </c>
      <c r="T140" s="129">
        <f>_xlfn.IFNA(VLOOKUP($A140,RankedOverview!$C$2:$E$29,3,FALSE),"")</f>
        <v>41</v>
      </c>
    </row>
    <row r="141" spans="1:20" s="130" customFormat="1" ht="11.25" hidden="1" x14ac:dyDescent="0.2">
      <c r="A141" s="120" t="s">
        <v>55</v>
      </c>
      <c r="B141" s="74" t="s">
        <v>176</v>
      </c>
      <c r="C141" s="121" t="s">
        <v>269</v>
      </c>
      <c r="D141" s="117">
        <v>0.75</v>
      </c>
      <c r="E141" s="122">
        <v>0.25</v>
      </c>
      <c r="F141" s="123">
        <f t="shared" si="22"/>
        <v>1</v>
      </c>
      <c r="G141" s="124">
        <f t="shared" si="18"/>
        <v>0</v>
      </c>
      <c r="H141" s="125">
        <f t="shared" si="19"/>
        <v>158.25</v>
      </c>
      <c r="I141" s="113" t="str">
        <f>_xlfn.IFNA(VLOOKUP($A141,S2R18IDs!$A$2:$Y$29,9,FALSE),"")</f>
        <v>SP-211318</v>
      </c>
      <c r="J141" s="121"/>
      <c r="K141" s="113" t="str">
        <f t="shared" si="20"/>
        <v/>
      </c>
      <c r="L141" s="120" t="str">
        <f>_xlfn.IFNA(VLOOKUP($A141,S2R18IDs!$A$2:$Y$29,3,FALSE),"")</f>
        <v>Qianghua Zhu, Huawei</v>
      </c>
      <c r="M141" s="2" t="s">
        <v>180</v>
      </c>
      <c r="N141" s="2"/>
      <c r="O141" s="2"/>
      <c r="P141" s="74" t="s">
        <v>186</v>
      </c>
      <c r="Q141" s="117">
        <v>0.75</v>
      </c>
      <c r="R141" s="122">
        <v>0.25</v>
      </c>
      <c r="S141" s="123">
        <f t="shared" si="21"/>
        <v>1</v>
      </c>
      <c r="T141" s="129">
        <f>_xlfn.IFNA(VLOOKUP($A141,RankedOverview!$C$2:$E$29,3,FALSE),"")</f>
        <v>41</v>
      </c>
    </row>
    <row r="142" spans="1:20" s="130" customFormat="1" ht="11.25" hidden="1" x14ac:dyDescent="0.2">
      <c r="A142" s="120" t="s">
        <v>55</v>
      </c>
      <c r="B142" s="74" t="s">
        <v>178</v>
      </c>
      <c r="C142" s="121" t="s">
        <v>840</v>
      </c>
      <c r="D142" s="117">
        <v>1.5</v>
      </c>
      <c r="E142" s="122">
        <v>0.5</v>
      </c>
      <c r="F142" s="123" t="str">
        <f t="shared" si="22"/>
        <v/>
      </c>
      <c r="G142" s="124">
        <f t="shared" si="18"/>
        <v>1</v>
      </c>
      <c r="H142" s="125">
        <f t="shared" si="19"/>
        <v>158.25</v>
      </c>
      <c r="I142" s="113" t="str">
        <f>_xlfn.IFNA(VLOOKUP($A142,S2R18IDs!$A$2:$Y$29,9,FALSE),"")</f>
        <v>SP-211318</v>
      </c>
      <c r="J142" s="121"/>
      <c r="K142" s="113" t="str">
        <f t="shared" si="20"/>
        <v/>
      </c>
      <c r="L142" s="120" t="str">
        <f>_xlfn.IFNA(VLOOKUP($A142,S2R18IDs!$A$2:$Y$29,3,FALSE),"")</f>
        <v>Qianghua Zhu, Huawei</v>
      </c>
      <c r="M142" s="2" t="s">
        <v>180</v>
      </c>
      <c r="N142" s="2"/>
      <c r="O142" s="2"/>
      <c r="P142" s="74" t="s">
        <v>234</v>
      </c>
      <c r="Q142" s="117">
        <v>1.5</v>
      </c>
      <c r="R142" s="122">
        <v>0.5</v>
      </c>
      <c r="S142" s="123">
        <f t="shared" si="21"/>
        <v>2</v>
      </c>
      <c r="T142" s="129">
        <f>_xlfn.IFNA(VLOOKUP($A142,RankedOverview!$C$2:$E$29,3,FALSE),"")</f>
        <v>41</v>
      </c>
    </row>
    <row r="143" spans="1:20" s="130" customFormat="1" ht="11.25" hidden="1" x14ac:dyDescent="0.2">
      <c r="A143" s="120" t="s">
        <v>55</v>
      </c>
      <c r="B143" s="74" t="s">
        <v>179</v>
      </c>
      <c r="C143" s="121" t="s">
        <v>840</v>
      </c>
      <c r="D143" s="117">
        <v>0.5</v>
      </c>
      <c r="E143" s="122">
        <v>0.25</v>
      </c>
      <c r="F143" s="123" t="str">
        <f t="shared" si="22"/>
        <v/>
      </c>
      <c r="G143" s="124">
        <f t="shared" si="18"/>
        <v>1</v>
      </c>
      <c r="H143" s="125">
        <f t="shared" si="19"/>
        <v>158.25</v>
      </c>
      <c r="I143" s="113" t="str">
        <f>_xlfn.IFNA(VLOOKUP($A143,S2R18IDs!$A$2:$Y$29,9,FALSE),"")</f>
        <v>SP-211318</v>
      </c>
      <c r="J143" s="121"/>
      <c r="K143" s="113" t="str">
        <f t="shared" si="20"/>
        <v/>
      </c>
      <c r="L143" s="120" t="str">
        <f>_xlfn.IFNA(VLOOKUP($A143,S2R18IDs!$A$2:$Y$29,3,FALSE),"")</f>
        <v>Qianghua Zhu, Huawei</v>
      </c>
      <c r="M143" s="2" t="s">
        <v>180</v>
      </c>
      <c r="N143" s="2"/>
      <c r="O143" s="2"/>
      <c r="P143" s="74" t="s">
        <v>186</v>
      </c>
      <c r="Q143" s="117">
        <v>0.5</v>
      </c>
      <c r="R143" s="122">
        <v>0.25</v>
      </c>
      <c r="S143" s="123">
        <f t="shared" si="21"/>
        <v>0.75</v>
      </c>
      <c r="T143" s="129">
        <f>_xlfn.IFNA(VLOOKUP($A143,RankedOverview!$C$2:$E$29,3,FALSE),"")</f>
        <v>41</v>
      </c>
    </row>
    <row r="144" spans="1:20" s="130" customFormat="1" ht="11.25" hidden="1" x14ac:dyDescent="0.2">
      <c r="A144" s="120" t="s">
        <v>55</v>
      </c>
      <c r="B144" s="74" t="s">
        <v>181</v>
      </c>
      <c r="C144" s="121" t="s">
        <v>840</v>
      </c>
      <c r="D144" s="117">
        <v>0.5</v>
      </c>
      <c r="E144" s="122">
        <v>0.25</v>
      </c>
      <c r="F144" s="123" t="str">
        <f t="shared" si="22"/>
        <v/>
      </c>
      <c r="G144" s="124">
        <f t="shared" si="18"/>
        <v>1</v>
      </c>
      <c r="H144" s="125">
        <f t="shared" si="19"/>
        <v>158.25</v>
      </c>
      <c r="I144" s="113" t="str">
        <f>_xlfn.IFNA(VLOOKUP($A144,S2R18IDs!$A$2:$Y$29,9,FALSE),"")</f>
        <v>SP-211318</v>
      </c>
      <c r="J144" s="121"/>
      <c r="K144" s="113" t="str">
        <f t="shared" si="20"/>
        <v/>
      </c>
      <c r="L144" s="120" t="str">
        <f>_xlfn.IFNA(VLOOKUP($A144,S2R18IDs!$A$2:$Y$29,3,FALSE),"")</f>
        <v>Qianghua Zhu, Huawei</v>
      </c>
      <c r="M144" s="2" t="s">
        <v>180</v>
      </c>
      <c r="N144" s="2"/>
      <c r="O144" s="2"/>
      <c r="P144" s="74" t="s">
        <v>186</v>
      </c>
      <c r="Q144" s="117">
        <v>0.5</v>
      </c>
      <c r="R144" s="122">
        <v>0.25</v>
      </c>
      <c r="S144" s="123">
        <f t="shared" si="21"/>
        <v>0.75</v>
      </c>
      <c r="T144" s="129">
        <f>_xlfn.IFNA(VLOOKUP($A144,RankedOverview!$C$2:$E$29,3,FALSE),"")</f>
        <v>41</v>
      </c>
    </row>
    <row r="145" spans="1:20" s="130" customFormat="1" ht="11.25" hidden="1" x14ac:dyDescent="0.2">
      <c r="A145" s="120" t="s">
        <v>55</v>
      </c>
      <c r="B145" s="74" t="s">
        <v>185</v>
      </c>
      <c r="C145" s="121" t="s">
        <v>840</v>
      </c>
      <c r="D145" s="117">
        <v>0.75</v>
      </c>
      <c r="E145" s="122">
        <v>0.25</v>
      </c>
      <c r="F145" s="123" t="str">
        <f t="shared" si="22"/>
        <v/>
      </c>
      <c r="G145" s="124">
        <f t="shared" si="18"/>
        <v>1</v>
      </c>
      <c r="H145" s="125">
        <f t="shared" si="19"/>
        <v>158.25</v>
      </c>
      <c r="I145" s="113" t="str">
        <f>_xlfn.IFNA(VLOOKUP($A145,S2R18IDs!$A$2:$Y$29,9,FALSE),"")</f>
        <v>SP-211318</v>
      </c>
      <c r="J145" s="121" t="s">
        <v>269</v>
      </c>
      <c r="K145" s="113">
        <f t="shared" si="20"/>
        <v>1</v>
      </c>
      <c r="L145" s="120" t="str">
        <f>_xlfn.IFNA(VLOOKUP($A145,S2R18IDs!$A$2:$Y$29,3,FALSE),"")</f>
        <v>Qianghua Zhu, Huawei</v>
      </c>
      <c r="M145" s="2" t="s">
        <v>180</v>
      </c>
      <c r="N145" s="2"/>
      <c r="O145" s="2"/>
      <c r="P145" s="74" t="s">
        <v>186</v>
      </c>
      <c r="Q145" s="117">
        <v>0.75</v>
      </c>
      <c r="R145" s="122">
        <v>0.25</v>
      </c>
      <c r="S145" s="123">
        <f t="shared" si="21"/>
        <v>1</v>
      </c>
      <c r="T145" s="129">
        <f>_xlfn.IFNA(VLOOKUP($A145,RankedOverview!$C$2:$E$29,3,FALSE),"")</f>
        <v>41</v>
      </c>
    </row>
    <row r="146" spans="1:20" s="130" customFormat="1" ht="11.25" hidden="1" x14ac:dyDescent="0.2">
      <c r="A146" s="120" t="s">
        <v>55</v>
      </c>
      <c r="B146" s="74" t="s">
        <v>198</v>
      </c>
      <c r="C146" s="121" t="s">
        <v>840</v>
      </c>
      <c r="D146" s="117">
        <v>1</v>
      </c>
      <c r="E146" s="122">
        <v>0.5</v>
      </c>
      <c r="F146" s="123" t="str">
        <f t="shared" si="22"/>
        <v/>
      </c>
      <c r="G146" s="124">
        <f t="shared" si="18"/>
        <v>1</v>
      </c>
      <c r="H146" s="125">
        <f t="shared" si="19"/>
        <v>158.25</v>
      </c>
      <c r="I146" s="113" t="str">
        <f>_xlfn.IFNA(VLOOKUP($A146,S2R18IDs!$A$2:$Y$29,9,FALSE),"")</f>
        <v>SP-211318</v>
      </c>
      <c r="J146" s="121"/>
      <c r="K146" s="113" t="str">
        <f t="shared" si="20"/>
        <v/>
      </c>
      <c r="L146" s="120" t="str">
        <f>_xlfn.IFNA(VLOOKUP($A146,S2R18IDs!$A$2:$Y$29,3,FALSE),"")</f>
        <v>Qianghua Zhu, Huawei</v>
      </c>
      <c r="M146" s="2" t="s">
        <v>180</v>
      </c>
      <c r="N146" s="2"/>
      <c r="O146" s="2"/>
      <c r="P146" s="74" t="s">
        <v>186</v>
      </c>
      <c r="Q146" s="117">
        <v>1</v>
      </c>
      <c r="R146" s="122">
        <v>0.5</v>
      </c>
      <c r="S146" s="123">
        <f t="shared" si="21"/>
        <v>1.5</v>
      </c>
      <c r="T146" s="129">
        <f>_xlfn.IFNA(VLOOKUP($A146,RankedOverview!$C$2:$E$29,3,FALSE),"")</f>
        <v>41</v>
      </c>
    </row>
    <row r="147" spans="1:20" s="130" customFormat="1" ht="11.25" hidden="1" x14ac:dyDescent="0.2">
      <c r="A147" s="120" t="s">
        <v>55</v>
      </c>
      <c r="B147" s="74" t="s">
        <v>200</v>
      </c>
      <c r="C147" s="121" t="s">
        <v>840</v>
      </c>
      <c r="D147" s="117">
        <v>0.5</v>
      </c>
      <c r="E147" s="122">
        <v>0.25</v>
      </c>
      <c r="F147" s="123" t="str">
        <f t="shared" si="22"/>
        <v/>
      </c>
      <c r="G147" s="124">
        <f t="shared" si="18"/>
        <v>1</v>
      </c>
      <c r="H147" s="125">
        <f t="shared" si="19"/>
        <v>158.25</v>
      </c>
      <c r="I147" s="113" t="str">
        <f>_xlfn.IFNA(VLOOKUP($A147,S2R18IDs!$A$2:$Y$29,9,FALSE),"")</f>
        <v>SP-211318</v>
      </c>
      <c r="J147" s="121"/>
      <c r="K147" s="113" t="str">
        <f t="shared" si="20"/>
        <v/>
      </c>
      <c r="L147" s="120" t="str">
        <f>_xlfn.IFNA(VLOOKUP($A147,S2R18IDs!$A$2:$Y$29,3,FALSE),"")</f>
        <v>Qianghua Zhu, Huawei</v>
      </c>
      <c r="M147" s="2" t="s">
        <v>180</v>
      </c>
      <c r="N147" s="2"/>
      <c r="O147" s="2"/>
      <c r="P147" s="74" t="s">
        <v>186</v>
      </c>
      <c r="Q147" s="117">
        <v>0.5</v>
      </c>
      <c r="R147" s="122">
        <v>0.25</v>
      </c>
      <c r="S147" s="123">
        <f t="shared" si="21"/>
        <v>0.75</v>
      </c>
      <c r="T147" s="129">
        <f>_xlfn.IFNA(VLOOKUP($A147,RankedOverview!$C$2:$E$29,3,FALSE),"")</f>
        <v>41</v>
      </c>
    </row>
    <row r="148" spans="1:20" s="130" customFormat="1" ht="11.25" hidden="1" x14ac:dyDescent="0.2">
      <c r="A148" s="120" t="s">
        <v>55</v>
      </c>
      <c r="B148" s="74" t="s">
        <v>211</v>
      </c>
      <c r="C148" s="121" t="s">
        <v>840</v>
      </c>
      <c r="D148" s="117">
        <v>1</v>
      </c>
      <c r="E148" s="122">
        <v>0.5</v>
      </c>
      <c r="F148" s="123" t="str">
        <f t="shared" si="22"/>
        <v/>
      </c>
      <c r="G148" s="124">
        <f t="shared" si="18"/>
        <v>1</v>
      </c>
      <c r="H148" s="125">
        <f t="shared" si="19"/>
        <v>158.25</v>
      </c>
      <c r="I148" s="113" t="str">
        <f>_xlfn.IFNA(VLOOKUP($A148,S2R18IDs!$A$2:$Y$29,9,FALSE),"")</f>
        <v>SP-211318</v>
      </c>
      <c r="J148" s="121"/>
      <c r="K148" s="113" t="str">
        <f t="shared" si="20"/>
        <v/>
      </c>
      <c r="L148" s="120" t="str">
        <f>_xlfn.IFNA(VLOOKUP($A148,S2R18IDs!$A$2:$Y$29,3,FALSE),"")</f>
        <v>Qianghua Zhu, Huawei</v>
      </c>
      <c r="M148" s="2" t="s">
        <v>180</v>
      </c>
      <c r="N148" s="2"/>
      <c r="O148" s="2"/>
      <c r="P148" s="74" t="s">
        <v>186</v>
      </c>
      <c r="Q148" s="117">
        <v>1</v>
      </c>
      <c r="R148" s="122">
        <v>0.5</v>
      </c>
      <c r="S148" s="123">
        <f t="shared" si="21"/>
        <v>1.5</v>
      </c>
      <c r="T148" s="129">
        <f>_xlfn.IFNA(VLOOKUP($A148,RankedOverview!$C$2:$E$29,3,FALSE),"")</f>
        <v>41</v>
      </c>
    </row>
    <row r="149" spans="1:20" s="130" customFormat="1" ht="11.25" hidden="1" x14ac:dyDescent="0.2">
      <c r="A149" s="120" t="s">
        <v>55</v>
      </c>
      <c r="B149" s="74" t="s">
        <v>216</v>
      </c>
      <c r="C149" s="121" t="s">
        <v>840</v>
      </c>
      <c r="D149" s="117">
        <v>0.5</v>
      </c>
      <c r="E149" s="122">
        <v>0.25</v>
      </c>
      <c r="F149" s="123" t="str">
        <f t="shared" si="22"/>
        <v/>
      </c>
      <c r="G149" s="124">
        <f t="shared" si="18"/>
        <v>1</v>
      </c>
      <c r="H149" s="125">
        <f t="shared" si="19"/>
        <v>158.25</v>
      </c>
      <c r="I149" s="113" t="str">
        <f>_xlfn.IFNA(VLOOKUP($A149,S2R18IDs!$A$2:$Y$29,9,FALSE),"")</f>
        <v>SP-211318</v>
      </c>
      <c r="J149" s="121"/>
      <c r="K149" s="113" t="str">
        <f t="shared" si="20"/>
        <v/>
      </c>
      <c r="L149" s="120" t="str">
        <f>_xlfn.IFNA(VLOOKUP($A149,S2R18IDs!$A$2:$Y$29,3,FALSE),"")</f>
        <v>Qianghua Zhu, Huawei</v>
      </c>
      <c r="M149" s="2" t="s">
        <v>180</v>
      </c>
      <c r="N149" s="2"/>
      <c r="O149" s="2"/>
      <c r="P149" s="74" t="s">
        <v>186</v>
      </c>
      <c r="Q149" s="117">
        <v>0.5</v>
      </c>
      <c r="R149" s="122">
        <v>0.25</v>
      </c>
      <c r="S149" s="123">
        <f t="shared" si="21"/>
        <v>0.75</v>
      </c>
      <c r="T149" s="129">
        <f>_xlfn.IFNA(VLOOKUP($A149,RankedOverview!$C$2:$E$29,3,FALSE),"")</f>
        <v>41</v>
      </c>
    </row>
    <row r="150" spans="1:20" s="130" customFormat="1" ht="33.75" hidden="1" x14ac:dyDescent="0.2">
      <c r="A150" s="120" t="s">
        <v>55</v>
      </c>
      <c r="B150" s="74" t="s">
        <v>218</v>
      </c>
      <c r="C150" s="121" t="s">
        <v>840</v>
      </c>
      <c r="D150" s="117">
        <v>0.5</v>
      </c>
      <c r="E150" s="122">
        <v>0.25</v>
      </c>
      <c r="F150" s="123" t="str">
        <f t="shared" si="22"/>
        <v/>
      </c>
      <c r="G150" s="124">
        <f t="shared" si="18"/>
        <v>1</v>
      </c>
      <c r="H150" s="125">
        <f t="shared" si="19"/>
        <v>158.25</v>
      </c>
      <c r="I150" s="113" t="str">
        <f>_xlfn.IFNA(VLOOKUP($A150,S2R18IDs!$A$2:$Y$29,9,FALSE),"")</f>
        <v>SP-211318</v>
      </c>
      <c r="J150" s="121"/>
      <c r="K150" s="113" t="str">
        <f t="shared" si="20"/>
        <v/>
      </c>
      <c r="L150" s="120" t="str">
        <f>_xlfn.IFNA(VLOOKUP($A150,S2R18IDs!$A$2:$Y$29,3,FALSE),"")</f>
        <v>Qianghua Zhu, Huawei</v>
      </c>
      <c r="M150" s="2" t="s">
        <v>180</v>
      </c>
      <c r="N150" s="2"/>
      <c r="O150" s="2"/>
      <c r="P150" s="74" t="s">
        <v>235</v>
      </c>
      <c r="Q150" s="117">
        <v>1.5</v>
      </c>
      <c r="R150" s="122">
        <v>0.75</v>
      </c>
      <c r="S150" s="123">
        <f t="shared" si="21"/>
        <v>2.25</v>
      </c>
      <c r="T150" s="129">
        <f>_xlfn.IFNA(VLOOKUP($A150,RankedOverview!$C$2:$E$29,3,FALSE),"")</f>
        <v>41</v>
      </c>
    </row>
    <row r="151" spans="1:20" s="130" customFormat="1" ht="11.25" hidden="1" x14ac:dyDescent="0.2">
      <c r="A151" s="120" t="s">
        <v>75</v>
      </c>
      <c r="B151" s="74" t="s">
        <v>174</v>
      </c>
      <c r="C151" s="121" t="s">
        <v>269</v>
      </c>
      <c r="D151" s="117">
        <v>1</v>
      </c>
      <c r="E151" s="122">
        <v>0.5</v>
      </c>
      <c r="F151" s="123">
        <f t="shared" si="22"/>
        <v>1.5</v>
      </c>
      <c r="G151" s="124">
        <f t="shared" si="18"/>
        <v>0</v>
      </c>
      <c r="H151" s="125">
        <f t="shared" si="19"/>
        <v>159.75</v>
      </c>
      <c r="I151" s="113" t="str">
        <f>_xlfn.IFNA(VLOOKUP($A151,S2R18IDs!$A$2:$Y$29,9,FALSE),"")</f>
        <v>SP-211329</v>
      </c>
      <c r="J151" s="121"/>
      <c r="K151" s="113" t="str">
        <f t="shared" si="20"/>
        <v/>
      </c>
      <c r="L151" s="120" t="str">
        <f>_xlfn.IFNA(VLOOKUP($A151,S2R18IDs!$A$2:$Y$29,3,FALSE),"")</f>
        <v>Changhong Shan, Intel</v>
      </c>
      <c r="M151" s="2" t="s">
        <v>180</v>
      </c>
      <c r="N151" s="2"/>
      <c r="O151" s="2"/>
      <c r="P151" s="74" t="s">
        <v>186</v>
      </c>
      <c r="Q151" s="117">
        <v>1</v>
      </c>
      <c r="R151" s="122">
        <v>0.5</v>
      </c>
      <c r="S151" s="123">
        <f t="shared" si="21"/>
        <v>1.5</v>
      </c>
      <c r="T151" s="129">
        <f>_xlfn.IFNA(VLOOKUP($A151,RankedOverview!$C$2:$E$29,3,FALSE),"")</f>
        <v>37</v>
      </c>
    </row>
    <row r="152" spans="1:20" s="130" customFormat="1" ht="11.25" hidden="1" x14ac:dyDescent="0.2">
      <c r="A152" s="120" t="s">
        <v>75</v>
      </c>
      <c r="B152" s="74" t="s">
        <v>176</v>
      </c>
      <c r="C152" s="121" t="s">
        <v>840</v>
      </c>
      <c r="D152" s="117">
        <v>0.75</v>
      </c>
      <c r="E152" s="122">
        <v>0.5</v>
      </c>
      <c r="F152" s="123" t="str">
        <f t="shared" si="22"/>
        <v/>
      </c>
      <c r="G152" s="124">
        <f t="shared" si="18"/>
        <v>1</v>
      </c>
      <c r="H152" s="125">
        <f t="shared" si="19"/>
        <v>159.75</v>
      </c>
      <c r="I152" s="113" t="str">
        <f>_xlfn.IFNA(VLOOKUP($A152,S2R18IDs!$A$2:$Y$29,9,FALSE),"")</f>
        <v>SP-211329</v>
      </c>
      <c r="J152" s="121"/>
      <c r="K152" s="113" t="str">
        <f t="shared" si="20"/>
        <v/>
      </c>
      <c r="L152" s="120" t="str">
        <f>_xlfn.IFNA(VLOOKUP($A152,S2R18IDs!$A$2:$Y$29,3,FALSE),"")</f>
        <v>Changhong Shan, Intel</v>
      </c>
      <c r="M152" s="2" t="s">
        <v>180</v>
      </c>
      <c r="N152" s="2"/>
      <c r="O152" s="2"/>
      <c r="P152" s="74" t="s">
        <v>186</v>
      </c>
      <c r="Q152" s="117">
        <v>0.75</v>
      </c>
      <c r="R152" s="122">
        <v>0.5</v>
      </c>
      <c r="S152" s="123">
        <f t="shared" si="21"/>
        <v>1.25</v>
      </c>
      <c r="T152" s="129">
        <f>_xlfn.IFNA(VLOOKUP($A152,RankedOverview!$C$2:$E$29,3,FALSE),"")</f>
        <v>37</v>
      </c>
    </row>
    <row r="153" spans="1:20" s="130" customFormat="1" ht="11.25" hidden="1" x14ac:dyDescent="0.2">
      <c r="A153" s="120" t="s">
        <v>75</v>
      </c>
      <c r="B153" s="74" t="s">
        <v>178</v>
      </c>
      <c r="C153" s="121" t="s">
        <v>840</v>
      </c>
      <c r="D153" s="117">
        <v>0.75</v>
      </c>
      <c r="E153" s="122">
        <v>0.25</v>
      </c>
      <c r="F153" s="123" t="str">
        <f t="shared" si="22"/>
        <v/>
      </c>
      <c r="G153" s="124">
        <f t="shared" si="18"/>
        <v>1</v>
      </c>
      <c r="H153" s="125">
        <f t="shared" si="19"/>
        <v>159.75</v>
      </c>
      <c r="I153" s="113" t="str">
        <f>_xlfn.IFNA(VLOOKUP($A153,S2R18IDs!$A$2:$Y$29,9,FALSE),"")</f>
        <v>SP-211329</v>
      </c>
      <c r="J153" s="121"/>
      <c r="K153" s="113" t="str">
        <f t="shared" si="20"/>
        <v/>
      </c>
      <c r="L153" s="120" t="str">
        <f>_xlfn.IFNA(VLOOKUP($A153,S2R18IDs!$A$2:$Y$29,3,FALSE),"")</f>
        <v>Changhong Shan, Intel</v>
      </c>
      <c r="M153" s="2" t="s">
        <v>180</v>
      </c>
      <c r="N153" s="2"/>
      <c r="O153" s="2"/>
      <c r="P153" s="74" t="s">
        <v>186</v>
      </c>
      <c r="Q153" s="117">
        <v>0.75</v>
      </c>
      <c r="R153" s="122">
        <v>0.5</v>
      </c>
      <c r="S153" s="123">
        <f t="shared" si="21"/>
        <v>1.25</v>
      </c>
      <c r="T153" s="129">
        <f>_xlfn.IFNA(VLOOKUP($A153,RankedOverview!$C$2:$E$29,3,FALSE),"")</f>
        <v>37</v>
      </c>
    </row>
    <row r="154" spans="1:20" s="130" customFormat="1" ht="11.25" hidden="1" x14ac:dyDescent="0.2">
      <c r="A154" s="120" t="s">
        <v>75</v>
      </c>
      <c r="B154" s="74" t="s">
        <v>185</v>
      </c>
      <c r="C154" s="121" t="s">
        <v>840</v>
      </c>
      <c r="D154" s="117">
        <v>1</v>
      </c>
      <c r="E154" s="122">
        <v>0.5</v>
      </c>
      <c r="F154" s="123" t="str">
        <f t="shared" si="22"/>
        <v/>
      </c>
      <c r="G154" s="124">
        <f t="shared" si="18"/>
        <v>1</v>
      </c>
      <c r="H154" s="125">
        <f t="shared" si="19"/>
        <v>159.75</v>
      </c>
      <c r="I154" s="113" t="str">
        <f>_xlfn.IFNA(VLOOKUP($A154,S2R18IDs!$A$2:$Y$29,9,FALSE),"")</f>
        <v>SP-211329</v>
      </c>
      <c r="J154" s="121"/>
      <c r="K154" s="113" t="str">
        <f t="shared" si="20"/>
        <v/>
      </c>
      <c r="L154" s="120" t="str">
        <f>_xlfn.IFNA(VLOOKUP($A154,S2R18IDs!$A$2:$Y$29,3,FALSE),"")</f>
        <v>Changhong Shan, Intel</v>
      </c>
      <c r="M154" s="2" t="s">
        <v>180</v>
      </c>
      <c r="N154" s="2"/>
      <c r="O154" s="2"/>
      <c r="P154" s="74" t="s">
        <v>186</v>
      </c>
      <c r="Q154" s="117">
        <v>1</v>
      </c>
      <c r="R154" s="122">
        <v>0.5</v>
      </c>
      <c r="S154" s="123">
        <f t="shared" si="21"/>
        <v>1.5</v>
      </c>
      <c r="T154" s="129">
        <f>_xlfn.IFNA(VLOOKUP($A154,RankedOverview!$C$2:$E$29,3,FALSE),"")</f>
        <v>37</v>
      </c>
    </row>
    <row r="155" spans="1:20" s="130" customFormat="1" ht="11.25" hidden="1" x14ac:dyDescent="0.2">
      <c r="A155" s="120" t="s">
        <v>75</v>
      </c>
      <c r="B155" s="74" t="s">
        <v>198</v>
      </c>
      <c r="C155" s="121" t="s">
        <v>269</v>
      </c>
      <c r="D155" s="117">
        <v>1.5</v>
      </c>
      <c r="E155" s="122">
        <v>0.5</v>
      </c>
      <c r="F155" s="123">
        <f t="shared" si="22"/>
        <v>2</v>
      </c>
      <c r="G155" s="124">
        <f t="shared" si="18"/>
        <v>0.1111111111111111</v>
      </c>
      <c r="H155" s="125">
        <f t="shared" si="19"/>
        <v>161.75</v>
      </c>
      <c r="I155" s="113" t="str">
        <f>_xlfn.IFNA(VLOOKUP($A155,S2R18IDs!$A$2:$Y$29,9,FALSE),"")</f>
        <v>SP-211329</v>
      </c>
      <c r="J155" s="121"/>
      <c r="K155" s="113" t="str">
        <f t="shared" si="20"/>
        <v/>
      </c>
      <c r="L155" s="120" t="str">
        <f>_xlfn.IFNA(VLOOKUP($A155,S2R18IDs!$A$2:$Y$29,3,FALSE),"")</f>
        <v>Changhong Shan, Intel</v>
      </c>
      <c r="M155" s="2" t="s">
        <v>180</v>
      </c>
      <c r="N155" s="2"/>
      <c r="O155" s="2"/>
      <c r="P155" s="74" t="s">
        <v>186</v>
      </c>
      <c r="Q155" s="117">
        <v>1.5</v>
      </c>
      <c r="R155" s="122">
        <v>0.75</v>
      </c>
      <c r="S155" s="123">
        <f t="shared" si="21"/>
        <v>2.25</v>
      </c>
      <c r="T155" s="129">
        <f>_xlfn.IFNA(VLOOKUP($A155,RankedOverview!$C$2:$E$29,3,FALSE),"")</f>
        <v>37</v>
      </c>
    </row>
    <row r="156" spans="1:20" s="130" customFormat="1" ht="11.25" hidden="1" x14ac:dyDescent="0.2">
      <c r="A156" s="120" t="s">
        <v>75</v>
      </c>
      <c r="B156" s="74" t="s">
        <v>200</v>
      </c>
      <c r="C156" s="121" t="s">
        <v>840</v>
      </c>
      <c r="D156" s="117">
        <v>1</v>
      </c>
      <c r="E156" s="122">
        <v>0.5</v>
      </c>
      <c r="F156" s="123" t="str">
        <f t="shared" si="22"/>
        <v/>
      </c>
      <c r="G156" s="124">
        <f t="shared" si="18"/>
        <v>1</v>
      </c>
      <c r="H156" s="125">
        <f t="shared" si="19"/>
        <v>161.75</v>
      </c>
      <c r="I156" s="113" t="str">
        <f>_xlfn.IFNA(VLOOKUP($A156,S2R18IDs!$A$2:$Y$29,9,FALSE),"")</f>
        <v>SP-211329</v>
      </c>
      <c r="J156" s="121" t="s">
        <v>269</v>
      </c>
      <c r="K156" s="113">
        <f t="shared" si="20"/>
        <v>1.5</v>
      </c>
      <c r="L156" s="120" t="str">
        <f>_xlfn.IFNA(VLOOKUP($A156,S2R18IDs!$A$2:$Y$29,3,FALSE),"")</f>
        <v>Changhong Shan, Intel</v>
      </c>
      <c r="M156" s="2" t="s">
        <v>180</v>
      </c>
      <c r="N156" s="2"/>
      <c r="O156" s="2"/>
      <c r="P156" s="74" t="s">
        <v>186</v>
      </c>
      <c r="Q156" s="117">
        <v>1</v>
      </c>
      <c r="R156" s="122">
        <v>0.5</v>
      </c>
      <c r="S156" s="123">
        <f t="shared" si="21"/>
        <v>1.5</v>
      </c>
      <c r="T156" s="129">
        <f>_xlfn.IFNA(VLOOKUP($A156,RankedOverview!$C$2:$E$29,3,FALSE),"")</f>
        <v>37</v>
      </c>
    </row>
    <row r="157" spans="1:20" s="130" customFormat="1" ht="11.25" hidden="1" x14ac:dyDescent="0.2">
      <c r="A157" s="120" t="s">
        <v>75</v>
      </c>
      <c r="B157" s="74" t="s">
        <v>211</v>
      </c>
      <c r="C157" s="121" t="s">
        <v>269</v>
      </c>
      <c r="D157" s="117">
        <v>1</v>
      </c>
      <c r="E157" s="122">
        <v>0.25</v>
      </c>
      <c r="F157" s="123">
        <f t="shared" si="22"/>
        <v>1.25</v>
      </c>
      <c r="G157" s="124">
        <f t="shared" si="18"/>
        <v>0.16666666666666666</v>
      </c>
      <c r="H157" s="125">
        <f t="shared" si="19"/>
        <v>163</v>
      </c>
      <c r="I157" s="113" t="str">
        <f>_xlfn.IFNA(VLOOKUP($A157,S2R18IDs!$A$2:$Y$29,9,FALSE),"")</f>
        <v>SP-211329</v>
      </c>
      <c r="J157" s="121"/>
      <c r="K157" s="113" t="str">
        <f t="shared" si="20"/>
        <v/>
      </c>
      <c r="L157" s="120" t="str">
        <f>_xlfn.IFNA(VLOOKUP($A157,S2R18IDs!$A$2:$Y$29,3,FALSE),"")</f>
        <v>Changhong Shan, Intel</v>
      </c>
      <c r="M157" s="2" t="s">
        <v>180</v>
      </c>
      <c r="N157" s="2"/>
      <c r="O157" s="2"/>
      <c r="P157" s="74" t="s">
        <v>186</v>
      </c>
      <c r="Q157" s="117">
        <v>1</v>
      </c>
      <c r="R157" s="122">
        <v>0.5</v>
      </c>
      <c r="S157" s="123">
        <f t="shared" si="21"/>
        <v>1.5</v>
      </c>
      <c r="T157" s="129">
        <f>_xlfn.IFNA(VLOOKUP($A157,RankedOverview!$C$2:$E$29,3,FALSE),"")</f>
        <v>37</v>
      </c>
    </row>
    <row r="158" spans="1:20" s="130" customFormat="1" ht="11.25" hidden="1" x14ac:dyDescent="0.2">
      <c r="A158" s="120" t="s">
        <v>151</v>
      </c>
      <c r="B158" s="74" t="s">
        <v>174</v>
      </c>
      <c r="C158" s="121" t="s">
        <v>840</v>
      </c>
      <c r="D158" s="117">
        <v>0.25</v>
      </c>
      <c r="E158" s="122">
        <v>0.25</v>
      </c>
      <c r="F158" s="123" t="str">
        <f t="shared" si="22"/>
        <v/>
      </c>
      <c r="G158" s="124">
        <f t="shared" si="18"/>
        <v>1</v>
      </c>
      <c r="H158" s="125">
        <f t="shared" si="19"/>
        <v>163</v>
      </c>
      <c r="I158" s="113" t="str">
        <f>_xlfn.IFNA(VLOOKUP($A158,S2R18IDs!$A$2:$Y$29,9,FALSE),"")</f>
        <v>SP-211308</v>
      </c>
      <c r="J158" s="121"/>
      <c r="K158" s="113" t="str">
        <f t="shared" si="20"/>
        <v/>
      </c>
      <c r="L158" s="120" t="str">
        <f>_xlfn.IFNA(VLOOKUP($A158,S2R18IDs!$A$2:$Y$29,3,FALSE),"")</f>
        <v>Stefano Faccin, Qualcomm</v>
      </c>
      <c r="M158" s="2" t="s">
        <v>180</v>
      </c>
      <c r="N158" s="2"/>
      <c r="O158" s="2"/>
      <c r="P158" s="74" t="s">
        <v>186</v>
      </c>
      <c r="Q158" s="117">
        <v>0.25</v>
      </c>
      <c r="R158" s="122">
        <v>0.25</v>
      </c>
      <c r="S158" s="123">
        <f t="shared" si="21"/>
        <v>0.5</v>
      </c>
      <c r="T158" s="129">
        <f>_xlfn.IFNA(VLOOKUP($A158,RankedOverview!$C$2:$E$29,3,FALSE),"")</f>
        <v>33</v>
      </c>
    </row>
    <row r="159" spans="1:20" s="130" customFormat="1" ht="22.5" x14ac:dyDescent="0.2">
      <c r="A159" s="120" t="s">
        <v>151</v>
      </c>
      <c r="B159" s="74" t="s">
        <v>176</v>
      </c>
      <c r="C159" s="121" t="s">
        <v>269</v>
      </c>
      <c r="D159" s="117">
        <v>2</v>
      </c>
      <c r="E159" s="122">
        <v>1.5</v>
      </c>
      <c r="F159" s="123">
        <f t="shared" si="22"/>
        <v>3.5</v>
      </c>
      <c r="G159" s="124">
        <f t="shared" si="18"/>
        <v>0</v>
      </c>
      <c r="H159" s="125">
        <f t="shared" si="19"/>
        <v>166.5</v>
      </c>
      <c r="I159" s="113" t="str">
        <f>_xlfn.IFNA(VLOOKUP($A159,S2R18IDs!$A$2:$Y$29,9,FALSE),"")</f>
        <v>SP-211308</v>
      </c>
      <c r="J159" s="121"/>
      <c r="K159" s="113" t="str">
        <f t="shared" si="20"/>
        <v/>
      </c>
      <c r="L159" s="120" t="str">
        <f>_xlfn.IFNA(VLOOKUP($A159,S2R18IDs!$A$2:$Y$29,3,FALSE),"")</f>
        <v>Stefano Faccin, Qualcomm</v>
      </c>
      <c r="M159" s="2" t="s">
        <v>177</v>
      </c>
      <c r="N159" s="2" t="s">
        <v>798</v>
      </c>
      <c r="O159" s="2"/>
      <c r="P159" s="74" t="s">
        <v>264</v>
      </c>
      <c r="Q159" s="117">
        <v>2</v>
      </c>
      <c r="R159" s="122">
        <v>1.5</v>
      </c>
      <c r="S159" s="123">
        <f t="shared" si="21"/>
        <v>3.5</v>
      </c>
      <c r="T159" s="129">
        <f>_xlfn.IFNA(VLOOKUP($A159,RankedOverview!$C$2:$E$29,3,FALSE),"")</f>
        <v>33</v>
      </c>
    </row>
    <row r="160" spans="1:20" s="130" customFormat="1" ht="22.5" x14ac:dyDescent="0.2">
      <c r="A160" s="120" t="s">
        <v>151</v>
      </c>
      <c r="B160" s="74" t="s">
        <v>178</v>
      </c>
      <c r="C160" s="121" t="s">
        <v>840</v>
      </c>
      <c r="D160" s="117">
        <v>2</v>
      </c>
      <c r="E160" s="122">
        <v>1.5</v>
      </c>
      <c r="F160" s="123" t="str">
        <f t="shared" si="22"/>
        <v/>
      </c>
      <c r="G160" s="124">
        <f t="shared" si="18"/>
        <v>1</v>
      </c>
      <c r="H160" s="125">
        <f t="shared" si="19"/>
        <v>166.5</v>
      </c>
      <c r="I160" s="113" t="str">
        <f>_xlfn.IFNA(VLOOKUP($A160,S2R18IDs!$A$2:$Y$29,9,FALSE),"")</f>
        <v>SP-211308</v>
      </c>
      <c r="J160" s="121" t="s">
        <v>269</v>
      </c>
      <c r="K160" s="113">
        <f t="shared" si="20"/>
        <v>3.5</v>
      </c>
      <c r="L160" s="120" t="str">
        <f>_xlfn.IFNA(VLOOKUP($A160,S2R18IDs!$A$2:$Y$29,3,FALSE),"")</f>
        <v>Stefano Faccin, Qualcomm</v>
      </c>
      <c r="M160" s="2" t="s">
        <v>177</v>
      </c>
      <c r="N160" s="2" t="s">
        <v>798</v>
      </c>
      <c r="O160" s="2"/>
      <c r="P160" s="74" t="s">
        <v>265</v>
      </c>
      <c r="Q160" s="117">
        <v>2</v>
      </c>
      <c r="R160" s="122">
        <v>1.5</v>
      </c>
      <c r="S160" s="123">
        <f t="shared" si="21"/>
        <v>3.5</v>
      </c>
      <c r="T160" s="129">
        <f>_xlfn.IFNA(VLOOKUP($A160,RankedOverview!$C$2:$E$29,3,FALSE),"")</f>
        <v>33</v>
      </c>
    </row>
    <row r="161" spans="1:20" s="130" customFormat="1" ht="11.25" hidden="1" x14ac:dyDescent="0.2">
      <c r="A161" s="120" t="s">
        <v>151</v>
      </c>
      <c r="B161" s="74" t="s">
        <v>179</v>
      </c>
      <c r="C161" s="121" t="s">
        <v>840</v>
      </c>
      <c r="D161" s="117">
        <v>0.5</v>
      </c>
      <c r="E161" s="122">
        <v>0.25</v>
      </c>
      <c r="F161" s="123" t="str">
        <f t="shared" si="22"/>
        <v/>
      </c>
      <c r="G161" s="124">
        <f t="shared" si="18"/>
        <v>1</v>
      </c>
      <c r="H161" s="125">
        <f t="shared" si="19"/>
        <v>166.5</v>
      </c>
      <c r="I161" s="113" t="str">
        <f>_xlfn.IFNA(VLOOKUP($A161,S2R18IDs!$A$2:$Y$29,9,FALSE),"")</f>
        <v>SP-211308</v>
      </c>
      <c r="J161" s="121"/>
      <c r="K161" s="113" t="str">
        <f t="shared" si="20"/>
        <v/>
      </c>
      <c r="L161" s="120" t="str">
        <f>_xlfn.IFNA(VLOOKUP($A161,S2R18IDs!$A$2:$Y$29,3,FALSE),"")</f>
        <v>Stefano Faccin, Qualcomm</v>
      </c>
      <c r="M161" s="2" t="s">
        <v>180</v>
      </c>
      <c r="N161" s="2"/>
      <c r="O161" s="2"/>
      <c r="P161" s="74" t="s">
        <v>186</v>
      </c>
      <c r="Q161" s="117">
        <v>0.5</v>
      </c>
      <c r="R161" s="122">
        <v>0.25</v>
      </c>
      <c r="S161" s="123">
        <f t="shared" si="21"/>
        <v>0.75</v>
      </c>
      <c r="T161" s="129">
        <f>_xlfn.IFNA(VLOOKUP($A161,RankedOverview!$C$2:$E$29,3,FALSE),"")</f>
        <v>33</v>
      </c>
    </row>
    <row r="162" spans="1:20" s="130" customFormat="1" ht="11.25" hidden="1" x14ac:dyDescent="0.2">
      <c r="A162" s="120" t="s">
        <v>151</v>
      </c>
      <c r="B162" s="74" t="s">
        <v>181</v>
      </c>
      <c r="C162" s="121" t="s">
        <v>840</v>
      </c>
      <c r="D162" s="117">
        <v>0.5</v>
      </c>
      <c r="E162" s="122">
        <v>0.25</v>
      </c>
      <c r="F162" s="123" t="str">
        <f t="shared" si="22"/>
        <v/>
      </c>
      <c r="G162" s="124">
        <f t="shared" si="18"/>
        <v>1</v>
      </c>
      <c r="H162" s="125">
        <f t="shared" si="19"/>
        <v>166.5</v>
      </c>
      <c r="I162" s="113" t="str">
        <f>_xlfn.IFNA(VLOOKUP($A162,S2R18IDs!$A$2:$Y$29,9,FALSE),"")</f>
        <v>SP-211308</v>
      </c>
      <c r="J162" s="121"/>
      <c r="K162" s="113" t="str">
        <f t="shared" si="20"/>
        <v/>
      </c>
      <c r="L162" s="120" t="str">
        <f>_xlfn.IFNA(VLOOKUP($A162,S2R18IDs!$A$2:$Y$29,3,FALSE),"")</f>
        <v>Stefano Faccin, Qualcomm</v>
      </c>
      <c r="M162" s="2" t="s">
        <v>180</v>
      </c>
      <c r="N162" s="2"/>
      <c r="O162" s="2"/>
      <c r="P162" s="74" t="s">
        <v>186</v>
      </c>
      <c r="Q162" s="117">
        <v>0.5</v>
      </c>
      <c r="R162" s="122">
        <v>0.25</v>
      </c>
      <c r="S162" s="123">
        <f t="shared" si="21"/>
        <v>0.75</v>
      </c>
      <c r="T162" s="129">
        <f>_xlfn.IFNA(VLOOKUP($A162,RankedOverview!$C$2:$E$29,3,FALSE),"")</f>
        <v>33</v>
      </c>
    </row>
    <row r="163" spans="1:20" s="130" customFormat="1" ht="11.25" hidden="1" x14ac:dyDescent="0.2">
      <c r="A163" s="120" t="s">
        <v>151</v>
      </c>
      <c r="B163" s="74" t="s">
        <v>182</v>
      </c>
      <c r="C163" s="121" t="s">
        <v>840</v>
      </c>
      <c r="D163" s="117">
        <v>0.5</v>
      </c>
      <c r="E163" s="122">
        <v>0.25</v>
      </c>
      <c r="F163" s="123" t="str">
        <f t="shared" si="22"/>
        <v/>
      </c>
      <c r="G163" s="124">
        <f t="shared" ref="G163:G194" si="23">IF(ISNUMBER(F163),(S163-F163)/S163,1)</f>
        <v>1</v>
      </c>
      <c r="H163" s="125">
        <f t="shared" si="19"/>
        <v>166.5</v>
      </c>
      <c r="I163" s="113" t="str">
        <f>_xlfn.IFNA(VLOOKUP($A163,S2R18IDs!$A$2:$Y$29,9,FALSE),"")</f>
        <v>SP-211308</v>
      </c>
      <c r="J163" s="121"/>
      <c r="K163" s="113" t="str">
        <f t="shared" si="20"/>
        <v/>
      </c>
      <c r="L163" s="120" t="str">
        <f>_xlfn.IFNA(VLOOKUP($A163,S2R18IDs!$A$2:$Y$29,3,FALSE),"")</f>
        <v>Stefano Faccin, Qualcomm</v>
      </c>
      <c r="M163" s="2" t="s">
        <v>180</v>
      </c>
      <c r="N163" s="2"/>
      <c r="O163" s="2"/>
      <c r="P163" s="74" t="s">
        <v>186</v>
      </c>
      <c r="Q163" s="117">
        <v>0.5</v>
      </c>
      <c r="R163" s="122">
        <v>0.25</v>
      </c>
      <c r="S163" s="123">
        <f t="shared" si="21"/>
        <v>0.75</v>
      </c>
      <c r="T163" s="129">
        <f>_xlfn.IFNA(VLOOKUP($A163,RankedOverview!$C$2:$E$29,3,FALSE),"")</f>
        <v>33</v>
      </c>
    </row>
    <row r="164" spans="1:20" s="130" customFormat="1" ht="11.25" hidden="1" x14ac:dyDescent="0.2">
      <c r="A164" s="120" t="s">
        <v>151</v>
      </c>
      <c r="B164" s="74" t="s">
        <v>183</v>
      </c>
      <c r="C164" s="121" t="s">
        <v>840</v>
      </c>
      <c r="D164" s="117">
        <v>0.5</v>
      </c>
      <c r="E164" s="122">
        <v>0.25</v>
      </c>
      <c r="F164" s="123" t="str">
        <f t="shared" si="22"/>
        <v/>
      </c>
      <c r="G164" s="124">
        <f t="shared" si="23"/>
        <v>1</v>
      </c>
      <c r="H164" s="125">
        <f t="shared" si="19"/>
        <v>166.5</v>
      </c>
      <c r="I164" s="113" t="str">
        <f>_xlfn.IFNA(VLOOKUP($A164,S2R18IDs!$A$2:$Y$29,9,FALSE),"")</f>
        <v>SP-211308</v>
      </c>
      <c r="J164" s="121"/>
      <c r="K164" s="113" t="str">
        <f t="shared" si="20"/>
        <v/>
      </c>
      <c r="L164" s="120" t="str">
        <f>_xlfn.IFNA(VLOOKUP($A164,S2R18IDs!$A$2:$Y$29,3,FALSE),"")</f>
        <v>Stefano Faccin, Qualcomm</v>
      </c>
      <c r="M164" s="2" t="s">
        <v>180</v>
      </c>
      <c r="N164" s="2"/>
      <c r="O164" s="2"/>
      <c r="P164" s="74" t="s">
        <v>186</v>
      </c>
      <c r="Q164" s="117">
        <v>0.5</v>
      </c>
      <c r="R164" s="122">
        <v>0.25</v>
      </c>
      <c r="S164" s="123">
        <f t="shared" si="21"/>
        <v>0.75</v>
      </c>
      <c r="T164" s="129">
        <f>_xlfn.IFNA(VLOOKUP($A164,RankedOverview!$C$2:$E$29,3,FALSE),"")</f>
        <v>33</v>
      </c>
    </row>
    <row r="165" spans="1:20" s="130" customFormat="1" ht="11.25" hidden="1" x14ac:dyDescent="0.2">
      <c r="A165" s="120" t="s">
        <v>151</v>
      </c>
      <c r="B165" s="74" t="s">
        <v>184</v>
      </c>
      <c r="C165" s="121" t="s">
        <v>840</v>
      </c>
      <c r="D165" s="117">
        <v>0.5</v>
      </c>
      <c r="E165" s="122">
        <v>0.25</v>
      </c>
      <c r="F165" s="123" t="str">
        <f t="shared" si="22"/>
        <v/>
      </c>
      <c r="G165" s="124">
        <f t="shared" si="23"/>
        <v>1</v>
      </c>
      <c r="H165" s="125">
        <f t="shared" si="19"/>
        <v>166.5</v>
      </c>
      <c r="I165" s="113" t="str">
        <f>_xlfn.IFNA(VLOOKUP($A165,S2R18IDs!$A$2:$Y$29,9,FALSE),"")</f>
        <v>SP-211308</v>
      </c>
      <c r="J165" s="121"/>
      <c r="K165" s="113" t="str">
        <f t="shared" si="20"/>
        <v/>
      </c>
      <c r="L165" s="120" t="str">
        <f>_xlfn.IFNA(VLOOKUP($A165,S2R18IDs!$A$2:$Y$29,3,FALSE),"")</f>
        <v>Stefano Faccin, Qualcomm</v>
      </c>
      <c r="M165" s="2" t="s">
        <v>180</v>
      </c>
      <c r="N165" s="2"/>
      <c r="O165" s="2"/>
      <c r="P165" s="74" t="s">
        <v>186</v>
      </c>
      <c r="Q165" s="117">
        <v>0.5</v>
      </c>
      <c r="R165" s="122">
        <v>0.25</v>
      </c>
      <c r="S165" s="123">
        <f t="shared" ref="S165:S188" si="24">Q165+R165</f>
        <v>0.75</v>
      </c>
      <c r="T165" s="129">
        <f>_xlfn.IFNA(VLOOKUP($A165,RankedOverview!$C$2:$E$29,3,FALSE),"")</f>
        <v>33</v>
      </c>
    </row>
    <row r="166" spans="1:20" s="130" customFormat="1" ht="11.25" hidden="1" x14ac:dyDescent="0.2">
      <c r="A166" s="120" t="s">
        <v>151</v>
      </c>
      <c r="B166" s="74" t="s">
        <v>185</v>
      </c>
      <c r="C166" s="121" t="s">
        <v>840</v>
      </c>
      <c r="D166" s="117">
        <v>0.75</v>
      </c>
      <c r="E166" s="122">
        <v>0.5</v>
      </c>
      <c r="F166" s="123" t="str">
        <f t="shared" si="22"/>
        <v/>
      </c>
      <c r="G166" s="124">
        <f t="shared" si="23"/>
        <v>1</v>
      </c>
      <c r="H166" s="125">
        <f t="shared" si="19"/>
        <v>166.5</v>
      </c>
      <c r="I166" s="113" t="str">
        <f>_xlfn.IFNA(VLOOKUP($A166,S2R18IDs!$A$2:$Y$29,9,FALSE),"")</f>
        <v>SP-211308</v>
      </c>
      <c r="J166" s="121"/>
      <c r="K166" s="113" t="str">
        <f t="shared" si="20"/>
        <v/>
      </c>
      <c r="L166" s="120" t="str">
        <f>_xlfn.IFNA(VLOOKUP($A166,S2R18IDs!$A$2:$Y$29,3,FALSE),"")</f>
        <v>Stefano Faccin, Qualcomm</v>
      </c>
      <c r="M166" s="2" t="s">
        <v>180</v>
      </c>
      <c r="N166" s="2"/>
      <c r="O166" s="2"/>
      <c r="P166" s="74" t="s">
        <v>186</v>
      </c>
      <c r="Q166" s="117">
        <v>0.75</v>
      </c>
      <c r="R166" s="122">
        <v>0.5</v>
      </c>
      <c r="S166" s="123">
        <f t="shared" si="24"/>
        <v>1.25</v>
      </c>
      <c r="T166" s="129">
        <f>_xlfn.IFNA(VLOOKUP($A166,RankedOverview!$C$2:$E$29,3,FALSE),"")</f>
        <v>33</v>
      </c>
    </row>
    <row r="167" spans="1:20" s="130" customFormat="1" ht="11.25" hidden="1" x14ac:dyDescent="0.2">
      <c r="A167" s="120" t="s">
        <v>80</v>
      </c>
      <c r="B167" s="74" t="s">
        <v>174</v>
      </c>
      <c r="C167" s="121" t="s">
        <v>269</v>
      </c>
      <c r="D167" s="117">
        <v>1.5</v>
      </c>
      <c r="E167" s="122">
        <v>0.5</v>
      </c>
      <c r="F167" s="123">
        <f t="shared" si="22"/>
        <v>2</v>
      </c>
      <c r="G167" s="124">
        <f t="shared" si="23"/>
        <v>0</v>
      </c>
      <c r="H167" s="125">
        <f t="shared" si="19"/>
        <v>168.5</v>
      </c>
      <c r="I167" s="113" t="str">
        <f>_xlfn.IFNA(VLOOKUP($A167,S2R18IDs!$A$2:$Y$29,9,FALSE),"")</f>
        <v>SP-211321</v>
      </c>
      <c r="J167" s="121"/>
      <c r="K167" s="113" t="str">
        <f t="shared" si="20"/>
        <v/>
      </c>
      <c r="L167" s="120" t="str">
        <f>_xlfn.IFNA(VLOOKUP($A167,S2R18IDs!$A$2:$Y$29,3,FALSE),"")</f>
        <v>Chen, Zhuoyi, China Telecom</v>
      </c>
      <c r="M167" s="2" t="s">
        <v>180</v>
      </c>
      <c r="N167" s="2"/>
      <c r="O167" s="2"/>
      <c r="P167" s="74" t="s">
        <v>186</v>
      </c>
      <c r="Q167" s="117">
        <v>1.5</v>
      </c>
      <c r="R167" s="122">
        <v>0.5</v>
      </c>
      <c r="S167" s="123">
        <f t="shared" si="24"/>
        <v>2</v>
      </c>
      <c r="T167" s="129">
        <f>_xlfn.IFNA(VLOOKUP($A167,RankedOverview!$C$2:$E$29,3,FALSE),"")</f>
        <v>26</v>
      </c>
    </row>
    <row r="168" spans="1:20" s="130" customFormat="1" ht="11.25" hidden="1" x14ac:dyDescent="0.2">
      <c r="A168" s="120" t="s">
        <v>80</v>
      </c>
      <c r="B168" s="74" t="s">
        <v>175</v>
      </c>
      <c r="C168" s="121" t="s">
        <v>840</v>
      </c>
      <c r="D168" s="117">
        <v>1</v>
      </c>
      <c r="E168" s="122">
        <v>0.5</v>
      </c>
      <c r="F168" s="123" t="str">
        <f t="shared" si="22"/>
        <v/>
      </c>
      <c r="G168" s="124">
        <f t="shared" si="23"/>
        <v>1</v>
      </c>
      <c r="H168" s="125">
        <f t="shared" si="19"/>
        <v>168.5</v>
      </c>
      <c r="I168" s="113" t="str">
        <f>_xlfn.IFNA(VLOOKUP($A168,S2R18IDs!$A$2:$Y$29,9,FALSE),"")</f>
        <v>SP-211321</v>
      </c>
      <c r="J168" s="121"/>
      <c r="K168" s="113" t="str">
        <f t="shared" si="20"/>
        <v/>
      </c>
      <c r="L168" s="120" t="str">
        <f>_xlfn.IFNA(VLOOKUP($A168,S2R18IDs!$A$2:$Y$29,3,FALSE),"")</f>
        <v>Chen, Zhuoyi, China Telecom</v>
      </c>
      <c r="M168" s="2" t="s">
        <v>180</v>
      </c>
      <c r="N168" s="2"/>
      <c r="O168" s="2"/>
      <c r="P168" s="74" t="s">
        <v>186</v>
      </c>
      <c r="Q168" s="117">
        <v>1</v>
      </c>
      <c r="R168" s="122">
        <v>0.5</v>
      </c>
      <c r="S168" s="123">
        <f t="shared" si="24"/>
        <v>1.5</v>
      </c>
      <c r="T168" s="129">
        <f>_xlfn.IFNA(VLOOKUP($A168,RankedOverview!$C$2:$E$29,3,FALSE),"")</f>
        <v>26</v>
      </c>
    </row>
    <row r="169" spans="1:20" s="130" customFormat="1" ht="11.25" hidden="1" x14ac:dyDescent="0.2">
      <c r="A169" s="120" t="s">
        <v>80</v>
      </c>
      <c r="B169" s="74" t="s">
        <v>185</v>
      </c>
      <c r="C169" s="121" t="s">
        <v>840</v>
      </c>
      <c r="D169" s="117">
        <v>1.5</v>
      </c>
      <c r="E169" s="122">
        <v>1</v>
      </c>
      <c r="F169" s="123" t="str">
        <f t="shared" si="22"/>
        <v/>
      </c>
      <c r="G169" s="124">
        <f t="shared" si="23"/>
        <v>1</v>
      </c>
      <c r="H169" s="125">
        <f t="shared" si="19"/>
        <v>168.5</v>
      </c>
      <c r="I169" s="113" t="str">
        <f>_xlfn.IFNA(VLOOKUP($A169,S2R18IDs!$A$2:$Y$29,9,FALSE),"")</f>
        <v>SP-211321</v>
      </c>
      <c r="J169" s="121"/>
      <c r="K169" s="113" t="str">
        <f t="shared" si="20"/>
        <v/>
      </c>
      <c r="L169" s="120" t="str">
        <f>_xlfn.IFNA(VLOOKUP($A169,S2R18IDs!$A$2:$Y$29,3,FALSE),"")</f>
        <v>Chen, Zhuoyi, China Telecom</v>
      </c>
      <c r="M169" s="2" t="s">
        <v>180</v>
      </c>
      <c r="N169" s="2"/>
      <c r="O169" s="2"/>
      <c r="P169" s="74" t="s">
        <v>186</v>
      </c>
      <c r="Q169" s="117">
        <v>1.5</v>
      </c>
      <c r="R169" s="122">
        <v>1</v>
      </c>
      <c r="S169" s="123">
        <f t="shared" si="24"/>
        <v>2.5</v>
      </c>
      <c r="T169" s="129">
        <f>_xlfn.IFNA(VLOOKUP($A169,RankedOverview!$C$2:$E$29,3,FALSE),"")</f>
        <v>26</v>
      </c>
    </row>
    <row r="170" spans="1:20" s="130" customFormat="1" ht="22.5" x14ac:dyDescent="0.2">
      <c r="A170" s="120" t="s">
        <v>101</v>
      </c>
      <c r="B170" s="74" t="s">
        <v>841</v>
      </c>
      <c r="C170" s="121" t="s">
        <v>269</v>
      </c>
      <c r="D170" s="117">
        <v>2</v>
      </c>
      <c r="E170" s="122">
        <v>1</v>
      </c>
      <c r="F170" s="123">
        <f t="shared" si="22"/>
        <v>3</v>
      </c>
      <c r="G170" s="124">
        <f t="shared" si="23"/>
        <v>0.25</v>
      </c>
      <c r="H170" s="125">
        <f t="shared" si="19"/>
        <v>171.5</v>
      </c>
      <c r="I170" s="113" t="str">
        <f>_xlfn.IFNA(VLOOKUP($A170,S2R18IDs!$A$2:$Y$29,9,FALSE),"")</f>
        <v>SP-211313</v>
      </c>
      <c r="J170" s="121"/>
      <c r="K170" s="113" t="str">
        <f t="shared" si="20"/>
        <v/>
      </c>
      <c r="L170" s="120" t="str">
        <f>_xlfn.IFNA(VLOOKUP($A170,S2R18IDs!$A$2:$Y$29,3,FALSE),"")</f>
        <v>Qian, Chen, Ericsson</v>
      </c>
      <c r="M170" s="2" t="s">
        <v>194</v>
      </c>
      <c r="N170" s="2" t="s">
        <v>802</v>
      </c>
      <c r="O170" s="2"/>
      <c r="P170" s="74" t="s">
        <v>186</v>
      </c>
      <c r="Q170" s="117">
        <v>3</v>
      </c>
      <c r="R170" s="122">
        <v>1</v>
      </c>
      <c r="S170" s="123">
        <f t="shared" si="24"/>
        <v>4</v>
      </c>
      <c r="T170" s="129">
        <f>_xlfn.IFNA(VLOOKUP($A170,RankedOverview!$C$2:$E$29,3,FALSE),"")</f>
        <v>24</v>
      </c>
    </row>
    <row r="171" spans="1:20" s="130" customFormat="1" ht="11.25" hidden="1" x14ac:dyDescent="0.2">
      <c r="A171" s="120" t="s">
        <v>9</v>
      </c>
      <c r="B171" s="74" t="s">
        <v>174</v>
      </c>
      <c r="C171" s="121" t="s">
        <v>840</v>
      </c>
      <c r="D171" s="117">
        <v>0.25</v>
      </c>
      <c r="E171" s="122">
        <v>0.25</v>
      </c>
      <c r="F171" s="123" t="str">
        <f t="shared" si="22"/>
        <v/>
      </c>
      <c r="G171" s="124">
        <f t="shared" si="23"/>
        <v>1</v>
      </c>
      <c r="H171" s="125">
        <f t="shared" si="19"/>
        <v>171.5</v>
      </c>
      <c r="I171" s="113" t="str">
        <f>_xlfn.IFNA(VLOOKUP($A171,S2R18IDs!$A$2:$Y$29,9,FALSE),"")</f>
        <v>SP-211319</v>
      </c>
      <c r="J171" s="121"/>
      <c r="K171" s="113" t="str">
        <f t="shared" si="20"/>
        <v/>
      </c>
      <c r="L171" s="120" t="str">
        <f>_xlfn.IFNA(VLOOKUP($A171,S2R18IDs!$A$2:$Y$29,3,FALSE),"")</f>
        <v>Laurent Thiebaut, Nokia</v>
      </c>
      <c r="M171" s="2" t="s">
        <v>180</v>
      </c>
      <c r="N171" s="2"/>
      <c r="O171" s="2"/>
      <c r="P171" s="74" t="s">
        <v>186</v>
      </c>
      <c r="Q171" s="117">
        <v>0.25</v>
      </c>
      <c r="R171" s="122">
        <v>0.25</v>
      </c>
      <c r="S171" s="123">
        <f t="shared" si="24"/>
        <v>0.5</v>
      </c>
      <c r="T171" s="129">
        <f>_xlfn.IFNA(VLOOKUP($A171,RankedOverview!$C$2:$E$29,3,FALSE),"")</f>
        <v>23</v>
      </c>
    </row>
    <row r="172" spans="1:20" s="130" customFormat="1" ht="11.25" hidden="1" x14ac:dyDescent="0.2">
      <c r="A172" s="120" t="s">
        <v>9</v>
      </c>
      <c r="B172" s="74" t="s">
        <v>255</v>
      </c>
      <c r="C172" s="121" t="s">
        <v>840</v>
      </c>
      <c r="D172" s="117">
        <v>0.75</v>
      </c>
      <c r="E172" s="122">
        <v>0.5</v>
      </c>
      <c r="F172" s="123" t="str">
        <f t="shared" si="22"/>
        <v/>
      </c>
      <c r="G172" s="124">
        <f t="shared" si="23"/>
        <v>1</v>
      </c>
      <c r="H172" s="125">
        <f t="shared" si="19"/>
        <v>171.5</v>
      </c>
      <c r="I172" s="113" t="str">
        <f>_xlfn.IFNA(VLOOKUP($A172,S2R18IDs!$A$2:$Y$29,9,FALSE),"")</f>
        <v>SP-211319</v>
      </c>
      <c r="J172" s="121"/>
      <c r="K172" s="113" t="str">
        <f t="shared" si="20"/>
        <v/>
      </c>
      <c r="L172" s="120" t="str">
        <f>_xlfn.IFNA(VLOOKUP($A172,S2R18IDs!$A$2:$Y$29,3,FALSE),"")</f>
        <v>Laurent Thiebaut, Nokia</v>
      </c>
      <c r="M172" s="2" t="s">
        <v>180</v>
      </c>
      <c r="N172" s="2"/>
      <c r="O172" s="2"/>
      <c r="P172" s="74" t="s">
        <v>186</v>
      </c>
      <c r="Q172" s="117">
        <v>0.75</v>
      </c>
      <c r="R172" s="122">
        <v>0.5</v>
      </c>
      <c r="S172" s="123">
        <f t="shared" si="24"/>
        <v>1.25</v>
      </c>
      <c r="T172" s="129">
        <f>_xlfn.IFNA(VLOOKUP($A172,RankedOverview!$C$2:$E$29,3,FALSE),"")</f>
        <v>23</v>
      </c>
    </row>
    <row r="173" spans="1:20" s="130" customFormat="1" ht="11.25" hidden="1" x14ac:dyDescent="0.2">
      <c r="A173" s="120" t="s">
        <v>9</v>
      </c>
      <c r="B173" s="74" t="s">
        <v>256</v>
      </c>
      <c r="C173" s="121" t="s">
        <v>269</v>
      </c>
      <c r="D173" s="117">
        <v>0.75</v>
      </c>
      <c r="E173" s="122">
        <v>0.5</v>
      </c>
      <c r="F173" s="123">
        <f t="shared" si="22"/>
        <v>1.25</v>
      </c>
      <c r="G173" s="124">
        <f t="shared" si="23"/>
        <v>0</v>
      </c>
      <c r="H173" s="125">
        <f t="shared" si="19"/>
        <v>172.75</v>
      </c>
      <c r="I173" s="113" t="str">
        <f>_xlfn.IFNA(VLOOKUP($A173,S2R18IDs!$A$2:$Y$29,9,FALSE),"")</f>
        <v>SP-211319</v>
      </c>
      <c r="J173" s="121"/>
      <c r="K173" s="113" t="str">
        <f t="shared" si="20"/>
        <v/>
      </c>
      <c r="L173" s="120" t="str">
        <f>_xlfn.IFNA(VLOOKUP($A173,S2R18IDs!$A$2:$Y$29,3,FALSE),"")</f>
        <v>Laurent Thiebaut, Nokia</v>
      </c>
      <c r="M173" s="2" t="s">
        <v>180</v>
      </c>
      <c r="N173" s="2"/>
      <c r="O173" s="2"/>
      <c r="P173" s="74"/>
      <c r="Q173" s="117">
        <v>0.75</v>
      </c>
      <c r="R173" s="122">
        <v>0.5</v>
      </c>
      <c r="S173" s="123">
        <f t="shared" si="24"/>
        <v>1.25</v>
      </c>
      <c r="T173" s="129">
        <f>_xlfn.IFNA(VLOOKUP($A173,RankedOverview!$C$2:$E$29,3,FALSE),"")</f>
        <v>23</v>
      </c>
    </row>
    <row r="174" spans="1:20" s="130" customFormat="1" ht="11.25" hidden="1" x14ac:dyDescent="0.2">
      <c r="A174" s="120" t="s">
        <v>9</v>
      </c>
      <c r="B174" s="74" t="s">
        <v>257</v>
      </c>
      <c r="C174" s="121" t="s">
        <v>840</v>
      </c>
      <c r="D174" s="117">
        <v>0.5</v>
      </c>
      <c r="E174" s="122">
        <v>0.25</v>
      </c>
      <c r="F174" s="123" t="str">
        <f t="shared" si="22"/>
        <v/>
      </c>
      <c r="G174" s="124">
        <f t="shared" si="23"/>
        <v>1</v>
      </c>
      <c r="H174" s="125">
        <f t="shared" si="19"/>
        <v>172.75</v>
      </c>
      <c r="I174" s="113" t="str">
        <f>_xlfn.IFNA(VLOOKUP($A174,S2R18IDs!$A$2:$Y$29,9,FALSE),"")</f>
        <v>SP-211319</v>
      </c>
      <c r="J174" s="121"/>
      <c r="K174" s="113" t="str">
        <f t="shared" si="20"/>
        <v/>
      </c>
      <c r="L174" s="120" t="str">
        <f>_xlfn.IFNA(VLOOKUP($A174,S2R18IDs!$A$2:$Y$29,3,FALSE),"")</f>
        <v>Laurent Thiebaut, Nokia</v>
      </c>
      <c r="M174" s="2" t="s">
        <v>180</v>
      </c>
      <c r="N174" s="2"/>
      <c r="O174" s="2"/>
      <c r="P174" s="74"/>
      <c r="Q174" s="117">
        <v>0.5</v>
      </c>
      <c r="R174" s="122">
        <v>0.25</v>
      </c>
      <c r="S174" s="123">
        <f t="shared" si="24"/>
        <v>0.75</v>
      </c>
      <c r="T174" s="129">
        <f>_xlfn.IFNA(VLOOKUP($A174,RankedOverview!$C$2:$E$29,3,FALSE),"")</f>
        <v>23</v>
      </c>
    </row>
    <row r="175" spans="1:20" s="130" customFormat="1" ht="11.25" hidden="1" x14ac:dyDescent="0.2">
      <c r="A175" s="120" t="s">
        <v>9</v>
      </c>
      <c r="B175" s="74" t="s">
        <v>258</v>
      </c>
      <c r="C175" s="121" t="s">
        <v>269</v>
      </c>
      <c r="D175" s="117">
        <v>0.75</v>
      </c>
      <c r="E175" s="122">
        <v>0.5</v>
      </c>
      <c r="F175" s="123">
        <f t="shared" si="22"/>
        <v>1.25</v>
      </c>
      <c r="G175" s="124">
        <f t="shared" si="23"/>
        <v>0</v>
      </c>
      <c r="H175" s="125">
        <f t="shared" si="19"/>
        <v>174</v>
      </c>
      <c r="I175" s="113" t="str">
        <f>_xlfn.IFNA(VLOOKUP($A175,S2R18IDs!$A$2:$Y$29,9,FALSE),"")</f>
        <v>SP-211319</v>
      </c>
      <c r="J175" s="121"/>
      <c r="K175" s="113" t="str">
        <f t="shared" si="20"/>
        <v/>
      </c>
      <c r="L175" s="120" t="str">
        <f>_xlfn.IFNA(VLOOKUP($A175,S2R18IDs!$A$2:$Y$29,3,FALSE),"")</f>
        <v>Laurent Thiebaut, Nokia</v>
      </c>
      <c r="M175" s="2" t="s">
        <v>180</v>
      </c>
      <c r="N175" s="2"/>
      <c r="O175" s="2"/>
      <c r="P175" s="74" t="s">
        <v>186</v>
      </c>
      <c r="Q175" s="117">
        <v>0.75</v>
      </c>
      <c r="R175" s="122">
        <v>0.5</v>
      </c>
      <c r="S175" s="123">
        <f t="shared" si="24"/>
        <v>1.25</v>
      </c>
      <c r="T175" s="129">
        <f>_xlfn.IFNA(VLOOKUP($A175,RankedOverview!$C$2:$E$29,3,FALSE),"")</f>
        <v>23</v>
      </c>
    </row>
    <row r="176" spans="1:20" s="130" customFormat="1" ht="11.25" hidden="1" x14ac:dyDescent="0.2">
      <c r="A176" s="120" t="s">
        <v>9</v>
      </c>
      <c r="B176" s="74" t="s">
        <v>259</v>
      </c>
      <c r="C176" s="121" t="s">
        <v>840</v>
      </c>
      <c r="D176" s="117">
        <v>0.25</v>
      </c>
      <c r="E176" s="122">
        <v>0.25</v>
      </c>
      <c r="F176" s="123" t="str">
        <f t="shared" si="22"/>
        <v/>
      </c>
      <c r="G176" s="124">
        <f t="shared" si="23"/>
        <v>1</v>
      </c>
      <c r="H176" s="125">
        <f t="shared" si="19"/>
        <v>174</v>
      </c>
      <c r="I176" s="113" t="str">
        <f>_xlfn.IFNA(VLOOKUP($A176,S2R18IDs!$A$2:$Y$29,9,FALSE),"")</f>
        <v>SP-211319</v>
      </c>
      <c r="J176" s="121"/>
      <c r="K176" s="113" t="str">
        <f t="shared" si="20"/>
        <v/>
      </c>
      <c r="L176" s="120" t="str">
        <f>_xlfn.IFNA(VLOOKUP($A176,S2R18IDs!$A$2:$Y$29,3,FALSE),"")</f>
        <v>Laurent Thiebaut, Nokia</v>
      </c>
      <c r="M176" s="2" t="s">
        <v>180</v>
      </c>
      <c r="N176" s="2"/>
      <c r="O176" s="2"/>
      <c r="P176" s="74" t="s">
        <v>186</v>
      </c>
      <c r="Q176" s="117">
        <v>0.25</v>
      </c>
      <c r="R176" s="122">
        <v>0.25</v>
      </c>
      <c r="S176" s="123">
        <f t="shared" si="24"/>
        <v>0.5</v>
      </c>
      <c r="T176" s="129">
        <f>_xlfn.IFNA(VLOOKUP($A176,RankedOverview!$C$2:$E$29,3,FALSE),"")</f>
        <v>23</v>
      </c>
    </row>
    <row r="177" spans="1:20" s="130" customFormat="1" ht="11.25" hidden="1" x14ac:dyDescent="0.2">
      <c r="A177" s="120" t="s">
        <v>137</v>
      </c>
      <c r="B177" s="74" t="s">
        <v>174</v>
      </c>
      <c r="C177" s="121" t="s">
        <v>840</v>
      </c>
      <c r="D177" s="117">
        <v>1</v>
      </c>
      <c r="E177" s="122">
        <v>0.5</v>
      </c>
      <c r="F177" s="123" t="str">
        <f t="shared" si="22"/>
        <v/>
      </c>
      <c r="G177" s="124">
        <f t="shared" si="23"/>
        <v>1</v>
      </c>
      <c r="H177" s="125">
        <f t="shared" si="19"/>
        <v>174</v>
      </c>
      <c r="I177" s="113" t="str">
        <f>_xlfn.IFNA(VLOOKUP($A177,S2R18IDs!$A$2:$Y$29,9,FALSE),"")</f>
        <v>SP-211309</v>
      </c>
      <c r="J177" s="121"/>
      <c r="K177" s="113" t="str">
        <f t="shared" si="20"/>
        <v/>
      </c>
      <c r="L177" s="120" t="str">
        <f>_xlfn.IFNA(VLOOKUP($A177,S2R18IDs!$A$2:$Y$29,3,FALSE),"")</f>
        <v>Ellen Liao, Intel</v>
      </c>
      <c r="M177" s="2" t="s">
        <v>180</v>
      </c>
      <c r="N177" s="2"/>
      <c r="O177" s="2"/>
      <c r="P177" s="74" t="s">
        <v>186</v>
      </c>
      <c r="Q177" s="117">
        <v>1</v>
      </c>
      <c r="R177" s="122">
        <v>0.5</v>
      </c>
      <c r="S177" s="123">
        <f t="shared" si="24"/>
        <v>1.5</v>
      </c>
      <c r="T177" s="129">
        <f>_xlfn.IFNA(VLOOKUP($A177,RankedOverview!$C$2:$E$29,3,FALSE),"")</f>
        <v>22</v>
      </c>
    </row>
    <row r="178" spans="1:20" s="130" customFormat="1" ht="11.25" hidden="1" x14ac:dyDescent="0.2">
      <c r="A178" s="120" t="s">
        <v>137</v>
      </c>
      <c r="B178" s="74" t="s">
        <v>175</v>
      </c>
      <c r="C178" s="121" t="s">
        <v>269</v>
      </c>
      <c r="D178" s="115">
        <v>2</v>
      </c>
      <c r="E178" s="122">
        <v>1</v>
      </c>
      <c r="F178" s="123">
        <f t="shared" si="22"/>
        <v>3</v>
      </c>
      <c r="G178" s="124">
        <f t="shared" si="23"/>
        <v>0.25</v>
      </c>
      <c r="H178" s="125">
        <f t="shared" si="19"/>
        <v>177</v>
      </c>
      <c r="I178" s="113" t="str">
        <f>_xlfn.IFNA(VLOOKUP($A178,S2R18IDs!$A$2:$Y$29,9,FALSE),"")</f>
        <v>SP-211309</v>
      </c>
      <c r="J178" s="121"/>
      <c r="K178" s="113" t="str">
        <f t="shared" si="20"/>
        <v/>
      </c>
      <c r="L178" s="120" t="str">
        <f>_xlfn.IFNA(VLOOKUP($A178,S2R18IDs!$A$2:$Y$29,3,FALSE),"")</f>
        <v>Ellen Liao, Intel</v>
      </c>
      <c r="M178" s="2" t="s">
        <v>180</v>
      </c>
      <c r="N178" s="2"/>
      <c r="O178" s="2"/>
      <c r="P178" s="74" t="s">
        <v>186</v>
      </c>
      <c r="Q178" s="117">
        <v>3</v>
      </c>
      <c r="R178" s="122">
        <v>1</v>
      </c>
      <c r="S178" s="123">
        <f t="shared" si="24"/>
        <v>4</v>
      </c>
      <c r="T178" s="129">
        <f>_xlfn.IFNA(VLOOKUP($A178,RankedOverview!$C$2:$E$29,3,FALSE),"")</f>
        <v>22</v>
      </c>
    </row>
    <row r="179" spans="1:20" s="130" customFormat="1" ht="22.5" hidden="1" x14ac:dyDescent="0.2">
      <c r="A179" s="120" t="s">
        <v>137</v>
      </c>
      <c r="B179" s="74" t="s">
        <v>185</v>
      </c>
      <c r="C179" s="121" t="s">
        <v>840</v>
      </c>
      <c r="D179" s="115">
        <v>0.5</v>
      </c>
      <c r="E179" s="116">
        <v>0.5</v>
      </c>
      <c r="F179" s="123" t="str">
        <f t="shared" si="22"/>
        <v/>
      </c>
      <c r="G179" s="124">
        <f t="shared" si="23"/>
        <v>1</v>
      </c>
      <c r="H179" s="125">
        <f t="shared" si="19"/>
        <v>177</v>
      </c>
      <c r="I179" s="113" t="str">
        <f>_xlfn.IFNA(VLOOKUP($A179,S2R18IDs!$A$2:$Y$29,9,FALSE),"")</f>
        <v>SP-211309</v>
      </c>
      <c r="J179" s="121" t="s">
        <v>269</v>
      </c>
      <c r="K179" s="113">
        <f t="shared" si="20"/>
        <v>1</v>
      </c>
      <c r="L179" s="120" t="str">
        <f>_xlfn.IFNA(VLOOKUP($A179,S2R18IDs!$A$2:$Y$29,3,FALSE),"")</f>
        <v>Ellen Liao, Intel</v>
      </c>
      <c r="M179" s="2" t="s">
        <v>180</v>
      </c>
      <c r="N179" s="2"/>
      <c r="O179" s="2"/>
      <c r="P179" s="74" t="s">
        <v>197</v>
      </c>
      <c r="Q179" s="117">
        <v>1</v>
      </c>
      <c r="R179" s="122">
        <v>0.5</v>
      </c>
      <c r="S179" s="123">
        <f t="shared" si="24"/>
        <v>1.5</v>
      </c>
      <c r="T179" s="129">
        <f>_xlfn.IFNA(VLOOKUP($A179,RankedOverview!$C$2:$E$29,3,FALSE),"")</f>
        <v>22</v>
      </c>
    </row>
    <row r="180" spans="1:20" s="130" customFormat="1" ht="33.75" hidden="1" x14ac:dyDescent="0.2">
      <c r="A180" s="120" t="s">
        <v>137</v>
      </c>
      <c r="B180" s="74" t="s">
        <v>198</v>
      </c>
      <c r="C180" s="121" t="s">
        <v>840</v>
      </c>
      <c r="D180" s="117">
        <v>2</v>
      </c>
      <c r="E180" s="122">
        <v>1</v>
      </c>
      <c r="F180" s="123" t="str">
        <f t="shared" si="22"/>
        <v/>
      </c>
      <c r="G180" s="124">
        <f t="shared" si="23"/>
        <v>1</v>
      </c>
      <c r="H180" s="125">
        <f t="shared" si="19"/>
        <v>177</v>
      </c>
      <c r="I180" s="113" t="str">
        <f>_xlfn.IFNA(VLOOKUP($A180,S2R18IDs!$A$2:$Y$29,9,FALSE),"")</f>
        <v>SP-211309</v>
      </c>
      <c r="J180" s="121"/>
      <c r="K180" s="113" t="str">
        <f t="shared" si="20"/>
        <v/>
      </c>
      <c r="L180" s="120" t="str">
        <f>_xlfn.IFNA(VLOOKUP($A180,S2R18IDs!$A$2:$Y$29,3,FALSE),"")</f>
        <v>Ellen Liao, Intel</v>
      </c>
      <c r="M180" s="2" t="s">
        <v>180</v>
      </c>
      <c r="N180" s="2"/>
      <c r="O180" s="2"/>
      <c r="P180" s="74" t="s">
        <v>199</v>
      </c>
      <c r="Q180" s="117">
        <v>2</v>
      </c>
      <c r="R180" s="122">
        <v>1</v>
      </c>
      <c r="S180" s="123">
        <f t="shared" si="24"/>
        <v>3</v>
      </c>
      <c r="T180" s="129">
        <f>_xlfn.IFNA(VLOOKUP($A180,RankedOverview!$C$2:$E$29,3,FALSE),"")</f>
        <v>22</v>
      </c>
    </row>
    <row r="181" spans="1:20" s="130" customFormat="1" ht="33.75" hidden="1" x14ac:dyDescent="0.2">
      <c r="A181" s="120" t="s">
        <v>137</v>
      </c>
      <c r="B181" s="74" t="s">
        <v>200</v>
      </c>
      <c r="C181" s="121" t="s">
        <v>840</v>
      </c>
      <c r="D181" s="117">
        <v>2</v>
      </c>
      <c r="E181" s="122">
        <v>1</v>
      </c>
      <c r="F181" s="123" t="str">
        <f t="shared" si="22"/>
        <v/>
      </c>
      <c r="G181" s="124">
        <f t="shared" si="23"/>
        <v>1</v>
      </c>
      <c r="H181" s="125">
        <f t="shared" si="19"/>
        <v>177</v>
      </c>
      <c r="I181" s="113" t="str">
        <f>_xlfn.IFNA(VLOOKUP($A181,S2R18IDs!$A$2:$Y$29,9,FALSE),"")</f>
        <v>SP-211309</v>
      </c>
      <c r="J181" s="121"/>
      <c r="K181" s="113" t="str">
        <f t="shared" si="20"/>
        <v/>
      </c>
      <c r="L181" s="120" t="str">
        <f>_xlfn.IFNA(VLOOKUP($A181,S2R18IDs!$A$2:$Y$29,3,FALSE),"")</f>
        <v>Ellen Liao, Intel</v>
      </c>
      <c r="M181" s="2" t="s">
        <v>180</v>
      </c>
      <c r="N181" s="2"/>
      <c r="O181" s="2"/>
      <c r="P181" s="74" t="s">
        <v>201</v>
      </c>
      <c r="Q181" s="117">
        <v>2</v>
      </c>
      <c r="R181" s="122">
        <v>1</v>
      </c>
      <c r="S181" s="123">
        <f t="shared" si="24"/>
        <v>3</v>
      </c>
      <c r="T181" s="129">
        <f>_xlfn.IFNA(VLOOKUP($A181,RankedOverview!$C$2:$E$29,3,FALSE),"")</f>
        <v>22</v>
      </c>
    </row>
    <row r="182" spans="1:20" s="130" customFormat="1" ht="11.25" hidden="1" x14ac:dyDescent="0.2">
      <c r="A182" s="114" t="s">
        <v>116</v>
      </c>
      <c r="B182" s="74" t="s">
        <v>174</v>
      </c>
      <c r="C182" s="121" t="s">
        <v>269</v>
      </c>
      <c r="D182" s="117">
        <v>0</v>
      </c>
      <c r="E182" s="122">
        <v>2</v>
      </c>
      <c r="F182" s="123">
        <f t="shared" si="22"/>
        <v>2</v>
      </c>
      <c r="G182" s="124">
        <f t="shared" si="23"/>
        <v>0.66666666666666663</v>
      </c>
      <c r="H182" s="125">
        <f t="shared" si="19"/>
        <v>179</v>
      </c>
      <c r="I182" s="113" t="str">
        <f>_xlfn.IFNA(VLOOKUP($A182,S2R18IDs!$A$2:$Y$29,9,FALSE),"")</f>
        <v>SP-211311</v>
      </c>
      <c r="J182" s="121"/>
      <c r="K182" s="113" t="str">
        <f t="shared" si="20"/>
        <v/>
      </c>
      <c r="L182" s="120" t="str">
        <f>_xlfn.IFNA(VLOOKUP($A182,S2R18IDs!$A$2:$Y$29,3,FALSE),"")</f>
        <v>György Miklós, Ericsson</v>
      </c>
      <c r="M182" s="2" t="s">
        <v>180</v>
      </c>
      <c r="N182" s="2"/>
      <c r="O182" s="2"/>
      <c r="P182" s="74" t="s">
        <v>186</v>
      </c>
      <c r="Q182" s="117">
        <v>3</v>
      </c>
      <c r="R182" s="122">
        <v>3</v>
      </c>
      <c r="S182" s="123">
        <f t="shared" si="24"/>
        <v>6</v>
      </c>
      <c r="T182" s="129">
        <f>_xlfn.IFNA(VLOOKUP($A182,RankedOverview!$C$2:$E$29,3,FALSE),"")</f>
        <v>18</v>
      </c>
    </row>
    <row r="183" spans="1:20" s="130" customFormat="1" ht="11.25" hidden="1" x14ac:dyDescent="0.2">
      <c r="A183" s="120" t="s">
        <v>96</v>
      </c>
      <c r="B183" s="74" t="s">
        <v>174</v>
      </c>
      <c r="C183" s="121" t="s">
        <v>840</v>
      </c>
      <c r="D183" s="117">
        <v>5</v>
      </c>
      <c r="E183" s="122">
        <v>1.5</v>
      </c>
      <c r="F183" s="123" t="str">
        <f t="shared" si="22"/>
        <v/>
      </c>
      <c r="G183" s="124">
        <f t="shared" si="23"/>
        <v>1</v>
      </c>
      <c r="H183" s="125">
        <f t="shared" si="19"/>
        <v>179</v>
      </c>
      <c r="I183" s="113" t="str">
        <f>_xlfn.IFNA(VLOOKUP($A183,S2R18IDs!$A$2:$Y$29,9,FALSE),"")</f>
        <v>SP-211585</v>
      </c>
      <c r="J183" s="121"/>
      <c r="K183" s="113" t="str">
        <f t="shared" si="20"/>
        <v/>
      </c>
      <c r="L183" s="120" t="str">
        <f>_xlfn.IFNA(VLOOKUP($A183,S2R18IDs!$A$2:$Y$29,3,FALSE),"")</f>
        <v>Lalith Kumar, Samsung</v>
      </c>
      <c r="M183" s="2" t="s">
        <v>180</v>
      </c>
      <c r="N183" s="2"/>
      <c r="O183" s="2"/>
      <c r="P183" s="74" t="s">
        <v>186</v>
      </c>
      <c r="Q183" s="117">
        <v>5</v>
      </c>
      <c r="R183" s="122">
        <v>1.5</v>
      </c>
      <c r="S183" s="123">
        <f t="shared" si="24"/>
        <v>6.5</v>
      </c>
      <c r="T183" s="129">
        <f>_xlfn.IFNA(VLOOKUP($A183,RankedOverview!$C$2:$E$29,3,FALSE),"")</f>
        <v>0</v>
      </c>
    </row>
    <row r="184" spans="1:20" s="130" customFormat="1" ht="22.5" hidden="1" x14ac:dyDescent="0.2">
      <c r="A184" s="120" t="s">
        <v>96</v>
      </c>
      <c r="B184" s="74" t="s">
        <v>175</v>
      </c>
      <c r="C184" s="121" t="s">
        <v>840</v>
      </c>
      <c r="D184" s="117">
        <v>1.5</v>
      </c>
      <c r="E184" s="122">
        <v>0.5</v>
      </c>
      <c r="F184" s="123" t="str">
        <f t="shared" si="22"/>
        <v/>
      </c>
      <c r="G184" s="124">
        <f t="shared" si="23"/>
        <v>1</v>
      </c>
      <c r="H184" s="125">
        <f t="shared" si="19"/>
        <v>179</v>
      </c>
      <c r="I184" s="113" t="str">
        <f>_xlfn.IFNA(VLOOKUP($A184,S2R18IDs!$A$2:$Y$29,9,FALSE),"")</f>
        <v>SP-211585</v>
      </c>
      <c r="J184" s="121" t="s">
        <v>269</v>
      </c>
      <c r="K184" s="113">
        <f t="shared" si="20"/>
        <v>2</v>
      </c>
      <c r="L184" s="120" t="str">
        <f>_xlfn.IFNA(VLOOKUP($A184,S2R18IDs!$A$2:$Y$29,3,FALSE),"")</f>
        <v>Lalith Kumar, Samsung</v>
      </c>
      <c r="M184" s="2" t="s">
        <v>180</v>
      </c>
      <c r="N184" s="2"/>
      <c r="O184" s="2"/>
      <c r="P184" s="74" t="s">
        <v>210</v>
      </c>
      <c r="Q184" s="117">
        <v>1.5</v>
      </c>
      <c r="R184" s="122">
        <v>0.5</v>
      </c>
      <c r="S184" s="123">
        <f t="shared" si="24"/>
        <v>2</v>
      </c>
      <c r="T184" s="129">
        <f>_xlfn.IFNA(VLOOKUP($A184,RankedOverview!$C$2:$E$29,3,FALSE),"")</f>
        <v>0</v>
      </c>
    </row>
    <row r="185" spans="1:20" s="130" customFormat="1" ht="11.25" hidden="1" x14ac:dyDescent="0.2">
      <c r="A185" s="120" t="s">
        <v>126</v>
      </c>
      <c r="B185" s="74" t="s">
        <v>174</v>
      </c>
      <c r="C185" s="121" t="s">
        <v>269</v>
      </c>
      <c r="D185" s="117"/>
      <c r="E185" s="122">
        <v>0.5</v>
      </c>
      <c r="F185" s="123">
        <f t="shared" si="22"/>
        <v>0.5</v>
      </c>
      <c r="G185" s="124">
        <f t="shared" si="23"/>
        <v>0.66666666666666663</v>
      </c>
      <c r="H185" s="125">
        <f t="shared" si="19"/>
        <v>179.5</v>
      </c>
      <c r="I185" s="113" t="str">
        <f>_xlfn.IFNA(VLOOKUP($A185,S2R18IDs!$A$2:$Y$29,9,FALSE),"")</f>
        <v>SP-211310</v>
      </c>
      <c r="J185" s="121"/>
      <c r="K185" s="113" t="str">
        <f t="shared" si="20"/>
        <v/>
      </c>
      <c r="L185" s="120" t="str">
        <f>_xlfn.IFNA(VLOOKUP($A185,S2R18IDs!$A$2:$Y$29,3,FALSE),"")</f>
        <v>Robert C Streijl; Peraton Labs</v>
      </c>
      <c r="M185" s="2" t="s">
        <v>180</v>
      </c>
      <c r="N185" s="2"/>
      <c r="O185" s="2"/>
      <c r="P185" s="74" t="s">
        <v>186</v>
      </c>
      <c r="Q185" s="117">
        <v>1</v>
      </c>
      <c r="R185" s="122">
        <v>0.5</v>
      </c>
      <c r="S185" s="123">
        <f t="shared" si="24"/>
        <v>1.5</v>
      </c>
      <c r="T185" s="129">
        <f>_xlfn.IFNA(VLOOKUP($A185,RankedOverview!$C$2:$E$29,3,FALSE),"")</f>
        <v>8</v>
      </c>
    </row>
    <row r="186" spans="1:20" s="130" customFormat="1" ht="11.25" x14ac:dyDescent="0.2">
      <c r="A186" s="120" t="s">
        <v>126</v>
      </c>
      <c r="B186" s="74" t="s">
        <v>175</v>
      </c>
      <c r="C186" s="121" t="s">
        <v>269</v>
      </c>
      <c r="D186" s="117"/>
      <c r="E186" s="122">
        <v>0.5</v>
      </c>
      <c r="F186" s="123">
        <f t="shared" si="22"/>
        <v>0.5</v>
      </c>
      <c r="G186" s="124">
        <f t="shared" si="23"/>
        <v>0.66666666666666663</v>
      </c>
      <c r="H186" s="125">
        <f t="shared" si="19"/>
        <v>180</v>
      </c>
      <c r="I186" s="113" t="str">
        <f>_xlfn.IFNA(VLOOKUP($A186,S2R18IDs!$A$2:$Y$29,9,FALSE),"")</f>
        <v>SP-211310</v>
      </c>
      <c r="J186" s="121"/>
      <c r="K186" s="113" t="str">
        <f t="shared" si="20"/>
        <v/>
      </c>
      <c r="L186" s="120" t="str">
        <f>_xlfn.IFNA(VLOOKUP($A186,S2R18IDs!$A$2:$Y$29,3,FALSE),"")</f>
        <v>Robert C Streijl; Peraton Labs</v>
      </c>
      <c r="M186" s="2" t="s">
        <v>194</v>
      </c>
      <c r="N186" s="2" t="s">
        <v>805</v>
      </c>
      <c r="O186" s="2"/>
      <c r="P186" s="74" t="s">
        <v>186</v>
      </c>
      <c r="Q186" s="117">
        <v>1</v>
      </c>
      <c r="R186" s="122">
        <v>0.5</v>
      </c>
      <c r="S186" s="123">
        <f t="shared" si="24"/>
        <v>1.5</v>
      </c>
      <c r="T186" s="129">
        <f>_xlfn.IFNA(VLOOKUP($A186,RankedOverview!$C$2:$E$29,3,FALSE),"")</f>
        <v>8</v>
      </c>
    </row>
    <row r="187" spans="1:20" s="130" customFormat="1" ht="11.25" hidden="1" x14ac:dyDescent="0.2">
      <c r="A187" s="120" t="s">
        <v>126</v>
      </c>
      <c r="B187" s="74" t="s">
        <v>185</v>
      </c>
      <c r="C187" s="121" t="s">
        <v>269</v>
      </c>
      <c r="D187" s="117"/>
      <c r="E187" s="122">
        <v>0.5</v>
      </c>
      <c r="F187" s="123">
        <f t="shared" si="22"/>
        <v>0.5</v>
      </c>
      <c r="G187" s="124">
        <f t="shared" si="23"/>
        <v>0.66666666666666663</v>
      </c>
      <c r="H187" s="125">
        <f t="shared" si="19"/>
        <v>180.5</v>
      </c>
      <c r="I187" s="113" t="str">
        <f>_xlfn.IFNA(VLOOKUP($A187,S2R18IDs!$A$2:$Y$29,9,FALSE),"")</f>
        <v>SP-211310</v>
      </c>
      <c r="J187" s="121"/>
      <c r="K187" s="113" t="str">
        <f t="shared" si="20"/>
        <v/>
      </c>
      <c r="L187" s="120" t="str">
        <f>_xlfn.IFNA(VLOOKUP($A187,S2R18IDs!$A$2:$Y$29,3,FALSE),"")</f>
        <v>Robert C Streijl; Peraton Labs</v>
      </c>
      <c r="M187" s="2" t="s">
        <v>180</v>
      </c>
      <c r="N187" s="2"/>
      <c r="O187" s="2"/>
      <c r="P187" s="74" t="s">
        <v>186</v>
      </c>
      <c r="Q187" s="117">
        <v>1</v>
      </c>
      <c r="R187" s="122">
        <v>0.5</v>
      </c>
      <c r="S187" s="123">
        <f t="shared" si="24"/>
        <v>1.5</v>
      </c>
      <c r="T187" s="129">
        <f>_xlfn.IFNA(VLOOKUP($A187,RankedOverview!$C$2:$E$29,3,FALSE),"")</f>
        <v>8</v>
      </c>
    </row>
    <row r="188" spans="1:20" s="130" customFormat="1" ht="11.25" x14ac:dyDescent="0.2">
      <c r="A188" s="120" t="s">
        <v>126</v>
      </c>
      <c r="B188" s="74" t="s">
        <v>198</v>
      </c>
      <c r="C188" s="121" t="s">
        <v>269</v>
      </c>
      <c r="D188" s="117"/>
      <c r="E188" s="122">
        <v>0.5</v>
      </c>
      <c r="F188" s="123">
        <f t="shared" si="22"/>
        <v>0.5</v>
      </c>
      <c r="G188" s="124">
        <f t="shared" si="23"/>
        <v>0.66666666666666663</v>
      </c>
      <c r="H188" s="125">
        <f>IF(ISNUMBER(H187),H187,0)+IF(C188&lt;&gt;"out",F188,0)</f>
        <v>181</v>
      </c>
      <c r="I188" s="113" t="str">
        <f>_xlfn.IFNA(VLOOKUP($A188,S2R18IDs!$A$2:$Y$29,9,FALSE),"")</f>
        <v>SP-211310</v>
      </c>
      <c r="J188" s="121"/>
      <c r="K188" s="113" t="str">
        <f t="shared" si="20"/>
        <v/>
      </c>
      <c r="L188" s="120" t="str">
        <f>_xlfn.IFNA(VLOOKUP($A188,S2R18IDs!$A$2:$Y$29,3,FALSE),"")</f>
        <v>Robert C Streijl; Peraton Labs</v>
      </c>
      <c r="M188" s="2" t="s">
        <v>194</v>
      </c>
      <c r="N188" s="2" t="s">
        <v>798</v>
      </c>
      <c r="O188" s="2"/>
      <c r="P188" s="74" t="s">
        <v>186</v>
      </c>
      <c r="Q188" s="117">
        <v>1</v>
      </c>
      <c r="R188" s="122">
        <v>0.5</v>
      </c>
      <c r="S188" s="123">
        <f t="shared" si="24"/>
        <v>1.5</v>
      </c>
      <c r="T188" s="129">
        <f>_xlfn.IFNA(VLOOKUP($A188,RankedOverview!$C$2:$E$29,3,FALSE),"")</f>
        <v>8</v>
      </c>
    </row>
    <row r="189" spans="1:20" s="88" customFormat="1" ht="12" x14ac:dyDescent="0.25">
      <c r="A189" s="81" t="s">
        <v>167</v>
      </c>
      <c r="B189" s="82"/>
      <c r="C189" s="84">
        <f>COUNTIF(C3:C188,"in")</f>
        <v>108</v>
      </c>
      <c r="D189" s="85">
        <f>SUMIF($C$3:$C$188,"in",D3:D188)</f>
        <v>112.5</v>
      </c>
      <c r="E189" s="85">
        <f>SUMIF($C$3:$C$188,"in",E3:E188)</f>
        <v>68.5</v>
      </c>
      <c r="F189" s="85">
        <f>SUMIF($C$3:$C$188,"in",F3:F188)</f>
        <v>181</v>
      </c>
      <c r="G189" s="103">
        <f t="shared" si="23"/>
        <v>0.45193035579106738</v>
      </c>
      <c r="H189" s="86"/>
      <c r="I189" s="102"/>
      <c r="J189" s="102"/>
      <c r="K189" s="102">
        <f>SUM(K3:K188)</f>
        <v>16.25</v>
      </c>
      <c r="L189" s="86"/>
      <c r="M189" s="87"/>
      <c r="N189" s="87"/>
      <c r="O189" s="87"/>
      <c r="P189" s="86"/>
      <c r="Q189" s="83">
        <f>SUM(Q3:Q188)</f>
        <v>210.5</v>
      </c>
      <c r="R189" s="83">
        <f>SUM(R3:R188)</f>
        <v>119.75</v>
      </c>
      <c r="S189" s="83">
        <f>SUM(S3:S188)</f>
        <v>330.25</v>
      </c>
      <c r="T189" s="86"/>
    </row>
  </sheetData>
  <sortState xmlns:xlrd2="http://schemas.microsoft.com/office/spreadsheetml/2017/richdata2" ref="A3:Y186">
    <sortCondition descending="1" ref="T3:T186"/>
    <sortCondition ref="A3:A186"/>
    <sortCondition ref="B3:B186"/>
  </sortState>
  <mergeCells count="15">
    <mergeCell ref="I1:I2"/>
    <mergeCell ref="T1:T2"/>
    <mergeCell ref="H1:H2"/>
    <mergeCell ref="A1:A2"/>
    <mergeCell ref="B1:B2"/>
    <mergeCell ref="M1:M2"/>
    <mergeCell ref="P1:P2"/>
    <mergeCell ref="C1:C2"/>
    <mergeCell ref="G1:G2"/>
    <mergeCell ref="Q1:S1"/>
    <mergeCell ref="D1:F1"/>
    <mergeCell ref="N1:N2"/>
    <mergeCell ref="L1:L2"/>
    <mergeCell ref="J1:J2"/>
    <mergeCell ref="K1:K2"/>
  </mergeCells>
  <conditionalFormatting sqref="M3:M12">
    <cfRule type="cellIs" dxfId="59" priority="57" operator="equal">
      <formula>"No"</formula>
    </cfRule>
    <cfRule type="cellIs" dxfId="58" priority="58" operator="equal">
      <formula>"Maybe"</formula>
    </cfRule>
    <cfRule type="cellIs" dxfId="57" priority="59" operator="equal">
      <formula>"Yes"</formula>
    </cfRule>
  </conditionalFormatting>
  <conditionalFormatting sqref="M13:M68 M70:M100 M102:M188">
    <cfRule type="cellIs" dxfId="56" priority="54" operator="equal">
      <formula>"No"</formula>
    </cfRule>
    <cfRule type="cellIs" dxfId="55" priority="55" operator="equal">
      <formula>"Maybe"</formula>
    </cfRule>
    <cfRule type="cellIs" dxfId="54" priority="56" operator="equal">
      <formula>"Yes"</formula>
    </cfRule>
  </conditionalFormatting>
  <conditionalFormatting sqref="N3:O12">
    <cfRule type="cellIs" dxfId="53" priority="51" operator="equal">
      <formula>"No"</formula>
    </cfRule>
    <cfRule type="cellIs" dxfId="52" priority="52" operator="equal">
      <formula>"Maybe"</formula>
    </cfRule>
    <cfRule type="cellIs" dxfId="51" priority="53" operator="equal">
      <formula>"Yes"</formula>
    </cfRule>
  </conditionalFormatting>
  <conditionalFormatting sqref="N13:O68 N70:O100 N102:O188">
    <cfRule type="cellIs" dxfId="50" priority="48" operator="equal">
      <formula>"No"</formula>
    </cfRule>
    <cfRule type="cellIs" dxfId="49" priority="49" operator="equal">
      <formula>"Maybe"</formula>
    </cfRule>
    <cfRule type="cellIs" dxfId="48" priority="50" operator="equal">
      <formula>"Yes"</formula>
    </cfRule>
  </conditionalFormatting>
  <conditionalFormatting sqref="C3:C68 C70:C100 C102:C188">
    <cfRule type="cellIs" dxfId="47" priority="42" operator="equal">
      <formula>"in"</formula>
    </cfRule>
    <cfRule type="cellIs" dxfId="46" priority="43" operator="equal">
      <formula>"out"</formula>
    </cfRule>
  </conditionalFormatting>
  <conditionalFormatting sqref="B3">
    <cfRule type="expression" dxfId="45" priority="39">
      <formula>IF($C3="out",TRUE,FALSE)</formula>
    </cfRule>
    <cfRule type="expression" dxfId="44" priority="40">
      <formula>IF($C3="",TRUE,FALSE)</formula>
    </cfRule>
  </conditionalFormatting>
  <conditionalFormatting sqref="B4:B68 B70:B100 B102:B188">
    <cfRule type="expression" dxfId="43" priority="35">
      <formula>IF($C4="out",TRUE,FALSE)</formula>
    </cfRule>
    <cfRule type="expression" dxfId="42" priority="36">
      <formula>IF($C4="",TRUE,FALSE)</formula>
    </cfRule>
  </conditionalFormatting>
  <conditionalFormatting sqref="D3:E3">
    <cfRule type="expression" dxfId="41" priority="34">
      <formula>IF($C3="out",TRUE,FALSE)</formula>
    </cfRule>
  </conditionalFormatting>
  <conditionalFormatting sqref="D4:E68 D70:E100 D102:E188">
    <cfRule type="expression" dxfId="40" priority="33">
      <formula>IF($C4="out",TRUE,FALSE)</formula>
    </cfRule>
  </conditionalFormatting>
  <conditionalFormatting sqref="M69">
    <cfRule type="cellIs" dxfId="39" priority="30" operator="equal">
      <formula>"No"</formula>
    </cfRule>
    <cfRule type="cellIs" dxfId="38" priority="31" operator="equal">
      <formula>"Maybe"</formula>
    </cfRule>
    <cfRule type="cellIs" dxfId="37" priority="32" operator="equal">
      <formula>"Yes"</formula>
    </cfRule>
  </conditionalFormatting>
  <conditionalFormatting sqref="N69:O69">
    <cfRule type="cellIs" dxfId="36" priority="27" operator="equal">
      <formula>"No"</formula>
    </cfRule>
    <cfRule type="cellIs" dxfId="35" priority="28" operator="equal">
      <formula>"Maybe"</formula>
    </cfRule>
    <cfRule type="cellIs" dxfId="34" priority="29" operator="equal">
      <formula>"Yes"</formula>
    </cfRule>
  </conditionalFormatting>
  <conditionalFormatting sqref="C69">
    <cfRule type="cellIs" dxfId="33" priority="23" operator="equal">
      <formula>"in"</formula>
    </cfRule>
    <cfRule type="cellIs" dxfId="32" priority="24" operator="equal">
      <formula>"out"</formula>
    </cfRule>
  </conditionalFormatting>
  <conditionalFormatting sqref="B69">
    <cfRule type="expression" dxfId="31" priority="21">
      <formula>IF($C69="out",TRUE,FALSE)</formula>
    </cfRule>
    <cfRule type="expression" dxfId="30" priority="22">
      <formula>IF($C69="",TRUE,FALSE)</formula>
    </cfRule>
  </conditionalFormatting>
  <conditionalFormatting sqref="D69:E69">
    <cfRule type="expression" dxfId="29" priority="20">
      <formula>IF($C69="out",TRUE,FALSE)</formula>
    </cfRule>
  </conditionalFormatting>
  <conditionalFormatting sqref="M101">
    <cfRule type="cellIs" dxfId="28" priority="17" operator="equal">
      <formula>"No"</formula>
    </cfRule>
    <cfRule type="cellIs" dxfId="27" priority="18" operator="equal">
      <formula>"Maybe"</formula>
    </cfRule>
    <cfRule type="cellIs" dxfId="26" priority="19" operator="equal">
      <formula>"Yes"</formula>
    </cfRule>
  </conditionalFormatting>
  <conditionalFormatting sqref="N101:O101">
    <cfRule type="cellIs" dxfId="25" priority="14" operator="equal">
      <formula>"No"</formula>
    </cfRule>
    <cfRule type="cellIs" dxfId="24" priority="15" operator="equal">
      <formula>"Maybe"</formula>
    </cfRule>
    <cfRule type="cellIs" dxfId="23" priority="16" operator="equal">
      <formula>"Yes"</formula>
    </cfRule>
  </conditionalFormatting>
  <conditionalFormatting sqref="C101">
    <cfRule type="cellIs" dxfId="22" priority="10" operator="equal">
      <formula>"in"</formula>
    </cfRule>
    <cfRule type="cellIs" dxfId="21" priority="11" operator="equal">
      <formula>"out"</formula>
    </cfRule>
  </conditionalFormatting>
  <conditionalFormatting sqref="B101">
    <cfRule type="expression" dxfId="20" priority="8">
      <formula>IF($C101="out",TRUE,FALSE)</formula>
    </cfRule>
    <cfRule type="expression" dxfId="19" priority="9">
      <formula>IF($C101="",TRUE,FALSE)</formula>
    </cfRule>
  </conditionalFormatting>
  <conditionalFormatting sqref="D101:E101">
    <cfRule type="expression" dxfId="18" priority="7">
      <formula>IF($C101="out",TRUE,FALSE)</formula>
    </cfRule>
  </conditionalFormatting>
  <conditionalFormatting sqref="J3:J188">
    <cfRule type="cellIs" dxfId="17" priority="5" operator="equal">
      <formula>"in"</formula>
    </cfRule>
    <cfRule type="cellIs" dxfId="16" priority="6" operator="equal">
      <formula>"out"</formula>
    </cfRule>
  </conditionalFormatting>
  <conditionalFormatting sqref="K3:K188">
    <cfRule type="cellIs" dxfId="15" priority="1" operator="equal">
      <formula>""</formula>
    </cfRule>
    <cfRule type="cellIs" dxfId="14" priority="2" operator="greaterThan">
      <formula>0</formula>
    </cfRule>
    <cfRule type="cellIs" dxfId="13" priority="3" operator="less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" operator="lessThanOrEqual" id="{9C1FC423-E49E-4119-A347-5C6F2CB60B37}">
            <xm:f>RankedOverview!$E$31</xm:f>
            <x14:dxf>
              <fill>
                <patternFill>
                  <bgColor rgb="FF92D050"/>
                </patternFill>
              </fill>
            </x14:dxf>
          </x14:cfRule>
          <x14:cfRule type="cellIs" priority="45" operator="greaterThan" id="{858CCDDD-B60F-4EFC-BB41-214851B8CB8D}">
            <xm:f>RankedOverview!$E$31</xm:f>
            <x14:dxf>
              <fill>
                <patternFill>
                  <bgColor rgb="FFFF0000"/>
                </patternFill>
              </fill>
            </x14:dxf>
          </x14:cfRule>
          <xm:sqref>H3:H188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32"/>
  <sheetViews>
    <sheetView topLeftCell="F1" zoomScaleNormal="100" workbookViewId="0">
      <selection activeCell="I14" sqref="I14"/>
    </sheetView>
  </sheetViews>
  <sheetFormatPr defaultColWidth="9.140625" defaultRowHeight="15" x14ac:dyDescent="0.25"/>
  <cols>
    <col min="1" max="1" width="17.85546875" style="18" customWidth="1"/>
    <col min="2" max="2" width="38.28515625" style="23" customWidth="1"/>
    <col min="3" max="3" width="22.42578125" style="18" customWidth="1"/>
    <col min="4" max="4" width="8.42578125" style="18" customWidth="1"/>
    <col min="5" max="5" width="7.42578125" style="18" customWidth="1"/>
    <col min="6" max="6" width="7.7109375" style="18" customWidth="1"/>
    <col min="7" max="7" width="7.140625" style="18" customWidth="1"/>
    <col min="8" max="8" width="8.28515625" style="21" customWidth="1"/>
    <col min="9" max="10" width="12.5703125" style="20" customWidth="1"/>
    <col min="11" max="11" width="11.42578125" style="21" customWidth="1"/>
    <col min="12" max="13" width="13.42578125" style="21" customWidth="1"/>
    <col min="14" max="14" width="32.85546875" style="18" customWidth="1"/>
    <col min="15" max="15" width="26.28515625" style="18" customWidth="1"/>
    <col min="16" max="16" width="9" style="18" customWidth="1"/>
    <col min="17" max="17" width="26.85546875" style="18" customWidth="1"/>
    <col min="18" max="16384" width="9.140625" style="18"/>
  </cols>
  <sheetData>
    <row r="1" spans="1:17" s="16" customFormat="1" ht="36" x14ac:dyDescent="0.25">
      <c r="A1" s="16" t="s">
        <v>263</v>
      </c>
      <c r="B1" s="16" t="s">
        <v>163</v>
      </c>
      <c r="C1" s="16" t="s">
        <v>162</v>
      </c>
      <c r="D1" s="16" t="s">
        <v>270</v>
      </c>
      <c r="E1" s="16" t="s">
        <v>161</v>
      </c>
      <c r="F1" s="16" t="s">
        <v>160</v>
      </c>
      <c r="G1" s="16" t="s">
        <v>159</v>
      </c>
      <c r="H1" s="16" t="s">
        <v>268</v>
      </c>
      <c r="I1" s="16" t="s">
        <v>839</v>
      </c>
      <c r="J1" s="16" t="s">
        <v>723</v>
      </c>
      <c r="K1" s="16" t="s">
        <v>157</v>
      </c>
      <c r="L1" s="16" t="s">
        <v>156</v>
      </c>
      <c r="M1" s="16" t="s">
        <v>155</v>
      </c>
      <c r="N1" s="16" t="s">
        <v>154</v>
      </c>
      <c r="O1" s="16" t="s">
        <v>153</v>
      </c>
      <c r="P1" s="16" t="s">
        <v>152</v>
      </c>
      <c r="Q1" s="16" t="str">
        <f t="shared" ref="Q1:Q29" si="0">A1</f>
        <v>Acronym</v>
      </c>
    </row>
    <row r="2" spans="1:17" ht="22.5" x14ac:dyDescent="0.25">
      <c r="A2" s="1" t="s">
        <v>151</v>
      </c>
      <c r="B2" s="4" t="s">
        <v>150</v>
      </c>
      <c r="C2" s="1" t="s">
        <v>149</v>
      </c>
      <c r="D2" s="3">
        <f>SUMIF(WorkTasks!$A$3:$A$188,$A2,WorkTasks!S$3:S$188)</f>
        <v>12.5</v>
      </c>
      <c r="E2" s="29">
        <f>SUMIF(WorkTasks!$A$3:$A$188,$A2,WorkTasks!D$3:D$188)</f>
        <v>7.5</v>
      </c>
      <c r="F2" s="29">
        <f>SUMIF(WorkTasks!$A$3:$A$188,$A2,WorkTasks!E$3:E$188)</f>
        <v>5</v>
      </c>
      <c r="G2" s="3">
        <f>SUMIF(WorkTasks!$A$3:$A$188,$A2,WorkTasks!F$3:F$188)</f>
        <v>3.5</v>
      </c>
      <c r="H2" s="32">
        <f>(D2-G2)/D2</f>
        <v>0.72</v>
      </c>
      <c r="I2" s="2" t="s">
        <v>843</v>
      </c>
      <c r="J2" s="17" t="s">
        <v>148</v>
      </c>
      <c r="K2" s="2" t="s">
        <v>6</v>
      </c>
      <c r="L2" s="2" t="str">
        <f>IF(ISERROR(LOOKUP(2,1/(WorkTasks!$A$3:$A$226=A2)/(WorkTasks!$M$3:$M$226="Yes"),(WorkTasks!$M$3:$M$226))),IF(ISERROR(LOOKUP(2,1/(WorkTasks!$A$3:$A$226=A2)/(WorkTasks!$M$3:$M$226="Maybe"),(WorkTasks!$M$3:$M$226))),"No","Maybe"),"Yes")</f>
        <v>Maybe</v>
      </c>
      <c r="M2" s="2" t="s">
        <v>5</v>
      </c>
      <c r="N2" s="1" t="s">
        <v>147</v>
      </c>
      <c r="O2" s="1"/>
      <c r="P2" s="1" t="s">
        <v>3</v>
      </c>
      <c r="Q2" s="1" t="str">
        <f t="shared" si="0"/>
        <v>FS_AEUA</v>
      </c>
    </row>
    <row r="3" spans="1:17" x14ac:dyDescent="0.25">
      <c r="A3" s="1" t="s">
        <v>146</v>
      </c>
      <c r="B3" s="4" t="s">
        <v>145</v>
      </c>
      <c r="C3" s="1" t="s">
        <v>24</v>
      </c>
      <c r="D3" s="3">
        <f>SUMIF(WorkTasks!$A$3:$A$188,$A3,WorkTasks!S$3:S$188)</f>
        <v>6.5</v>
      </c>
      <c r="E3" s="29">
        <f>SUMIF(WorkTasks!$A$3:$A$188,$A3,WorkTasks!D$3:D$188)</f>
        <v>3.25</v>
      </c>
      <c r="F3" s="29">
        <f>SUMIF(WorkTasks!$A$3:$A$188,$A3,WorkTasks!E$3:E$188)</f>
        <v>2.25</v>
      </c>
      <c r="G3" s="3">
        <f>SUMIF(WorkTasks!$A$3:$A$188,$A3,WorkTasks!F$3:F$188)</f>
        <v>5.5</v>
      </c>
      <c r="H3" s="32">
        <f t="shared" ref="H3:H29" si="1">(D3-G3)/D3</f>
        <v>0.15384615384615385</v>
      </c>
      <c r="I3" s="2" t="s">
        <v>867</v>
      </c>
      <c r="J3" s="17" t="s">
        <v>144</v>
      </c>
      <c r="K3" s="2" t="s">
        <v>6</v>
      </c>
      <c r="L3" s="2" t="str">
        <f>IF(ISERROR(LOOKUP(2,1/(WorkTasks!$A$3:$A$226=A3)/(WorkTasks!$M$3:$M$226="Yes"),(WorkTasks!$M$3:$M$226))),IF(ISERROR(LOOKUP(2,1/(WorkTasks!$A$3:$A$226=A3)/(WorkTasks!$M$3:$M$226="Maybe"),(WorkTasks!$M$3:$M$226))),"No","Maybe"),"Yes")</f>
        <v>No</v>
      </c>
      <c r="M3" s="2" t="s">
        <v>5</v>
      </c>
      <c r="N3" s="1" t="s">
        <v>22</v>
      </c>
      <c r="O3" s="1"/>
      <c r="P3" s="1" t="s">
        <v>3</v>
      </c>
      <c r="Q3" s="1" t="str">
        <f t="shared" si="0"/>
        <v>FS_UPEAS</v>
      </c>
    </row>
    <row r="4" spans="1:17" x14ac:dyDescent="0.25">
      <c r="A4" s="1" t="s">
        <v>143</v>
      </c>
      <c r="B4" s="4" t="s">
        <v>142</v>
      </c>
      <c r="C4" s="1" t="s">
        <v>141</v>
      </c>
      <c r="D4" s="3">
        <f>SUMIF(WorkTasks!$A$3:$A$188,$A4,WorkTasks!S$3:S$188)</f>
        <v>16</v>
      </c>
      <c r="E4" s="29">
        <f>SUMIF(WorkTasks!$A$3:$A$188,$A4,WorkTasks!D$3:D$188)</f>
        <v>7</v>
      </c>
      <c r="F4" s="29">
        <f>SUMIF(WorkTasks!$A$3:$A$188,$A4,WorkTasks!E$3:E$188)</f>
        <v>5</v>
      </c>
      <c r="G4" s="3">
        <f>SUMIF(WorkTasks!$A$3:$A$188,$A4,WorkTasks!F$3:F$188)</f>
        <v>12</v>
      </c>
      <c r="H4" s="32">
        <f t="shared" si="1"/>
        <v>0.25</v>
      </c>
      <c r="I4" s="2" t="s">
        <v>863</v>
      </c>
      <c r="J4" s="17" t="s">
        <v>140</v>
      </c>
      <c r="K4" s="2" t="s">
        <v>6</v>
      </c>
      <c r="L4" s="2" t="str">
        <f>IF(ISERROR(LOOKUP(2,1/(WorkTasks!$A$3:$A$226=A4)/(WorkTasks!$M$3:$M$226="Yes"),(WorkTasks!$M$3:$M$226))),IF(ISERROR(LOOKUP(2,1/(WorkTasks!$A$3:$A$226=A4)/(WorkTasks!$M$3:$M$226="Maybe"),(WorkTasks!$M$3:$M$226))),"No","Maybe"),"Yes")</f>
        <v>Yes</v>
      </c>
      <c r="M4" s="2" t="s">
        <v>5</v>
      </c>
      <c r="N4" s="1" t="s">
        <v>139</v>
      </c>
      <c r="O4" s="1" t="s">
        <v>138</v>
      </c>
      <c r="P4" s="1" t="s">
        <v>3</v>
      </c>
      <c r="Q4" s="1" t="str">
        <f t="shared" si="0"/>
        <v xml:space="preserve">FS_5GAIML </v>
      </c>
    </row>
    <row r="5" spans="1:17" x14ac:dyDescent="0.25">
      <c r="A5" s="1" t="s">
        <v>137</v>
      </c>
      <c r="B5" s="4" t="s">
        <v>136</v>
      </c>
      <c r="C5" s="1" t="s">
        <v>135</v>
      </c>
      <c r="D5" s="3">
        <f>SUMIF(WorkTasks!$A$3:$A$188,$A5,WorkTasks!S$3:S$188)</f>
        <v>13</v>
      </c>
      <c r="E5" s="29">
        <f>SUMIF(WorkTasks!$A$3:$A$188,$A5,WorkTasks!D$3:D$188)</f>
        <v>7.5</v>
      </c>
      <c r="F5" s="29">
        <f>SUMIF(WorkTasks!$A$3:$A$188,$A5,WorkTasks!E$3:E$188)</f>
        <v>4</v>
      </c>
      <c r="G5" s="3">
        <f>SUMIF(WorkTasks!$A$3:$A$188,$A5,WorkTasks!F$3:F$188)</f>
        <v>3</v>
      </c>
      <c r="H5" s="32">
        <f t="shared" si="1"/>
        <v>0.76923076923076927</v>
      </c>
      <c r="I5" s="2" t="s">
        <v>844</v>
      </c>
      <c r="J5" s="17" t="s">
        <v>134</v>
      </c>
      <c r="K5" s="2" t="s">
        <v>6</v>
      </c>
      <c r="L5" s="2" t="str">
        <f>IF(ISERROR(LOOKUP(2,1/(WorkTasks!$A$3:$A$226=A5)/(WorkTasks!$M$3:$M$226="Yes"),(WorkTasks!$M$3:$M$226))),IF(ISERROR(LOOKUP(2,1/(WorkTasks!$A$3:$A$226=A5)/(WorkTasks!$M$3:$M$226="Maybe"),(WorkTasks!$M$3:$M$226))),"No","Maybe"),"Yes")</f>
        <v>No</v>
      </c>
      <c r="M5" s="2" t="s">
        <v>5</v>
      </c>
      <c r="N5" s="1" t="s">
        <v>133</v>
      </c>
      <c r="O5" s="1"/>
      <c r="P5" s="1" t="s">
        <v>3</v>
      </c>
      <c r="Q5" s="1" t="str">
        <f t="shared" si="0"/>
        <v>FS_SFC</v>
      </c>
    </row>
    <row r="6" spans="1:17" ht="22.5" x14ac:dyDescent="0.25">
      <c r="A6" s="1" t="s">
        <v>132</v>
      </c>
      <c r="B6" s="4" t="s">
        <v>131</v>
      </c>
      <c r="C6" s="1" t="s">
        <v>130</v>
      </c>
      <c r="D6" s="3">
        <f>SUMIF(WorkTasks!$A$3:$A$188,$A6,WorkTasks!S$3:S$188)</f>
        <v>9.5</v>
      </c>
      <c r="E6" s="29">
        <f>SUMIF(WorkTasks!$A$3:$A$188,$A6,WorkTasks!D$3:D$188)</f>
        <v>6.5</v>
      </c>
      <c r="F6" s="29">
        <f>SUMIF(WorkTasks!$A$3:$A$188,$A6,WorkTasks!E$3:E$188)</f>
        <v>2.5</v>
      </c>
      <c r="G6" s="3">
        <f>SUMIF(WorkTasks!$A$3:$A$188,$A6,WorkTasks!F$3:F$188)</f>
        <v>5</v>
      </c>
      <c r="H6" s="32">
        <f t="shared" si="1"/>
        <v>0.47368421052631576</v>
      </c>
      <c r="I6" s="2" t="s">
        <v>866</v>
      </c>
      <c r="J6" s="17" t="s">
        <v>129</v>
      </c>
      <c r="K6" s="2" t="s">
        <v>6</v>
      </c>
      <c r="L6" s="2" t="str">
        <f>IF(ISERROR(LOOKUP(2,1/(WorkTasks!$A$3:$A$226=A6)/(WorkTasks!$M$3:$M$226="Yes"),(WorkTasks!$M$3:$M$226))),IF(ISERROR(LOOKUP(2,1/(WorkTasks!$A$3:$A$226=A6)/(WorkTasks!$M$3:$M$226="Maybe"),(WorkTasks!$M$3:$M$226))),"No","Maybe"),"Yes")</f>
        <v>Yes</v>
      </c>
      <c r="M6" s="2" t="s">
        <v>5</v>
      </c>
      <c r="N6" s="1" t="s">
        <v>128</v>
      </c>
      <c r="O6" s="1" t="s">
        <v>127</v>
      </c>
      <c r="P6" s="1" t="s">
        <v>3</v>
      </c>
      <c r="Q6" s="1" t="str">
        <f t="shared" si="0"/>
        <v>FS_ 5GSAT_ARCH_Ph2</v>
      </c>
    </row>
    <row r="7" spans="1:17" x14ac:dyDescent="0.25">
      <c r="A7" s="1" t="s">
        <v>126</v>
      </c>
      <c r="B7" s="4" t="s">
        <v>125</v>
      </c>
      <c r="C7" s="1" t="s">
        <v>124</v>
      </c>
      <c r="D7" s="3">
        <f>SUMIF(WorkTasks!$A$3:$A$188,$A7,WorkTasks!S$3:S$188)</f>
        <v>6</v>
      </c>
      <c r="E7" s="29">
        <f>SUMIF(WorkTasks!$A$3:$A$188,$A7,WorkTasks!D$3:D$188)</f>
        <v>0</v>
      </c>
      <c r="F7" s="29">
        <f>SUMIF(WorkTasks!$A$3:$A$188,$A7,WorkTasks!E$3:E$188)</f>
        <v>2</v>
      </c>
      <c r="G7" s="3">
        <f>SUMIF(WorkTasks!$A$3:$A$188,$A7,WorkTasks!F$3:F$188)</f>
        <v>2</v>
      </c>
      <c r="H7" s="32">
        <f t="shared" si="1"/>
        <v>0.66666666666666663</v>
      </c>
      <c r="I7" s="2" t="s">
        <v>845</v>
      </c>
      <c r="J7" s="17" t="s">
        <v>123</v>
      </c>
      <c r="K7" s="2" t="s">
        <v>6</v>
      </c>
      <c r="L7" s="2" t="str">
        <f>IF(ISERROR(LOOKUP(2,1/(WorkTasks!$A$3:$A$226=A7)/(WorkTasks!$M$3:$M$226="Yes"),(WorkTasks!$M$3:$M$226))),IF(ISERROR(LOOKUP(2,1/(WorkTasks!$A$3:$A$226=A7)/(WorkTasks!$M$3:$M$226="Maybe"),(WorkTasks!$M$3:$M$226))),"No","Maybe"),"Yes")</f>
        <v>Yes</v>
      </c>
      <c r="M7" s="2" t="s">
        <v>5</v>
      </c>
      <c r="N7" s="1" t="s">
        <v>122</v>
      </c>
      <c r="O7" s="1"/>
      <c r="P7" s="1" t="s">
        <v>3</v>
      </c>
      <c r="Q7" s="1" t="str">
        <f t="shared" si="0"/>
        <v>FS_MPS_WLAN</v>
      </c>
    </row>
    <row r="8" spans="1:17" ht="33.75" x14ac:dyDescent="0.25">
      <c r="A8" s="1" t="s">
        <v>121</v>
      </c>
      <c r="B8" s="4" t="s">
        <v>120</v>
      </c>
      <c r="C8" s="1" t="s">
        <v>119</v>
      </c>
      <c r="D8" s="3">
        <f>SUMIF(WorkTasks!$A$3:$A$188,$A8,WorkTasks!S$3:S$188)</f>
        <v>10.5</v>
      </c>
      <c r="E8" s="29">
        <f>SUMIF(WorkTasks!$A$3:$A$188,$A8,WorkTasks!D$3:D$188)</f>
        <v>6.5</v>
      </c>
      <c r="F8" s="29">
        <f>SUMIF(WorkTasks!$A$3:$A$188,$A8,WorkTasks!E$3:E$188)</f>
        <v>4</v>
      </c>
      <c r="G8" s="3">
        <f>SUMIF(WorkTasks!$A$3:$A$188,$A8,WorkTasks!F$3:F$188)</f>
        <v>5.5</v>
      </c>
      <c r="H8" s="32">
        <f t="shared" si="1"/>
        <v>0.47619047619047616</v>
      </c>
      <c r="I8" s="2" t="s">
        <v>861</v>
      </c>
      <c r="J8" s="17" t="s">
        <v>118</v>
      </c>
      <c r="K8" s="2" t="s">
        <v>6</v>
      </c>
      <c r="L8" s="2" t="str">
        <f>IF(ISERROR(LOOKUP(2,1/(WorkTasks!$A$3:$A$226=A8)/(WorkTasks!$M$3:$M$226="Yes"),(WorkTasks!$M$3:$M$226))),IF(ISERROR(LOOKUP(2,1/(WorkTasks!$A$3:$A$226=A8)/(WorkTasks!$M$3:$M$226="Maybe"),(WorkTasks!$M$3:$M$226))),"No","Maybe"),"Yes")</f>
        <v>Yes</v>
      </c>
      <c r="M8" s="2" t="s">
        <v>5</v>
      </c>
      <c r="N8" s="1" t="s">
        <v>117</v>
      </c>
      <c r="O8" s="1"/>
      <c r="P8" s="1" t="s">
        <v>3</v>
      </c>
      <c r="Q8" s="1" t="str">
        <f t="shared" si="0"/>
        <v>FS_Ranging_SL_ARC</v>
      </c>
    </row>
    <row r="9" spans="1:17" ht="22.5" x14ac:dyDescent="0.25">
      <c r="A9" s="1" t="s">
        <v>116</v>
      </c>
      <c r="B9" s="4" t="s">
        <v>115</v>
      </c>
      <c r="C9" s="1" t="s">
        <v>114</v>
      </c>
      <c r="D9" s="3">
        <f>SUMIF(WorkTasks!$A$3:$A$188,$A9,WorkTasks!S$3:S$188)</f>
        <v>6</v>
      </c>
      <c r="E9" s="29">
        <f>SUMIF(WorkTasks!$A$3:$A$188,$A9,WorkTasks!D$3:D$188)</f>
        <v>0</v>
      </c>
      <c r="F9" s="29">
        <f>SUMIF(WorkTasks!$A$3:$A$188,$A9,WorkTasks!E$3:E$188)</f>
        <v>2</v>
      </c>
      <c r="G9" s="3">
        <f>SUMIF(WorkTasks!$A$3:$A$188,$A9,WorkTasks!F$3:F$188)</f>
        <v>2</v>
      </c>
      <c r="H9" s="32">
        <f t="shared" si="1"/>
        <v>0.66666666666666663</v>
      </c>
      <c r="I9" s="2" t="s">
        <v>846</v>
      </c>
      <c r="J9" s="17" t="s">
        <v>113</v>
      </c>
      <c r="K9" s="2" t="s">
        <v>6</v>
      </c>
      <c r="L9" s="2" t="str">
        <f>IF(ISERROR(LOOKUP(2,1/(WorkTasks!$A$3:$A$226=A9)/(WorkTasks!$M$3:$M$226="Yes"),(WorkTasks!$M$3:$M$226))),IF(ISERROR(LOOKUP(2,1/(WorkTasks!$A$3:$A$226=A9)/(WorkTasks!$M$3:$M$226="Maybe"),(WorkTasks!$M$3:$M$226))),"No","Maybe"),"Yes")</f>
        <v>No</v>
      </c>
      <c r="M9" s="2" t="s">
        <v>5</v>
      </c>
      <c r="N9" s="1" t="s">
        <v>112</v>
      </c>
      <c r="O9" s="1"/>
      <c r="P9" s="1" t="s">
        <v>3</v>
      </c>
      <c r="Q9" s="1" t="str">
        <f t="shared" si="0"/>
        <v>FS_DetNet</v>
      </c>
    </row>
    <row r="10" spans="1:17" ht="22.5" x14ac:dyDescent="0.25">
      <c r="A10" s="1" t="s">
        <v>111</v>
      </c>
      <c r="B10" s="4" t="s">
        <v>110</v>
      </c>
      <c r="C10" s="1" t="s">
        <v>109</v>
      </c>
      <c r="D10" s="3">
        <f>SUMIF(WorkTasks!$A$3:$A$188,$A10,WorkTasks!S$3:S$188)</f>
        <v>12.5</v>
      </c>
      <c r="E10" s="29">
        <f>SUMIF(WorkTasks!$A$3:$A$188,$A10,WorkTasks!D$3:D$188)</f>
        <v>5</v>
      </c>
      <c r="F10" s="29">
        <f>SUMIF(WorkTasks!$A$3:$A$188,$A10,WorkTasks!E$3:E$188)</f>
        <v>4</v>
      </c>
      <c r="G10" s="3">
        <f>SUMIF(WorkTasks!$A$3:$A$188,$A10,WorkTasks!F$3:F$188)</f>
        <v>9</v>
      </c>
      <c r="H10" s="32">
        <f t="shared" si="1"/>
        <v>0.28000000000000003</v>
      </c>
      <c r="I10" s="2" t="s">
        <v>848</v>
      </c>
      <c r="J10" s="17" t="s">
        <v>108</v>
      </c>
      <c r="K10" s="2" t="s">
        <v>6</v>
      </c>
      <c r="L10" s="2" t="str">
        <f>IF(ISERROR(LOOKUP(2,1/(WorkTasks!$A$3:$A$226=A10)/(WorkTasks!$M$3:$M$226="Yes"),(WorkTasks!$M$3:$M$226))),IF(ISERROR(LOOKUP(2,1/(WorkTasks!$A$3:$A$226=A10)/(WorkTasks!$M$3:$M$226="Maybe"),(WorkTasks!$M$3:$M$226))),"No","Maybe"),"Yes")</f>
        <v>Yes</v>
      </c>
      <c r="M10" s="2" t="s">
        <v>5</v>
      </c>
      <c r="N10" s="1" t="s">
        <v>107</v>
      </c>
      <c r="O10" s="1"/>
      <c r="P10" s="1" t="s">
        <v>3</v>
      </c>
      <c r="Q10" s="1" t="str">
        <f t="shared" si="0"/>
        <v>FS_5GTTUe</v>
      </c>
    </row>
    <row r="11" spans="1:17" ht="22.5" x14ac:dyDescent="0.25">
      <c r="A11" s="1" t="s">
        <v>106</v>
      </c>
      <c r="B11" s="4" t="s">
        <v>105</v>
      </c>
      <c r="C11" s="1" t="s">
        <v>104</v>
      </c>
      <c r="D11" s="3">
        <f>SUMIF(WorkTasks!$A$3:$A$188,$A11,WorkTasks!S$3:S$188)</f>
        <v>11</v>
      </c>
      <c r="E11" s="29">
        <f>SUMIF(WorkTasks!$A$3:$A$188,$A11,WorkTasks!D$3:D$188)</f>
        <v>6</v>
      </c>
      <c r="F11" s="29">
        <f>SUMIF(WorkTasks!$A$3:$A$188,$A11,WorkTasks!E$3:E$188)</f>
        <v>3</v>
      </c>
      <c r="G11" s="3">
        <f>SUMIF(WorkTasks!$A$3:$A$188,$A11,WorkTasks!F$3:F$188)</f>
        <v>6</v>
      </c>
      <c r="H11" s="32">
        <f t="shared" si="1"/>
        <v>0.45454545454545453</v>
      </c>
      <c r="I11" s="2" t="s">
        <v>858</v>
      </c>
      <c r="J11" s="17" t="s">
        <v>103</v>
      </c>
      <c r="K11" s="2" t="s">
        <v>6</v>
      </c>
      <c r="L11" s="2" t="str">
        <f>IF(ISERROR(LOOKUP(2,1/(WorkTasks!$A$3:$A$226=A11)/(WorkTasks!$M$3:$M$226="Yes"),(WorkTasks!$M$3:$M$226))),IF(ISERROR(LOOKUP(2,1/(WorkTasks!$A$3:$A$226=A11)/(WorkTasks!$M$3:$M$226="Maybe"),(WorkTasks!$M$3:$M$226))),"No","Maybe"),"Yes")</f>
        <v>No</v>
      </c>
      <c r="M11" s="2" t="s">
        <v>5</v>
      </c>
      <c r="N11" s="1" t="s">
        <v>102</v>
      </c>
      <c r="O11" s="1"/>
      <c r="P11" s="1" t="s">
        <v>3</v>
      </c>
      <c r="Q11" s="1" t="str">
        <f t="shared" si="0"/>
        <v>FS_NG_RTC</v>
      </c>
    </row>
    <row r="12" spans="1:17" ht="33.75" x14ac:dyDescent="0.25">
      <c r="A12" s="1" t="s">
        <v>101</v>
      </c>
      <c r="B12" s="4" t="s">
        <v>100</v>
      </c>
      <c r="C12" s="1" t="s">
        <v>99</v>
      </c>
      <c r="D12" s="3">
        <f>SUMIF(WorkTasks!$A$3:$A$188,$A12,WorkTasks!S$3:S$188)</f>
        <v>4</v>
      </c>
      <c r="E12" s="29">
        <f>SUMIF(WorkTasks!$A$3:$A$188,$A12,WorkTasks!D$3:D$188)</f>
        <v>2</v>
      </c>
      <c r="F12" s="29">
        <f>SUMIF(WorkTasks!$A$3:$A$188,$A12,WorkTasks!E$3:E$188)</f>
        <v>1</v>
      </c>
      <c r="G12" s="3">
        <f>SUMIF(WorkTasks!$A$3:$A$188,$A12,WorkTasks!F$3:F$188)</f>
        <v>3</v>
      </c>
      <c r="H12" s="32">
        <f t="shared" si="1"/>
        <v>0.25</v>
      </c>
      <c r="I12" s="2" t="s">
        <v>847</v>
      </c>
      <c r="J12" s="17" t="s">
        <v>98</v>
      </c>
      <c r="K12" s="2" t="s">
        <v>6</v>
      </c>
      <c r="L12" s="2" t="str">
        <f>IF(ISERROR(LOOKUP(2,1/(WorkTasks!$A$3:$A$226=A12)/(WorkTasks!$M$3:$M$226="Yes"),(WorkTasks!$M$3:$M$226))),IF(ISERROR(LOOKUP(2,1/(WorkTasks!$A$3:$A$226=A12)/(WorkTasks!$M$3:$M$226="Maybe"),(WorkTasks!$M$3:$M$226))),"No","Maybe"),"Yes")</f>
        <v>Yes</v>
      </c>
      <c r="M12" s="2" t="s">
        <v>5</v>
      </c>
      <c r="N12" s="1" t="s">
        <v>97</v>
      </c>
      <c r="O12" s="1"/>
      <c r="P12" s="1" t="s">
        <v>3</v>
      </c>
      <c r="Q12" s="1" t="str">
        <f t="shared" si="0"/>
        <v>FS_ ARCH_NR_REDCAP_Ph2</v>
      </c>
    </row>
    <row r="13" spans="1:17" x14ac:dyDescent="0.25">
      <c r="A13" s="1" t="s">
        <v>96</v>
      </c>
      <c r="B13" s="4" t="s">
        <v>95</v>
      </c>
      <c r="C13" s="1" t="s">
        <v>94</v>
      </c>
      <c r="D13" s="3">
        <f>SUMIF(WorkTasks!$A$3:$A$188,$A13,WorkTasks!S$3:S$188)</f>
        <v>8.5</v>
      </c>
      <c r="E13" s="29">
        <f>SUMIF(WorkTasks!$A$3:$A$188,$A13,WorkTasks!D$3:D$188)</f>
        <v>6.5</v>
      </c>
      <c r="F13" s="29">
        <f>SUMIF(WorkTasks!$A$3:$A$188,$A13,WorkTasks!E$3:E$188)</f>
        <v>2</v>
      </c>
      <c r="G13" s="3">
        <f>SUMIF(WorkTasks!$A$3:$A$188,$A13,WorkTasks!F$3:F$188)</f>
        <v>0</v>
      </c>
      <c r="H13" s="32">
        <f t="shared" si="1"/>
        <v>1</v>
      </c>
      <c r="I13" s="2" t="s">
        <v>871</v>
      </c>
      <c r="J13" s="17" t="s">
        <v>93</v>
      </c>
      <c r="K13" s="2" t="s">
        <v>6</v>
      </c>
      <c r="L13" s="2" t="str">
        <f>IF(ISERROR(LOOKUP(2,1/(WorkTasks!$A$3:$A$226=A13)/(WorkTasks!$M$3:$M$226="Yes"),(WorkTasks!$M$3:$M$226))),IF(ISERROR(LOOKUP(2,1/(WorkTasks!$A$3:$A$226=A13)/(WorkTasks!$M$3:$M$226="Maybe"),(WorkTasks!$M$3:$M$226))),"No","Maybe"),"Yes")</f>
        <v>No</v>
      </c>
      <c r="M13" s="2" t="s">
        <v>5</v>
      </c>
      <c r="N13" s="1" t="s">
        <v>92</v>
      </c>
      <c r="O13" s="1"/>
      <c r="P13" s="1" t="s">
        <v>3</v>
      </c>
      <c r="Q13" s="1" t="str">
        <f t="shared" si="0"/>
        <v>FS_SUECR</v>
      </c>
    </row>
    <row r="14" spans="1:17" ht="22.5" x14ac:dyDescent="0.25">
      <c r="A14" s="1" t="s">
        <v>91</v>
      </c>
      <c r="B14" s="4" t="s">
        <v>90</v>
      </c>
      <c r="C14" s="1" t="s">
        <v>89</v>
      </c>
      <c r="D14" s="3">
        <f>SUMIF(WorkTasks!$A$3:$A$188,$A14,WorkTasks!S$3:S$188)</f>
        <v>12</v>
      </c>
      <c r="E14" s="29">
        <f>SUMIF(WorkTasks!$A$3:$A$188,$A14,WorkTasks!D$3:D$188)</f>
        <v>7</v>
      </c>
      <c r="F14" s="29">
        <f>SUMIF(WorkTasks!$A$3:$A$188,$A14,WorkTasks!E$3:E$188)</f>
        <v>5</v>
      </c>
      <c r="G14" s="3">
        <f>SUMIF(WorkTasks!$A$3:$A$188,$A14,WorkTasks!F$3:F$188)</f>
        <v>3.5</v>
      </c>
      <c r="H14" s="32">
        <f t="shared" si="1"/>
        <v>0.70833333333333337</v>
      </c>
      <c r="I14" s="2" t="s">
        <v>849</v>
      </c>
      <c r="J14" s="17" t="s">
        <v>88</v>
      </c>
      <c r="K14" s="2" t="s">
        <v>6</v>
      </c>
      <c r="L14" s="2" t="str">
        <f>IF(ISERROR(LOOKUP(2,1/(WorkTasks!$A$3:$A$226=A14)/(WorkTasks!$M$3:$M$226="Yes"),(WorkTasks!$M$3:$M$226))),IF(ISERROR(LOOKUP(2,1/(WorkTasks!$A$3:$A$226=A14)/(WorkTasks!$M$3:$M$226="Maybe"),(WorkTasks!$M$3:$M$226))),"No","Maybe"),"Yes")</f>
        <v>Yes</v>
      </c>
      <c r="M14" s="2" t="s">
        <v>5</v>
      </c>
      <c r="N14" s="1" t="s">
        <v>87</v>
      </c>
      <c r="O14" s="1"/>
      <c r="P14" s="1" t="s">
        <v>3</v>
      </c>
      <c r="Q14" s="1" t="str">
        <f t="shared" si="0"/>
        <v>FS_VMR_ARC</v>
      </c>
    </row>
    <row r="15" spans="1:17" ht="22.5" x14ac:dyDescent="0.25">
      <c r="A15" s="1" t="s">
        <v>86</v>
      </c>
      <c r="B15" s="4" t="s">
        <v>85</v>
      </c>
      <c r="C15" s="1" t="s">
        <v>84</v>
      </c>
      <c r="D15" s="3">
        <f>SUMIF(WorkTasks!$A$3:$A$188,$A15,WorkTasks!S$3:S$188)</f>
        <v>13.5</v>
      </c>
      <c r="E15" s="29">
        <f>SUMIF(WorkTasks!$A$3:$A$188,$A15,WorkTasks!D$3:D$188)</f>
        <v>7.75</v>
      </c>
      <c r="F15" s="29">
        <f>SUMIF(WorkTasks!$A$3:$A$188,$A15,WorkTasks!E$3:E$188)</f>
        <v>4.5</v>
      </c>
      <c r="G15" s="3">
        <f>SUMIF(WorkTasks!$A$3:$A$188,$A15,WorkTasks!F$3:F$188)</f>
        <v>11.25</v>
      </c>
      <c r="H15" s="32">
        <f t="shared" si="1"/>
        <v>0.16666666666666666</v>
      </c>
      <c r="I15" s="2" t="s">
        <v>850</v>
      </c>
      <c r="J15" s="17" t="s">
        <v>83</v>
      </c>
      <c r="K15" s="2" t="s">
        <v>6</v>
      </c>
      <c r="L15" s="2" t="str">
        <f>IF(ISERROR(LOOKUP(2,1/(WorkTasks!$A$3:$A$226=A15)/(WorkTasks!$M$3:$M$226="Yes"),(WorkTasks!$M$3:$M$226))),IF(ISERROR(LOOKUP(2,1/(WorkTasks!$A$3:$A$226=A15)/(WorkTasks!$M$3:$M$226="Maybe"),(WorkTasks!$M$3:$M$226))),"No","Maybe"),"Yes")</f>
        <v>Yes</v>
      </c>
      <c r="M15" s="2" t="s">
        <v>5</v>
      </c>
      <c r="N15" s="1" t="s">
        <v>82</v>
      </c>
      <c r="O15" s="1" t="s">
        <v>81</v>
      </c>
      <c r="P15" s="1" t="s">
        <v>3</v>
      </c>
      <c r="Q15" s="1" t="str">
        <f t="shared" si="0"/>
        <v>FS_eLCS_ph3</v>
      </c>
    </row>
    <row r="16" spans="1:17" x14ac:dyDescent="0.25">
      <c r="A16" s="1" t="s">
        <v>80</v>
      </c>
      <c r="B16" s="4" t="s">
        <v>79</v>
      </c>
      <c r="C16" s="1" t="s">
        <v>78</v>
      </c>
      <c r="D16" s="3">
        <f>SUMIF(WorkTasks!$A$3:$A$188,$A16,WorkTasks!S$3:S$188)</f>
        <v>6</v>
      </c>
      <c r="E16" s="29">
        <f>SUMIF(WorkTasks!$A$3:$A$188,$A16,WorkTasks!D$3:D$188)</f>
        <v>4</v>
      </c>
      <c r="F16" s="29">
        <f>SUMIF(WorkTasks!$A$3:$A$188,$A16,WorkTasks!E$3:E$188)</f>
        <v>2</v>
      </c>
      <c r="G16" s="3">
        <f>SUMIF(WorkTasks!$A$3:$A$188,$A16,WorkTasks!F$3:F$188)</f>
        <v>2</v>
      </c>
      <c r="H16" s="32">
        <f t="shared" si="1"/>
        <v>0.66666666666666663</v>
      </c>
      <c r="I16" s="2" t="s">
        <v>856</v>
      </c>
      <c r="J16" s="17" t="s">
        <v>77</v>
      </c>
      <c r="K16" s="2" t="s">
        <v>6</v>
      </c>
      <c r="L16" s="2" t="str">
        <f>IF(ISERROR(LOOKUP(2,1/(WorkTasks!$A$3:$A$226=A16)/(WorkTasks!$M$3:$M$226="Yes"),(WorkTasks!$M$3:$M$226))),IF(ISERROR(LOOKUP(2,1/(WorkTasks!$A$3:$A$226=A16)/(WorkTasks!$M$3:$M$226="Maybe"),(WorkTasks!$M$3:$M$226))),"No","Maybe"),"Yes")</f>
        <v>No</v>
      </c>
      <c r="M16" s="2" t="s">
        <v>5</v>
      </c>
      <c r="N16" s="1" t="s">
        <v>76</v>
      </c>
      <c r="O16" s="1"/>
      <c r="P16" s="1" t="s">
        <v>3</v>
      </c>
      <c r="Q16" s="1" t="str">
        <f t="shared" si="0"/>
        <v>FS_eAMP</v>
      </c>
    </row>
    <row r="17" spans="1:17" x14ac:dyDescent="0.25">
      <c r="A17" s="1" t="s">
        <v>75</v>
      </c>
      <c r="B17" s="4" t="s">
        <v>74</v>
      </c>
      <c r="C17" s="1" t="s">
        <v>73</v>
      </c>
      <c r="D17" s="3">
        <f>SUMIF(WorkTasks!$A$3:$A$188,$A17,WorkTasks!S$3:S$188)</f>
        <v>10.75</v>
      </c>
      <c r="E17" s="29">
        <f>SUMIF(WorkTasks!$A$3:$A$188,$A17,WorkTasks!D$3:D$188)</f>
        <v>7</v>
      </c>
      <c r="F17" s="29">
        <f>SUMIF(WorkTasks!$A$3:$A$188,$A17,WorkTasks!E$3:E$188)</f>
        <v>3</v>
      </c>
      <c r="G17" s="3">
        <f>SUMIF(WorkTasks!$A$3:$A$188,$A17,WorkTasks!F$3:F$188)</f>
        <v>4.75</v>
      </c>
      <c r="H17" s="32">
        <f t="shared" si="1"/>
        <v>0.55813953488372092</v>
      </c>
      <c r="I17" s="2" t="s">
        <v>864</v>
      </c>
      <c r="J17" s="17" t="s">
        <v>72</v>
      </c>
      <c r="K17" s="2" t="s">
        <v>6</v>
      </c>
      <c r="L17" s="2" t="str">
        <f>IF(ISERROR(LOOKUP(2,1/(WorkTasks!$A$3:$A$226=A17)/(WorkTasks!$M$3:$M$226="Yes"),(WorkTasks!$M$3:$M$226))),IF(ISERROR(LOOKUP(2,1/(WorkTasks!$A$3:$A$226=A17)/(WorkTasks!$M$3:$M$226="Maybe"),(WorkTasks!$M$3:$M$226))),"No","Maybe"),"Yes")</f>
        <v>No</v>
      </c>
      <c r="M17" s="2" t="s">
        <v>5</v>
      </c>
      <c r="N17" s="1" t="s">
        <v>71</v>
      </c>
      <c r="O17" s="1"/>
      <c r="P17" s="1" t="s">
        <v>3</v>
      </c>
      <c r="Q17" s="1" t="str">
        <f t="shared" si="0"/>
        <v>FS_eUEPO</v>
      </c>
    </row>
    <row r="18" spans="1:17" ht="22.5" x14ac:dyDescent="0.25">
      <c r="A18" s="1" t="s">
        <v>70</v>
      </c>
      <c r="B18" s="4" t="s">
        <v>69</v>
      </c>
      <c r="C18" s="1" t="s">
        <v>68</v>
      </c>
      <c r="D18" s="3">
        <f>SUMIF(WorkTasks!$A$3:$A$188,$A18,WorkTasks!S$3:S$188)</f>
        <v>15.25</v>
      </c>
      <c r="E18" s="29">
        <f>SUMIF(WorkTasks!$A$3:$A$188,$A18,WorkTasks!D$3:D$188)</f>
        <v>9.5</v>
      </c>
      <c r="F18" s="29">
        <f>SUMIF(WorkTasks!$A$3:$A$188,$A18,WorkTasks!E$3:E$188)</f>
        <v>5.75</v>
      </c>
      <c r="G18" s="3">
        <f>SUMIF(WorkTasks!$A$3:$A$188,$A18,WorkTasks!F$3:F$188)</f>
        <v>11.5</v>
      </c>
      <c r="H18" s="32">
        <f t="shared" si="1"/>
        <v>0.24590163934426229</v>
      </c>
      <c r="I18" s="2" t="s">
        <v>851</v>
      </c>
      <c r="J18" s="17" t="s">
        <v>67</v>
      </c>
      <c r="K18" s="2" t="s">
        <v>6</v>
      </c>
      <c r="L18" s="2" t="str">
        <f>IF(ISERROR(LOOKUP(2,1/(WorkTasks!$A$3:$A$226=A18)/(WorkTasks!$M$3:$M$226="Yes"),(WorkTasks!$M$3:$M$226))),IF(ISERROR(LOOKUP(2,1/(WorkTasks!$A$3:$A$226=A18)/(WorkTasks!$M$3:$M$226="Maybe"),(WorkTasks!$M$3:$M$226))),"No","Maybe"),"Yes")</f>
        <v>Maybe</v>
      </c>
      <c r="M18" s="2" t="s">
        <v>5</v>
      </c>
      <c r="N18" s="1" t="s">
        <v>66</v>
      </c>
      <c r="O18" s="1"/>
      <c r="P18" s="1" t="s">
        <v>3</v>
      </c>
      <c r="Q18" s="1" t="str">
        <f t="shared" si="0"/>
        <v>FS_eEDGE_5GC_ph2</v>
      </c>
    </row>
    <row r="19" spans="1:17" ht="22.5" x14ac:dyDescent="0.25">
      <c r="A19" s="1" t="s">
        <v>65</v>
      </c>
      <c r="B19" s="4" t="s">
        <v>64</v>
      </c>
      <c r="C19" s="1" t="s">
        <v>63</v>
      </c>
      <c r="D19" s="3">
        <f>SUMIF(WorkTasks!$A$3:$A$188,$A19,WorkTasks!S$3:S$188)</f>
        <v>15</v>
      </c>
      <c r="E19" s="29">
        <f>SUMIF(WorkTasks!$A$3:$A$188,$A19,WorkTasks!D$3:D$188)</f>
        <v>8.75</v>
      </c>
      <c r="F19" s="29">
        <f>SUMIF(WorkTasks!$A$3:$A$188,$A19,WorkTasks!E$3:E$188)</f>
        <v>6.25</v>
      </c>
      <c r="G19" s="3">
        <f>SUMIF(WorkTasks!$A$3:$A$188,$A19,WorkTasks!F$3:F$188)</f>
        <v>9.75</v>
      </c>
      <c r="H19" s="32">
        <f t="shared" si="1"/>
        <v>0.35</v>
      </c>
      <c r="I19" s="2" t="s">
        <v>869</v>
      </c>
      <c r="J19" s="17" t="s">
        <v>62</v>
      </c>
      <c r="K19" s="2" t="s">
        <v>6</v>
      </c>
      <c r="L19" s="2" t="str">
        <f>IF(ISERROR(LOOKUP(2,1/(WorkTasks!$A$3:$A$226=A19)/(WorkTasks!$M$3:$M$226="Yes"),(WorkTasks!$M$3:$M$226))),IF(ISERROR(LOOKUP(2,1/(WorkTasks!$A$3:$A$226=A19)/(WorkTasks!$M$3:$M$226="Maybe"),(WorkTasks!$M$3:$M$226))),"No","Maybe"),"Yes")</f>
        <v>Yes</v>
      </c>
      <c r="M19" s="2" t="s">
        <v>5</v>
      </c>
      <c r="N19" s="1" t="s">
        <v>61</v>
      </c>
      <c r="O19" s="1"/>
      <c r="P19" s="1" t="s">
        <v>3</v>
      </c>
      <c r="Q19" s="1" t="str">
        <f t="shared" si="0"/>
        <v>FS_eNPN_ph2</v>
      </c>
    </row>
    <row r="20" spans="1:17" x14ac:dyDescent="0.25">
      <c r="A20" s="1" t="s">
        <v>60</v>
      </c>
      <c r="B20" s="4" t="s">
        <v>59</v>
      </c>
      <c r="C20" s="1" t="s">
        <v>58</v>
      </c>
      <c r="D20" s="3">
        <f>SUMIF(WorkTasks!$A$3:$A$188,$A20,WorkTasks!S$3:S$188)</f>
        <v>6.5</v>
      </c>
      <c r="E20" s="29">
        <f>SUMIF(WorkTasks!$A$3:$A$188,$A20,WorkTasks!D$3:D$188)</f>
        <v>4.5</v>
      </c>
      <c r="F20" s="29">
        <f>SUMIF(WorkTasks!$A$3:$A$188,$A20,WorkTasks!E$3:E$188)</f>
        <v>2</v>
      </c>
      <c r="G20" s="3">
        <f>SUMIF(WorkTasks!$A$3:$A$188,$A20,WorkTasks!F$3:F$188)</f>
        <v>4</v>
      </c>
      <c r="H20" s="32">
        <f t="shared" si="1"/>
        <v>0.38461538461538464</v>
      </c>
      <c r="I20" s="2" t="s">
        <v>852</v>
      </c>
      <c r="J20" s="17" t="s">
        <v>57</v>
      </c>
      <c r="K20" s="2" t="s">
        <v>6</v>
      </c>
      <c r="L20" s="2" t="str">
        <f>IF(ISERROR(LOOKUP(2,1/(WorkTasks!$A$3:$A$226=A20)/(WorkTasks!$M$3:$M$226="Yes"),(WorkTasks!$M$3:$M$226))),IF(ISERROR(LOOKUP(2,1/(WorkTasks!$A$3:$A$226=A20)/(WorkTasks!$M$3:$M$226="Maybe"),(WorkTasks!$M$3:$M$226))),"No","Maybe"),"Yes")</f>
        <v>No</v>
      </c>
      <c r="M20" s="2" t="s">
        <v>5</v>
      </c>
      <c r="N20" s="1" t="s">
        <v>56</v>
      </c>
      <c r="O20" s="1"/>
      <c r="P20" s="1" t="s">
        <v>3</v>
      </c>
      <c r="Q20" s="1" t="str">
        <f t="shared" si="0"/>
        <v>FS_5GSATB</v>
      </c>
    </row>
    <row r="21" spans="1:17" ht="22.5" x14ac:dyDescent="0.25">
      <c r="A21" s="1" t="s">
        <v>55</v>
      </c>
      <c r="B21" s="4" t="s">
        <v>54</v>
      </c>
      <c r="C21" s="1" t="s">
        <v>53</v>
      </c>
      <c r="D21" s="3">
        <f>SUMIF(WorkTasks!$A$3:$A$188,$A21,WorkTasks!S$3:S$188)</f>
        <v>16</v>
      </c>
      <c r="E21" s="29">
        <f>SUMIF(WorkTasks!$A$3:$A$188,$A21,WorkTasks!D$3:D$188)</f>
        <v>10</v>
      </c>
      <c r="F21" s="29">
        <f>SUMIF(WorkTasks!$A$3:$A$188,$A21,WorkTasks!E$3:E$188)</f>
        <v>4.5</v>
      </c>
      <c r="G21" s="3">
        <f>SUMIF(WorkTasks!$A$3:$A$188,$A21,WorkTasks!F$3:F$188)</f>
        <v>4.75</v>
      </c>
      <c r="H21" s="32">
        <f t="shared" si="1"/>
        <v>0.703125</v>
      </c>
      <c r="I21" s="2" t="s">
        <v>853</v>
      </c>
      <c r="J21" s="17" t="s">
        <v>52</v>
      </c>
      <c r="K21" s="2" t="s">
        <v>6</v>
      </c>
      <c r="L21" s="2" t="str">
        <f>IF(ISERROR(LOOKUP(2,1/(WorkTasks!$A$3:$A$226=A21)/(WorkTasks!$M$3:$M$226="Yes"),(WorkTasks!$M$3:$M$226))),IF(ISERROR(LOOKUP(2,1/(WorkTasks!$A$3:$A$226=A21)/(WorkTasks!$M$3:$M$226="Maybe"),(WorkTasks!$M$3:$M$226))),"No","Maybe"),"Yes")</f>
        <v>Maybe</v>
      </c>
      <c r="M21" s="2" t="s">
        <v>5</v>
      </c>
      <c r="N21" s="1" t="s">
        <v>51</v>
      </c>
      <c r="O21" s="1" t="s">
        <v>50</v>
      </c>
      <c r="P21" s="1" t="s">
        <v>3</v>
      </c>
      <c r="Q21" s="1" t="str">
        <f t="shared" si="0"/>
        <v>FS_GMEC</v>
      </c>
    </row>
    <row r="22" spans="1:17" x14ac:dyDescent="0.25">
      <c r="A22" s="1" t="s">
        <v>49</v>
      </c>
      <c r="B22" s="4" t="s">
        <v>48</v>
      </c>
      <c r="C22" s="1" t="s">
        <v>47</v>
      </c>
      <c r="D22" s="3">
        <f>SUMIF(WorkTasks!$A$3:$A$188,$A22,WorkTasks!S$3:S$188)</f>
        <v>14.5</v>
      </c>
      <c r="E22" s="29">
        <f>SUMIF(WorkTasks!$A$3:$A$188,$A22,WorkTasks!D$3:D$188)</f>
        <v>9.5</v>
      </c>
      <c r="F22" s="29">
        <f>SUMIF(WorkTasks!$A$3:$A$188,$A22,WorkTasks!E$3:E$188)</f>
        <v>4.5</v>
      </c>
      <c r="G22" s="3">
        <f>SUMIF(WorkTasks!$A$3:$A$188,$A22,WorkTasks!F$3:F$188)</f>
        <v>8.25</v>
      </c>
      <c r="H22" s="32">
        <f t="shared" si="1"/>
        <v>0.43103448275862066</v>
      </c>
      <c r="I22" s="20" t="s">
        <v>855</v>
      </c>
      <c r="J22" s="17" t="s">
        <v>46</v>
      </c>
      <c r="K22" s="2" t="s">
        <v>29</v>
      </c>
      <c r="L22" s="2" t="str">
        <f>IF(ISERROR(LOOKUP(2,1/(WorkTasks!$A$3:$A$226=A22)/(WorkTasks!$M$3:$M$226="Yes"),(WorkTasks!$M$3:$M$226))),IF(ISERROR(LOOKUP(2,1/(WorkTasks!$A$3:$A$226=A22)/(WorkTasks!$M$3:$M$226="Maybe"),(WorkTasks!$M$3:$M$226))),"No","Maybe"),"Yes")</f>
        <v>Yes</v>
      </c>
      <c r="M22" s="2" t="s">
        <v>5</v>
      </c>
      <c r="N22" s="1" t="s">
        <v>45</v>
      </c>
      <c r="O22" s="1" t="s">
        <v>44</v>
      </c>
      <c r="P22" s="1" t="s">
        <v>3</v>
      </c>
      <c r="Q22" s="1" t="str">
        <f t="shared" si="0"/>
        <v xml:space="preserve">FS_eNS_Ph3 </v>
      </c>
    </row>
    <row r="23" spans="1:17" x14ac:dyDescent="0.25">
      <c r="A23" s="1" t="s">
        <v>43</v>
      </c>
      <c r="B23" s="4" t="s">
        <v>42</v>
      </c>
      <c r="C23" s="1" t="s">
        <v>41</v>
      </c>
      <c r="D23" s="3">
        <f>SUMIF(WorkTasks!$A$3:$A$188,$A23,WorkTasks!S$3:S$188)</f>
        <v>8.5</v>
      </c>
      <c r="E23" s="29">
        <f>SUMIF(WorkTasks!$A$3:$A$188,$A23,WorkTasks!D$3:D$188)</f>
        <v>5</v>
      </c>
      <c r="F23" s="29">
        <f>SUMIF(WorkTasks!$A$3:$A$188,$A23,WorkTasks!E$3:E$188)</f>
        <v>2.75</v>
      </c>
      <c r="G23" s="3">
        <f>SUMIF(WorkTasks!$A$3:$A$188,$A23,WorkTasks!F$3:F$188)</f>
        <v>5.5</v>
      </c>
      <c r="H23" s="32">
        <f t="shared" si="1"/>
        <v>0.35294117647058826</v>
      </c>
      <c r="I23" s="2" t="s">
        <v>857</v>
      </c>
      <c r="J23" s="17" t="s">
        <v>40</v>
      </c>
      <c r="K23" s="2" t="s">
        <v>6</v>
      </c>
      <c r="L23" s="2" t="str">
        <f>IF(ISERROR(LOOKUP(2,1/(WorkTasks!$A$3:$A$226=A23)/(WorkTasks!$M$3:$M$226="Yes"),(WorkTasks!$M$3:$M$226))),IF(ISERROR(LOOKUP(2,1/(WorkTasks!$A$3:$A$226=A23)/(WorkTasks!$M$3:$M$226="Maybe"),(WorkTasks!$M$3:$M$226))),"No","Maybe"),"Yes")</f>
        <v>No</v>
      </c>
      <c r="M23" s="2" t="s">
        <v>5</v>
      </c>
      <c r="N23" s="1" t="s">
        <v>39</v>
      </c>
      <c r="O23" s="1"/>
      <c r="P23" s="1" t="s">
        <v>3</v>
      </c>
      <c r="Q23" s="1" t="str">
        <f t="shared" si="0"/>
        <v>FS_PIN_Arch</v>
      </c>
    </row>
    <row r="24" spans="1:17" ht="33.75" x14ac:dyDescent="0.25">
      <c r="A24" s="1" t="s">
        <v>38</v>
      </c>
      <c r="B24" s="4" t="s">
        <v>37</v>
      </c>
      <c r="C24" s="1" t="s">
        <v>36</v>
      </c>
      <c r="D24" s="3">
        <f>SUMIF(WorkTasks!$A$3:$A$188,$A24,WorkTasks!S$3:S$188)</f>
        <v>14</v>
      </c>
      <c r="E24" s="29">
        <f>SUMIF(WorkTasks!$A$3:$A$188,$A24,WorkTasks!D$3:D$188)</f>
        <v>9</v>
      </c>
      <c r="F24" s="29">
        <f>SUMIF(WorkTasks!$A$3:$A$188,$A24,WorkTasks!E$3:E$188)</f>
        <v>3.75</v>
      </c>
      <c r="G24" s="3">
        <f>SUMIF(WorkTasks!$A$3:$A$188,$A24,WorkTasks!F$3:F$188)</f>
        <v>8.5</v>
      </c>
      <c r="H24" s="32">
        <f t="shared" si="1"/>
        <v>0.39285714285714285</v>
      </c>
      <c r="I24" s="2" t="s">
        <v>862</v>
      </c>
      <c r="J24" s="17" t="s">
        <v>35</v>
      </c>
      <c r="K24" s="2" t="s">
        <v>29</v>
      </c>
      <c r="L24" s="2" t="str">
        <f>IF(ISERROR(LOOKUP(2,1/(WorkTasks!$A$3:$A$226=A24)/(WorkTasks!$M$3:$M$226="Yes"),(WorkTasks!$M$3:$M$226))),IF(ISERROR(LOOKUP(2,1/(WorkTasks!$A$3:$A$226=A24)/(WorkTasks!$M$3:$M$226="Maybe"),(WorkTasks!$M$3:$M$226))),"No","Maybe"),"Yes")</f>
        <v>No</v>
      </c>
      <c r="M24" s="2" t="s">
        <v>5</v>
      </c>
      <c r="N24" s="1" t="s">
        <v>34</v>
      </c>
      <c r="O24" s="1"/>
      <c r="P24" s="1" t="s">
        <v>3</v>
      </c>
      <c r="Q24" s="1" t="str">
        <f t="shared" si="0"/>
        <v>FS_ATSSS_Ph3</v>
      </c>
    </row>
    <row r="25" spans="1:17" ht="22.5" x14ac:dyDescent="0.2">
      <c r="A25" s="1" t="s">
        <v>33</v>
      </c>
      <c r="B25" s="4" t="s">
        <v>32</v>
      </c>
      <c r="C25" s="1" t="s">
        <v>31</v>
      </c>
      <c r="D25" s="3">
        <f>SUMIF(WorkTasks!$A$3:$A$188,$A25,WorkTasks!S$3:S$188)</f>
        <v>19</v>
      </c>
      <c r="E25" s="29">
        <f>SUMIF(WorkTasks!$A$3:$A$188,$A25,WorkTasks!D$3:D$188)</f>
        <v>12.5</v>
      </c>
      <c r="F25" s="29">
        <f>SUMIF(WorkTasks!$A$3:$A$188,$A25,WorkTasks!E$3:E$188)</f>
        <v>6.5</v>
      </c>
      <c r="G25" s="33">
        <f>SUMIF(WorkTasks!$A$3:$A$188,$A25,WorkTasks!F$3:F$188)</f>
        <v>9.25</v>
      </c>
      <c r="H25" s="32">
        <f t="shared" si="1"/>
        <v>0.51315789473684215</v>
      </c>
      <c r="I25" s="2" t="s">
        <v>868</v>
      </c>
      <c r="J25" s="17" t="s">
        <v>30</v>
      </c>
      <c r="K25" s="2" t="s">
        <v>29</v>
      </c>
      <c r="L25" s="2" t="str">
        <f>IF(ISERROR(LOOKUP(2,1/(WorkTasks!$A$3:$A$226=A25)/(WorkTasks!$M$3:$M$226="Yes"),(WorkTasks!$M$3:$M$226))),IF(ISERROR(LOOKUP(2,1/(WorkTasks!$A$3:$A$226=A25)/(WorkTasks!$M$3:$M$226="Maybe"),(WorkTasks!$M$3:$M$226))),"No","Maybe"),"Yes")</f>
        <v>Yes</v>
      </c>
      <c r="M25" s="2" t="s">
        <v>5</v>
      </c>
      <c r="N25" s="1" t="s">
        <v>28</v>
      </c>
      <c r="O25" s="5" t="s">
        <v>27</v>
      </c>
      <c r="P25" s="1" t="s">
        <v>3</v>
      </c>
      <c r="Q25" s="1" t="str">
        <f t="shared" si="0"/>
        <v>FS_5G_ProSe_Ph2</v>
      </c>
    </row>
    <row r="26" spans="1:17" ht="22.5" x14ac:dyDescent="0.25">
      <c r="A26" s="1" t="s">
        <v>26</v>
      </c>
      <c r="B26" s="4" t="s">
        <v>25</v>
      </c>
      <c r="C26" s="1" t="s">
        <v>24</v>
      </c>
      <c r="D26" s="3">
        <f>SUMIF(WorkTasks!$A$3:$A$188,$A26,WorkTasks!S$3:S$188)</f>
        <v>16.75</v>
      </c>
      <c r="E26" s="29">
        <f>SUMIF(WorkTasks!$A$3:$A$188,$A26,WorkTasks!D$3:D$188)</f>
        <v>10.5</v>
      </c>
      <c r="F26" s="29">
        <f>SUMIF(WorkTasks!$A$3:$A$188,$A26,WorkTasks!E$3:E$188)</f>
        <v>5.5</v>
      </c>
      <c r="G26" s="33">
        <f>SUMIF(WorkTasks!$A$3:$A$188,$A26,WorkTasks!F$3:F$188)</f>
        <v>13</v>
      </c>
      <c r="H26" s="32">
        <f t="shared" si="1"/>
        <v>0.22388059701492538</v>
      </c>
      <c r="I26" s="2" t="s">
        <v>860</v>
      </c>
      <c r="J26" s="17" t="s">
        <v>23</v>
      </c>
      <c r="K26" s="2" t="s">
        <v>6</v>
      </c>
      <c r="L26" s="2" t="str">
        <f>IF(ISERROR(LOOKUP(2,1/(WorkTasks!$A$3:$A$226=A26)/(WorkTasks!$M$3:$M$226="Yes"),(WorkTasks!$M$3:$M$226))),IF(ISERROR(LOOKUP(2,1/(WorkTasks!$A$3:$A$226=A26)/(WorkTasks!$M$3:$M$226="Maybe"),(WorkTasks!$M$3:$M$226))),"No","Maybe"),"Yes")</f>
        <v>Maybe</v>
      </c>
      <c r="M26" s="2" t="s">
        <v>5</v>
      </c>
      <c r="N26" s="1" t="s">
        <v>22</v>
      </c>
      <c r="O26" s="1" t="s">
        <v>21</v>
      </c>
      <c r="P26" s="1" t="s">
        <v>3</v>
      </c>
      <c r="Q26" s="1" t="str">
        <f t="shared" si="0"/>
        <v>FS_XRM</v>
      </c>
    </row>
    <row r="27" spans="1:17" ht="22.5" x14ac:dyDescent="0.25">
      <c r="A27" s="1" t="s">
        <v>20</v>
      </c>
      <c r="B27" s="4" t="s">
        <v>19</v>
      </c>
      <c r="C27" s="1" t="s">
        <v>18</v>
      </c>
      <c r="D27" s="3">
        <f>SUMIF(WorkTasks!$A$3:$A$188,$A27,WorkTasks!S$3:S$188)</f>
        <v>23</v>
      </c>
      <c r="E27" s="29">
        <f>SUMIF(WorkTasks!$A$3:$A$188,$A27,WorkTasks!D$3:D$188)</f>
        <v>12</v>
      </c>
      <c r="F27" s="29">
        <f>SUMIF(WorkTasks!$A$3:$A$188,$A27,WorkTasks!E$3:E$188)</f>
        <v>9</v>
      </c>
      <c r="G27" s="33">
        <f>SUMIF(WorkTasks!$A$3:$A$188,$A27,WorkTasks!F$3:F$188)</f>
        <v>14</v>
      </c>
      <c r="H27" s="32">
        <f t="shared" si="1"/>
        <v>0.39130434782608697</v>
      </c>
      <c r="I27" s="2" t="s">
        <v>865</v>
      </c>
      <c r="J27" s="17" t="s">
        <v>17</v>
      </c>
      <c r="K27" s="2" t="s">
        <v>6</v>
      </c>
      <c r="L27" s="2" t="str">
        <f>IF(ISERROR(LOOKUP(2,1/(WorkTasks!$A$3:$A$226=A27)/(WorkTasks!$M$3:$M$226="Yes"),(WorkTasks!$M$3:$M$226))),IF(ISERROR(LOOKUP(2,1/(WorkTasks!$A$3:$A$226=A27)/(WorkTasks!$M$3:$M$226="Maybe"),(WorkTasks!$M$3:$M$226))),"No","Maybe"),"Yes")</f>
        <v>No</v>
      </c>
      <c r="M27" s="2" t="s">
        <v>5</v>
      </c>
      <c r="N27" s="1" t="s">
        <v>16</v>
      </c>
      <c r="O27" s="1" t="s">
        <v>15</v>
      </c>
      <c r="P27" s="1" t="s">
        <v>3</v>
      </c>
      <c r="Q27" s="1" t="str">
        <f t="shared" si="0"/>
        <v>FS_eNA_Ph3</v>
      </c>
    </row>
    <row r="28" spans="1:17" ht="22.5" x14ac:dyDescent="0.25">
      <c r="A28" s="1" t="s">
        <v>14</v>
      </c>
      <c r="B28" s="4" t="s">
        <v>13</v>
      </c>
      <c r="C28" s="1" t="s">
        <v>12</v>
      </c>
      <c r="D28" s="3">
        <f>SUMIF(WorkTasks!$A$3:$A$188,$A28,WorkTasks!S$3:S$188)</f>
        <v>18</v>
      </c>
      <c r="E28" s="29">
        <f>SUMIF(WorkTasks!$A$3:$A$188,$A28,WorkTasks!D$3:D$188)</f>
        <v>11</v>
      </c>
      <c r="F28" s="29">
        <f>SUMIF(WorkTasks!$A$3:$A$188,$A28,WorkTasks!E$3:E$188)</f>
        <v>7</v>
      </c>
      <c r="G28" s="33">
        <f>SUMIF(WorkTasks!$A$3:$A$188,$A28,WorkTasks!F$3:F$188)</f>
        <v>12</v>
      </c>
      <c r="H28" s="32">
        <f t="shared" si="1"/>
        <v>0.33333333333333331</v>
      </c>
      <c r="I28" s="2" t="s">
        <v>859</v>
      </c>
      <c r="J28" s="17" t="s">
        <v>11</v>
      </c>
      <c r="K28" s="2" t="s">
        <v>6</v>
      </c>
      <c r="L28" s="2" t="str">
        <f>IF(ISERROR(LOOKUP(2,1/(WorkTasks!$A$3:$A$226=A28)/(WorkTasks!$M$3:$M$226="Yes"),(WorkTasks!$M$3:$M$226))),IF(ISERROR(LOOKUP(2,1/(WorkTasks!$A$3:$A$226=A28)/(WorkTasks!$M$3:$M$226="Maybe"),(WorkTasks!$M$3:$M$226))),"No","Maybe"),"Yes")</f>
        <v>Yes</v>
      </c>
      <c r="M28" s="2" t="s">
        <v>5</v>
      </c>
      <c r="N28" s="1" t="s">
        <v>10</v>
      </c>
      <c r="O28" s="1"/>
      <c r="P28" s="1" t="s">
        <v>3</v>
      </c>
      <c r="Q28" s="1" t="str">
        <f t="shared" si="0"/>
        <v>FS_5MBS_Ph2</v>
      </c>
    </row>
    <row r="29" spans="1:17" x14ac:dyDescent="0.25">
      <c r="A29" s="1" t="s">
        <v>9</v>
      </c>
      <c r="B29" s="4" t="s">
        <v>8</v>
      </c>
      <c r="C29" s="1" t="s">
        <v>187</v>
      </c>
      <c r="D29" s="3">
        <f>SUMIF(WorkTasks!$A$3:$A$188,$A29,WorkTasks!S$3:S$188)</f>
        <v>5.5</v>
      </c>
      <c r="E29" s="29">
        <v>3.25</v>
      </c>
      <c r="F29" s="29">
        <v>2.25</v>
      </c>
      <c r="G29" s="3">
        <f>E29+F29</f>
        <v>5.5</v>
      </c>
      <c r="H29" s="32">
        <f t="shared" si="1"/>
        <v>0</v>
      </c>
      <c r="I29" s="2" t="s">
        <v>854</v>
      </c>
      <c r="J29" s="17" t="s">
        <v>7</v>
      </c>
      <c r="K29" s="2" t="s">
        <v>6</v>
      </c>
      <c r="L29" s="2" t="str">
        <f>IF(ISERROR(LOOKUP(2,1/(WorkTasks!$A$3:$A$226=A29)/(WorkTasks!$M$3:$M$226="Yes"),(WorkTasks!$M$3:$M$226))),IF(ISERROR(LOOKUP(2,1/(WorkTasks!$A$3:$A$226=A29)/(WorkTasks!$M$3:$M$226="Maybe"),(WorkTasks!$M$3:$M$226))),"No","Maybe"),"Yes")</f>
        <v>No</v>
      </c>
      <c r="M29" s="2" t="s">
        <v>5</v>
      </c>
      <c r="N29" s="1" t="s">
        <v>4</v>
      </c>
      <c r="O29" s="1"/>
      <c r="P29" s="1" t="s">
        <v>3</v>
      </c>
      <c r="Q29" s="1" t="str">
        <f t="shared" si="0"/>
        <v>FS_5WWC_Ph2</v>
      </c>
    </row>
    <row r="30" spans="1:17" x14ac:dyDescent="0.25">
      <c r="A30" s="12" t="s">
        <v>2</v>
      </c>
      <c r="B30" s="12"/>
      <c r="C30" s="12"/>
      <c r="D30" s="12"/>
      <c r="E30" s="12">
        <f>SUM(E2:E29)</f>
        <v>189</v>
      </c>
      <c r="F30" s="12">
        <f>SUM(F2:F29)</f>
        <v>111</v>
      </c>
      <c r="G30" s="12">
        <f>SUM(G2:G29)</f>
        <v>184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5">
      <c r="A31" s="22" t="s">
        <v>1</v>
      </c>
      <c r="E31" s="24"/>
      <c r="F31" s="24"/>
      <c r="G31" s="25">
        <v>183</v>
      </c>
      <c r="H31" s="30"/>
      <c r="Q31" s="22"/>
    </row>
    <row r="32" spans="1:17" s="19" customFormat="1" ht="12.75" x14ac:dyDescent="0.25">
      <c r="A32" s="26" t="s">
        <v>0</v>
      </c>
      <c r="G32" s="26">
        <v>16</v>
      </c>
      <c r="H32" s="31"/>
      <c r="I32" s="27"/>
      <c r="J32" s="27"/>
      <c r="K32" s="28"/>
      <c r="L32" s="28"/>
      <c r="M32" s="28"/>
      <c r="Q32" s="26"/>
    </row>
  </sheetData>
  <conditionalFormatting sqref="C33:D1048576 C30:D31 C2:C29">
    <cfRule type="containsText" dxfId="10" priority="23" operator="containsText" text="&lt;to be">
      <formula>NOT(ISERROR(SEARCH("&lt;to be",C2)))</formula>
    </cfRule>
  </conditionalFormatting>
  <conditionalFormatting sqref="O2">
    <cfRule type="containsText" dxfId="9" priority="22" operator="containsText" text="&lt;to be">
      <formula>NOT(ISERROR(SEARCH("&lt;to be",O2)))</formula>
    </cfRule>
  </conditionalFormatting>
  <conditionalFormatting sqref="O21">
    <cfRule type="containsText" dxfId="8" priority="21" operator="containsText" text="&lt;to be">
      <formula>NOT(ISERROR(SEARCH("&lt;to be",O21)))</formula>
    </cfRule>
  </conditionalFormatting>
  <conditionalFormatting sqref="K2:K29">
    <cfRule type="cellIs" dxfId="7" priority="19" operator="equal">
      <formula>"endorsed"</formula>
    </cfRule>
    <cfRule type="cellIs" dxfId="6" priority="20" operator="equal">
      <formula>"approved"</formula>
    </cfRule>
  </conditionalFormatting>
  <conditionalFormatting sqref="G29 H2:H29">
    <cfRule type="cellIs" dxfId="5" priority="17" operator="greaterThan">
      <formula>$G$32</formula>
    </cfRule>
  </conditionalFormatting>
  <conditionalFormatting sqref="L2:L29">
    <cfRule type="cellIs" dxfId="4" priority="2" operator="equal">
      <formula>"No"</formula>
    </cfRule>
    <cfRule type="cellIs" dxfId="3" priority="3" operator="equal">
      <formula>"Maybe"</formula>
    </cfRule>
    <cfRule type="cellIs" dxfId="2" priority="4" operator="equal">
      <formula>"Yes"</formula>
    </cfRule>
  </conditionalFormatting>
  <hyperlinks>
    <hyperlink ref="J10" r:id="rId1" display="https://www.3gpp.org/ftp/tsg_sa/WG2_Arch/TSGS2_148E_Electronic_2021-11/INBOX/S2-2108474.zip" xr:uid="{00000000-0004-0000-0200-000000000000}"/>
    <hyperlink ref="J11" r:id="rId2" display="https://www.3gpp.org/ftp/tsg_sa/WG2_Arch/TSGS2_148E_Electronic_2021-11/INBOX/S2-2108904.zip" xr:uid="{00000000-0004-0000-0200-000001000000}"/>
    <hyperlink ref="J12" r:id="rId3" display="https://www.3gpp.org/ftp/tsg_sa/WG2_Arch/TSGS2_148E_Electronic_2021-11/INBOX/S2-2109323.zip" xr:uid="{00000000-0004-0000-0200-000002000000}"/>
    <hyperlink ref="J13" r:id="rId4" display="https://www.3gpp.org/ftp/tsg_sa/WG2_Arch/TSGS2_148E_Electronic_2021-11/INBOX/S2-2109324.zip" xr:uid="{00000000-0004-0000-0200-000003000000}"/>
    <hyperlink ref="J14" r:id="rId5" display="https://www.3gpp.org/ftp/tsg_sa/WG2_Arch/TSGS2_148E_Electronic_2021-11/INBOX/S2-2109325.zip" xr:uid="{00000000-0004-0000-0200-000004000000}"/>
    <hyperlink ref="J15" r:id="rId6" display="https://www.3gpp.org/ftp/tsg_sa/WG2_Arch/TSGS2_148E_Electronic_2021-11/INBOX/S2-2109326.zip" xr:uid="{00000000-0004-0000-0200-000005000000}"/>
    <hyperlink ref="J16" r:id="rId7" display="https://www.3gpp.org/ftp/tsg_sa/WG2_Arch/TSGS2_148E_Electronic_2021-11/INBOX/S2-2109327.zip" xr:uid="{00000000-0004-0000-0200-000006000000}"/>
    <hyperlink ref="J17" r:id="rId8" display="https://www.3gpp.org/ftp/tsg_sa/WG2_Arch/TSGS2_148E_Electronic_2021-11/INBOX/S2-2109328.zip" xr:uid="{00000000-0004-0000-0200-000007000000}"/>
    <hyperlink ref="J18" r:id="rId9" display="https://www.3gpp.org/ftp/tsg_sa/WG2_Arch/TSGS2_148E_Electronic_2021-11/INBOX/S2-2109329.zip" xr:uid="{00000000-0004-0000-0200-000008000000}"/>
    <hyperlink ref="J19" r:id="rId10" display="https://www.3gpp.org/ftp/tsg_sa/WG2_Arch/TSGS2_148E_Electronic_2021-11/INBOX/S2-2109353.zip" xr:uid="{00000000-0004-0000-0200-000009000000}"/>
    <hyperlink ref="J20" r:id="rId11" display="https://www.3gpp.org/ftp/tsg_sa/WG2_Arch/TSGS2_148E_Electronic_2021-11/INBOX/S2-2109354.zip" xr:uid="{00000000-0004-0000-0200-00000A000000}"/>
    <hyperlink ref="J21" r:id="rId12" display="https://www.3gpp.org/ftp/tsg_sa/WG2_Arch/TSGS2_148E_Electronic_2021-11/INBOX/S2-2109355.zip" xr:uid="{00000000-0004-0000-0200-00000B000000}"/>
    <hyperlink ref="J22" r:id="rId13" display="https://www.3gpp.org/ftp/tsg_sa/WG2_Arch/TSGS2_148E_Electronic_2021-11/INBOX/S2-2109356.zip" xr:uid="{00000000-0004-0000-0200-00000C000000}"/>
    <hyperlink ref="J23" r:id="rId14" display="https://www.3gpp.org/ftp/tsg_sa/WG2_Arch/TSGS2_148E_Electronic_2021-11/INBOX/S2-2109357.zip" xr:uid="{00000000-0004-0000-0200-00000D000000}"/>
    <hyperlink ref="J25" r:id="rId15" display="https://www.3gpp.org/ftp/tsg_sa/WG2_Arch/TSGS2_148E_Electronic_2021-11/INBOX/S2-2109359.zip" xr:uid="{00000000-0004-0000-0200-00000E000000}"/>
    <hyperlink ref="J26" r:id="rId16" display="https://www.3gpp.org/ftp/tsg_sa/WG2_Arch/TSGS2_148E_Electronic_2021-11/INBOX/S2-2109360.zip" xr:uid="{00000000-0004-0000-0200-00000F000000}"/>
    <hyperlink ref="J27" r:id="rId17" display="https://www.3gpp.org/ftp/tsg_sa/WG2_Arch/TSGS2_148E_Electronic_2021-11/INBOX/S2-2109361.zip" xr:uid="{00000000-0004-0000-0200-000010000000}"/>
    <hyperlink ref="J28" r:id="rId18" display="https://www.3gpp.org/ftp/tsg_sa/WG2_Arch/TSGS2_148E_Electronic_2021-11/INBOX/S2-2109362.zip" xr:uid="{00000000-0004-0000-0200-000011000000}"/>
    <hyperlink ref="J29" r:id="rId19" display="https://www.3gpp.org/ftp/tsg_sa/WG2_Arch/TSGS2_148E_Electronic_2021-11/INBOX/S2-2109363.zip" xr:uid="{00000000-0004-0000-0200-000012000000}"/>
    <hyperlink ref="J4" r:id="rId20" xr:uid="{00000000-0004-0000-0200-000013000000}"/>
    <hyperlink ref="J5" r:id="rId21" xr:uid="{00000000-0004-0000-0200-000014000000}"/>
    <hyperlink ref="J6" r:id="rId22" xr:uid="{00000000-0004-0000-0200-000015000000}"/>
    <hyperlink ref="J7" r:id="rId23" xr:uid="{00000000-0004-0000-0200-000016000000}"/>
    <hyperlink ref="J8" r:id="rId24" xr:uid="{00000000-0004-0000-0200-000017000000}"/>
    <hyperlink ref="J9" r:id="rId25" xr:uid="{00000000-0004-0000-0200-000018000000}"/>
    <hyperlink ref="J3" r:id="rId26" xr:uid="{00000000-0004-0000-0200-000019000000}"/>
    <hyperlink ref="J2" r:id="rId27" xr:uid="{00000000-0004-0000-0200-00001A000000}"/>
    <hyperlink ref="N21" r:id="rId28" xr:uid="{00000000-0004-0000-0200-00001B000000}"/>
    <hyperlink ref="N23" r:id="rId29" xr:uid="{00000000-0004-0000-0200-00001C000000}"/>
    <hyperlink ref="N29" r:id="rId30" xr:uid="{00000000-0004-0000-0200-00001D000000}"/>
    <hyperlink ref="J24" r:id="rId31" display="https://www.3gpp.org/ftp/tsg_sa/WG2_Arch/TSGS2_148E_Electronic_2021-11/INBOX/S2-2109358.zip" xr:uid="{00000000-0004-0000-0200-00001E000000}"/>
  </hyperlinks>
  <pageMargins left="0.7" right="0.7" top="0.75" bottom="0.75" header="0.3" footer="0.3"/>
  <pageSetup orientation="portrait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L5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85546875" style="7" customWidth="1"/>
    <col min="2" max="2" width="25.140625" customWidth="1"/>
    <col min="3" max="3" width="48.7109375" customWidth="1"/>
    <col min="4" max="5" width="9.140625" style="7"/>
    <col min="6" max="7" width="9.140625" style="7" customWidth="1"/>
    <col min="8" max="21" width="9.140625" style="7"/>
  </cols>
  <sheetData>
    <row r="1" spans="1:168" s="6" customFormat="1" ht="45" x14ac:dyDescent="0.25">
      <c r="A1" s="46" t="s">
        <v>836</v>
      </c>
      <c r="B1" s="10" t="s">
        <v>263</v>
      </c>
      <c r="C1" s="10" t="s">
        <v>163</v>
      </c>
      <c r="D1" s="10" t="s">
        <v>167</v>
      </c>
      <c r="E1" s="10" t="s">
        <v>261</v>
      </c>
      <c r="F1" s="10" t="s">
        <v>693</v>
      </c>
      <c r="G1" s="10" t="s">
        <v>290</v>
      </c>
      <c r="H1" s="10" t="s">
        <v>754</v>
      </c>
      <c r="I1" s="10" t="s">
        <v>755</v>
      </c>
      <c r="J1" s="10" t="s">
        <v>716</v>
      </c>
      <c r="K1" s="10" t="s">
        <v>724</v>
      </c>
      <c r="L1" s="10" t="s">
        <v>533</v>
      </c>
      <c r="M1" s="10" t="s">
        <v>657</v>
      </c>
      <c r="N1" s="10" t="s">
        <v>291</v>
      </c>
      <c r="O1" s="10" t="s">
        <v>640</v>
      </c>
      <c r="P1" s="10" t="s">
        <v>396</v>
      </c>
      <c r="Q1" s="10" t="s">
        <v>671</v>
      </c>
      <c r="R1" s="10" t="s">
        <v>571</v>
      </c>
      <c r="S1" s="10" t="s">
        <v>292</v>
      </c>
      <c r="T1" s="10" t="s">
        <v>823</v>
      </c>
      <c r="U1" s="10" t="s">
        <v>779</v>
      </c>
      <c r="V1" s="10" t="s">
        <v>795</v>
      </c>
      <c r="W1" s="10" t="s">
        <v>690</v>
      </c>
      <c r="X1" s="10" t="s">
        <v>705</v>
      </c>
      <c r="Y1" s="10" t="s">
        <v>756</v>
      </c>
      <c r="Z1" s="10" t="s">
        <v>293</v>
      </c>
      <c r="AA1" s="10" t="s">
        <v>514</v>
      </c>
      <c r="AB1" s="10" t="s">
        <v>773</v>
      </c>
      <c r="AC1" s="10" t="s">
        <v>703</v>
      </c>
      <c r="AD1" s="10" t="s">
        <v>793</v>
      </c>
      <c r="AE1" s="10" t="s">
        <v>388</v>
      </c>
      <c r="AF1" s="10" t="s">
        <v>618</v>
      </c>
      <c r="AG1" s="10" t="s">
        <v>715</v>
      </c>
      <c r="AH1" s="10" t="s">
        <v>701</v>
      </c>
      <c r="AI1" s="10" t="s">
        <v>659</v>
      </c>
      <c r="AJ1" s="10" t="s">
        <v>832</v>
      </c>
      <c r="AK1" s="10" t="s">
        <v>318</v>
      </c>
      <c r="AL1" s="10" t="s">
        <v>530</v>
      </c>
      <c r="AM1" s="10" t="s">
        <v>717</v>
      </c>
      <c r="AN1" s="10" t="s">
        <v>706</v>
      </c>
      <c r="AO1" s="10" t="s">
        <v>451</v>
      </c>
      <c r="AP1" s="10" t="s">
        <v>260</v>
      </c>
      <c r="AQ1" s="10" t="s">
        <v>612</v>
      </c>
      <c r="AR1" s="10" t="s">
        <v>757</v>
      </c>
      <c r="AS1" s="10" t="s">
        <v>812</v>
      </c>
      <c r="AT1" s="10" t="s">
        <v>694</v>
      </c>
      <c r="AU1" s="10" t="s">
        <v>707</v>
      </c>
      <c r="AV1" s="10" t="s">
        <v>353</v>
      </c>
      <c r="AW1" s="10" t="s">
        <v>813</v>
      </c>
      <c r="AX1" s="10" t="s">
        <v>811</v>
      </c>
      <c r="AY1" s="10" t="s">
        <v>324</v>
      </c>
      <c r="AZ1" s="10" t="s">
        <v>634</v>
      </c>
      <c r="BA1" s="10" t="s">
        <v>295</v>
      </c>
      <c r="BB1" s="10" t="s">
        <v>679</v>
      </c>
      <c r="BC1" s="10" t="s">
        <v>721</v>
      </c>
      <c r="BD1" s="10" t="s">
        <v>365</v>
      </c>
      <c r="BE1" s="10" t="s">
        <v>279</v>
      </c>
      <c r="BF1" s="10" t="s">
        <v>809</v>
      </c>
      <c r="BG1" s="10" t="s">
        <v>280</v>
      </c>
      <c r="BH1" s="10" t="s">
        <v>298</v>
      </c>
      <c r="BI1" s="10" t="s">
        <v>826</v>
      </c>
      <c r="BJ1" s="10" t="s">
        <v>758</v>
      </c>
      <c r="BK1" s="10" t="s">
        <v>331</v>
      </c>
      <c r="BL1" s="10" t="s">
        <v>788</v>
      </c>
      <c r="BM1" s="10" t="s">
        <v>702</v>
      </c>
      <c r="BN1" s="10" t="s">
        <v>708</v>
      </c>
      <c r="BO1" s="10" t="s">
        <v>712</v>
      </c>
      <c r="BP1" s="10" t="s">
        <v>691</v>
      </c>
      <c r="BQ1" s="10" t="s">
        <v>791</v>
      </c>
      <c r="BR1" s="10" t="s">
        <v>759</v>
      </c>
      <c r="BS1" s="10" t="s">
        <v>299</v>
      </c>
      <c r="BT1" s="10" t="s">
        <v>277</v>
      </c>
      <c r="BU1" s="10" t="s">
        <v>569</v>
      </c>
      <c r="BV1" s="10" t="s">
        <v>316</v>
      </c>
      <c r="BW1" s="10" t="s">
        <v>595</v>
      </c>
      <c r="BX1" s="10" t="s">
        <v>818</v>
      </c>
      <c r="BY1" s="10" t="s">
        <v>704</v>
      </c>
      <c r="BZ1" s="10" t="s">
        <v>638</v>
      </c>
      <c r="CA1" s="10" t="s">
        <v>760</v>
      </c>
      <c r="CB1" s="10" t="s">
        <v>300</v>
      </c>
      <c r="CC1" s="10" t="s">
        <v>614</v>
      </c>
      <c r="CD1" s="10" t="s">
        <v>761</v>
      </c>
      <c r="CE1" s="10" t="s">
        <v>709</v>
      </c>
      <c r="CF1" s="10" t="s">
        <v>330</v>
      </c>
      <c r="CG1" s="10" t="s">
        <v>794</v>
      </c>
      <c r="CH1" s="10" t="s">
        <v>819</v>
      </c>
      <c r="CI1" s="10" t="s">
        <v>835</v>
      </c>
      <c r="CJ1" s="10" t="s">
        <v>762</v>
      </c>
      <c r="CK1" s="10" t="s">
        <v>654</v>
      </c>
      <c r="CL1" s="10" t="s">
        <v>375</v>
      </c>
      <c r="CM1" s="10" t="s">
        <v>782</v>
      </c>
      <c r="CN1" s="10" t="s">
        <v>780</v>
      </c>
      <c r="CO1" s="10" t="s">
        <v>763</v>
      </c>
      <c r="CP1" s="10" t="s">
        <v>303</v>
      </c>
      <c r="CQ1" s="10" t="s">
        <v>824</v>
      </c>
      <c r="CR1" s="10" t="s">
        <v>774</v>
      </c>
      <c r="CS1" s="10" t="s">
        <v>815</v>
      </c>
      <c r="CT1" s="10" t="s">
        <v>764</v>
      </c>
      <c r="CU1" s="10" t="s">
        <v>789</v>
      </c>
      <c r="CV1" s="10" t="s">
        <v>765</v>
      </c>
      <c r="CW1" s="10" t="s">
        <v>306</v>
      </c>
      <c r="CX1" s="10" t="s">
        <v>307</v>
      </c>
      <c r="CY1" s="10" t="s">
        <v>814</v>
      </c>
      <c r="CZ1" s="10" t="s">
        <v>317</v>
      </c>
      <c r="DA1" s="10" t="s">
        <v>700</v>
      </c>
      <c r="DB1" s="10" t="s">
        <v>783</v>
      </c>
      <c r="DC1" s="10" t="s">
        <v>689</v>
      </c>
      <c r="DD1" s="10" t="s">
        <v>271</v>
      </c>
      <c r="DE1" s="10" t="s">
        <v>781</v>
      </c>
      <c r="DF1" s="10" t="s">
        <v>165</v>
      </c>
      <c r="DG1" s="10" t="s">
        <v>308</v>
      </c>
      <c r="DH1" s="10" t="s">
        <v>309</v>
      </c>
      <c r="DI1" s="10" t="s">
        <v>281</v>
      </c>
      <c r="DJ1" s="10" t="s">
        <v>310</v>
      </c>
      <c r="DK1" s="10" t="s">
        <v>385</v>
      </c>
      <c r="DL1" s="10" t="s">
        <v>283</v>
      </c>
      <c r="DM1" s="10" t="s">
        <v>790</v>
      </c>
      <c r="DN1" s="10" t="s">
        <v>658</v>
      </c>
      <c r="DO1" s="10" t="s">
        <v>311</v>
      </c>
      <c r="DP1" s="10" t="s">
        <v>766</v>
      </c>
      <c r="DQ1" s="10" t="s">
        <v>332</v>
      </c>
      <c r="DR1" s="10" t="s">
        <v>807</v>
      </c>
      <c r="DS1" s="10" t="s">
        <v>166</v>
      </c>
      <c r="DT1" s="10" t="s">
        <v>808</v>
      </c>
      <c r="DU1" s="10" t="s">
        <v>810</v>
      </c>
      <c r="DV1" s="10" t="s">
        <v>399</v>
      </c>
      <c r="DW1" s="10" t="s">
        <v>692</v>
      </c>
      <c r="DX1" s="10" t="s">
        <v>710</v>
      </c>
      <c r="DY1" s="10" t="s">
        <v>722</v>
      </c>
      <c r="DZ1" s="10" t="s">
        <v>282</v>
      </c>
      <c r="EA1" s="10" t="s">
        <v>611</v>
      </c>
      <c r="EB1" s="10" t="s">
        <v>655</v>
      </c>
      <c r="EC1" s="10" t="s">
        <v>312</v>
      </c>
      <c r="ED1" s="10" t="s">
        <v>767</v>
      </c>
      <c r="EE1" s="10" t="s">
        <v>820</v>
      </c>
      <c r="EF1" s="10" t="s">
        <v>784</v>
      </c>
      <c r="EG1" s="10" t="s">
        <v>395</v>
      </c>
      <c r="EH1" s="10" t="s">
        <v>660</v>
      </c>
      <c r="EI1" s="10" t="s">
        <v>768</v>
      </c>
      <c r="EJ1" s="10" t="s">
        <v>188</v>
      </c>
      <c r="EK1" s="10" t="s">
        <v>711</v>
      </c>
      <c r="EL1" s="10" t="s">
        <v>785</v>
      </c>
      <c r="EM1" s="10" t="s">
        <v>821</v>
      </c>
      <c r="EN1" s="10" t="s">
        <v>816</v>
      </c>
      <c r="EO1" s="10" t="s">
        <v>775</v>
      </c>
      <c r="EP1" s="10" t="s">
        <v>817</v>
      </c>
      <c r="EQ1" s="10" t="s">
        <v>313</v>
      </c>
      <c r="ER1" s="10" t="s">
        <v>434</v>
      </c>
      <c r="ES1" s="10" t="s">
        <v>786</v>
      </c>
      <c r="ET1" s="10" t="s">
        <v>656</v>
      </c>
      <c r="EU1" s="10" t="s">
        <v>314</v>
      </c>
      <c r="EV1" s="10" t="s">
        <v>769</v>
      </c>
      <c r="EW1" s="10" t="s">
        <v>776</v>
      </c>
      <c r="EX1" s="10" t="s">
        <v>403</v>
      </c>
      <c r="EY1" s="10" t="s">
        <v>687</v>
      </c>
      <c r="EZ1" s="10" t="s">
        <v>713</v>
      </c>
      <c r="FA1" s="10" t="s">
        <v>718</v>
      </c>
      <c r="FB1" s="10" t="s">
        <v>714</v>
      </c>
      <c r="FC1" s="10" t="s">
        <v>688</v>
      </c>
      <c r="FD1" s="10" t="s">
        <v>770</v>
      </c>
      <c r="FE1" s="10" t="s">
        <v>771</v>
      </c>
      <c r="FF1" s="10" t="s">
        <v>787</v>
      </c>
      <c r="FG1" s="10" t="s">
        <v>822</v>
      </c>
      <c r="FH1" s="10" t="s">
        <v>796</v>
      </c>
      <c r="FI1" s="10" t="s">
        <v>616</v>
      </c>
      <c r="FJ1" s="10" t="s">
        <v>772</v>
      </c>
      <c r="FK1" s="10" t="s">
        <v>262</v>
      </c>
      <c r="FL1" s="10" t="s">
        <v>792</v>
      </c>
    </row>
    <row r="2" spans="1:168" ht="24" customHeight="1" x14ac:dyDescent="0.25">
      <c r="A2" s="70">
        <f>_xlfn.RANK.EQ(D2,D$2:D$29,0)+COUNTIF(D$2:D2,D2)-1</f>
        <v>21</v>
      </c>
      <c r="B2" s="1" t="s">
        <v>151</v>
      </c>
      <c r="C2" s="4" t="str">
        <f>_xlfn.IFNA(VLOOKUP($B2,S2R18IDs!$A$2:$Y$29,2,FALSE),"")</f>
        <v>Further Architecture Enhancement for UAV and UAM</v>
      </c>
      <c r="D2" s="35">
        <f t="shared" ref="D2:D29" si="0">SUM(E2:KM2)</f>
        <v>37</v>
      </c>
      <c r="E2" s="2"/>
      <c r="F2" s="2"/>
      <c r="G2" s="2">
        <v>1</v>
      </c>
      <c r="H2" s="2"/>
      <c r="I2" s="2"/>
      <c r="J2" s="2"/>
      <c r="K2" s="2"/>
      <c r="L2" s="2"/>
      <c r="M2" s="2"/>
      <c r="N2" s="2">
        <v>1</v>
      </c>
      <c r="O2" s="2"/>
      <c r="P2" s="2"/>
      <c r="Q2" s="2"/>
      <c r="R2" s="2"/>
      <c r="S2" s="2"/>
      <c r="T2" s="2"/>
      <c r="U2" s="2"/>
      <c r="V2" s="2"/>
      <c r="W2" s="2"/>
      <c r="X2" s="2">
        <v>1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>
        <v>1</v>
      </c>
      <c r="AS2" s="2">
        <v>1</v>
      </c>
      <c r="AT2" s="2"/>
      <c r="AU2" s="2">
        <v>1</v>
      </c>
      <c r="AV2" s="2"/>
      <c r="AW2" s="2"/>
      <c r="AX2" s="2">
        <v>1</v>
      </c>
      <c r="AY2" s="2"/>
      <c r="AZ2" s="2"/>
      <c r="BA2" s="2"/>
      <c r="BB2" s="2"/>
      <c r="BC2" s="2"/>
      <c r="BD2" s="2"/>
      <c r="BE2" s="2"/>
      <c r="BF2" s="2"/>
      <c r="BG2" s="2">
        <v>1</v>
      </c>
      <c r="BH2" s="2">
        <v>1</v>
      </c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>
        <v>1</v>
      </c>
      <c r="BU2" s="2"/>
      <c r="BV2" s="2"/>
      <c r="BW2" s="2"/>
      <c r="BX2" s="2">
        <v>1</v>
      </c>
      <c r="BY2" s="2">
        <v>1</v>
      </c>
      <c r="BZ2" s="2"/>
      <c r="CA2" s="2"/>
      <c r="CB2" s="2"/>
      <c r="CC2" s="2"/>
      <c r="CD2" s="2"/>
      <c r="CE2" s="2"/>
      <c r="CF2" s="2"/>
      <c r="CG2" s="2">
        <v>1</v>
      </c>
      <c r="CH2" s="2"/>
      <c r="CI2" s="2">
        <v>1</v>
      </c>
      <c r="CJ2" s="2"/>
      <c r="CK2" s="2"/>
      <c r="CL2" s="2"/>
      <c r="CM2" s="2"/>
      <c r="CN2" s="2"/>
      <c r="CO2" s="2"/>
      <c r="CP2" s="2"/>
      <c r="CQ2" s="2">
        <v>1</v>
      </c>
      <c r="CR2" s="2"/>
      <c r="CS2" s="2"/>
      <c r="CT2" s="2">
        <v>1</v>
      </c>
      <c r="CU2" s="2"/>
      <c r="CV2" s="2"/>
      <c r="CW2" s="2">
        <v>1</v>
      </c>
      <c r="CX2" s="2">
        <v>1</v>
      </c>
      <c r="CY2" s="2"/>
      <c r="CZ2" s="2">
        <v>1</v>
      </c>
      <c r="DA2" s="2"/>
      <c r="DB2" s="2">
        <v>1</v>
      </c>
      <c r="DC2" s="2">
        <v>1</v>
      </c>
      <c r="DD2" s="2">
        <v>1</v>
      </c>
      <c r="DE2" s="2">
        <v>1</v>
      </c>
      <c r="DF2" s="2"/>
      <c r="DG2" s="2"/>
      <c r="DH2" s="2"/>
      <c r="DI2" s="2"/>
      <c r="DJ2" s="2"/>
      <c r="DK2" s="2"/>
      <c r="DL2" s="2"/>
      <c r="DM2" s="2">
        <v>1</v>
      </c>
      <c r="DN2" s="2">
        <v>1</v>
      </c>
      <c r="DO2" s="2"/>
      <c r="DP2" s="2"/>
      <c r="DQ2" s="2">
        <v>1</v>
      </c>
      <c r="DR2" s="2"/>
      <c r="DS2" s="2"/>
      <c r="DT2" s="2"/>
      <c r="DU2" s="2"/>
      <c r="DV2" s="2"/>
      <c r="DW2" s="2"/>
      <c r="DX2" s="2"/>
      <c r="DY2" s="2"/>
      <c r="DZ2" s="2">
        <v>1</v>
      </c>
      <c r="EA2" s="2"/>
      <c r="EB2" s="2"/>
      <c r="EC2" s="2">
        <v>1</v>
      </c>
      <c r="ED2" s="2">
        <v>1</v>
      </c>
      <c r="EE2" s="2"/>
      <c r="EF2" s="2"/>
      <c r="EG2" s="2"/>
      <c r="EH2" s="2"/>
      <c r="EI2" s="2"/>
      <c r="EJ2" s="2"/>
      <c r="EK2" s="2"/>
      <c r="EL2" s="2"/>
      <c r="EM2" s="2"/>
      <c r="EN2" s="2">
        <v>1</v>
      </c>
      <c r="EO2" s="2"/>
      <c r="EP2" s="2"/>
      <c r="EQ2" s="2"/>
      <c r="ER2" s="2"/>
      <c r="ES2" s="2"/>
      <c r="ET2" s="2">
        <v>1</v>
      </c>
      <c r="EU2" s="2"/>
      <c r="EV2" s="2"/>
      <c r="EW2" s="2"/>
      <c r="EX2" s="2"/>
      <c r="EY2" s="2">
        <v>1</v>
      </c>
      <c r="EZ2" s="2">
        <v>1</v>
      </c>
      <c r="FA2" s="2">
        <v>1</v>
      </c>
      <c r="FB2" s="2">
        <v>1</v>
      </c>
      <c r="FC2" s="2"/>
      <c r="FD2" s="2"/>
      <c r="FE2" s="2">
        <v>1</v>
      </c>
      <c r="FF2" s="2"/>
      <c r="FG2" s="2"/>
      <c r="FH2" s="2"/>
      <c r="FI2" s="2"/>
      <c r="FJ2" s="2">
        <v>1</v>
      </c>
      <c r="FK2" s="2"/>
      <c r="FL2" s="2"/>
    </row>
    <row r="3" spans="1:168" ht="24" customHeight="1" x14ac:dyDescent="0.25">
      <c r="A3" s="70">
        <f>_xlfn.RANK.EQ(D3,D$2:D$29,0)+COUNTIF(D$2:D3,D3)-1</f>
        <v>17</v>
      </c>
      <c r="B3" s="1" t="s">
        <v>146</v>
      </c>
      <c r="C3" s="4" t="str">
        <f>_xlfn.IFNA(VLOOKUP($B3,S2R18IDs!$A$2:$Y$29,2,FALSE),"")</f>
        <v>UPF Enhancement for Exposure And SBA</v>
      </c>
      <c r="D3" s="35">
        <f t="shared" si="0"/>
        <v>48</v>
      </c>
      <c r="E3" s="2"/>
      <c r="F3" s="2"/>
      <c r="G3" s="2"/>
      <c r="H3" s="2"/>
      <c r="I3" s="2">
        <v>1</v>
      </c>
      <c r="J3" s="2"/>
      <c r="K3" s="2">
        <v>1</v>
      </c>
      <c r="L3" s="2">
        <v>1</v>
      </c>
      <c r="M3" s="2"/>
      <c r="N3" s="2">
        <v>1</v>
      </c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2">
        <v>1</v>
      </c>
      <c r="AA3" s="2"/>
      <c r="AB3" s="2"/>
      <c r="AC3" s="2">
        <v>1</v>
      </c>
      <c r="AD3" s="2"/>
      <c r="AE3" s="2"/>
      <c r="AF3" s="2"/>
      <c r="AG3" s="2">
        <v>1</v>
      </c>
      <c r="AH3" s="2">
        <v>1</v>
      </c>
      <c r="AI3" s="2"/>
      <c r="AJ3" s="2"/>
      <c r="AK3" s="2"/>
      <c r="AL3" s="2"/>
      <c r="AM3" s="2">
        <v>1</v>
      </c>
      <c r="AN3" s="2"/>
      <c r="AO3" s="2">
        <v>1</v>
      </c>
      <c r="AP3" s="2"/>
      <c r="AQ3" s="2"/>
      <c r="AR3" s="2"/>
      <c r="AS3" s="2"/>
      <c r="AT3" s="2">
        <v>1</v>
      </c>
      <c r="AU3" s="2">
        <v>1</v>
      </c>
      <c r="AV3" s="2"/>
      <c r="AW3" s="2"/>
      <c r="AX3" s="2"/>
      <c r="AY3" s="2"/>
      <c r="AZ3" s="2">
        <v>1</v>
      </c>
      <c r="BA3" s="2"/>
      <c r="BB3" s="2"/>
      <c r="BC3" s="2"/>
      <c r="BD3" s="2"/>
      <c r="BE3" s="2"/>
      <c r="BF3" s="2"/>
      <c r="BG3" s="2">
        <v>1</v>
      </c>
      <c r="BH3" s="2"/>
      <c r="BI3" s="2"/>
      <c r="BJ3" s="2"/>
      <c r="BK3" s="2">
        <v>1</v>
      </c>
      <c r="BL3" s="2"/>
      <c r="BM3" s="2"/>
      <c r="BN3" s="2"/>
      <c r="BO3" s="2"/>
      <c r="BP3" s="2"/>
      <c r="BQ3" s="2"/>
      <c r="BR3" s="2"/>
      <c r="BS3" s="2"/>
      <c r="BT3" s="2"/>
      <c r="BU3" s="2">
        <v>1</v>
      </c>
      <c r="BV3" s="2"/>
      <c r="BW3" s="2"/>
      <c r="BX3" s="2"/>
      <c r="BY3" s="2"/>
      <c r="BZ3" s="2">
        <v>1</v>
      </c>
      <c r="CA3" s="2"/>
      <c r="CB3" s="2"/>
      <c r="CC3" s="2">
        <v>1</v>
      </c>
      <c r="CD3" s="2">
        <v>1</v>
      </c>
      <c r="CE3" s="2"/>
      <c r="CF3" s="2"/>
      <c r="CG3" s="2"/>
      <c r="CH3" s="2"/>
      <c r="CI3" s="2">
        <v>1</v>
      </c>
      <c r="CJ3" s="2">
        <v>1</v>
      </c>
      <c r="CK3" s="2"/>
      <c r="CL3" s="2"/>
      <c r="CM3" s="2">
        <v>1</v>
      </c>
      <c r="CN3" s="2"/>
      <c r="CO3" s="2">
        <v>1</v>
      </c>
      <c r="CP3" s="2"/>
      <c r="CQ3" s="2"/>
      <c r="CR3" s="2"/>
      <c r="CS3" s="2"/>
      <c r="CT3" s="2">
        <v>1</v>
      </c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>
        <v>1</v>
      </c>
      <c r="DG3" s="2">
        <v>1</v>
      </c>
      <c r="DH3" s="2">
        <v>1</v>
      </c>
      <c r="DI3" s="2"/>
      <c r="DJ3" s="2"/>
      <c r="DK3" s="2"/>
      <c r="DL3" s="2"/>
      <c r="DM3" s="2"/>
      <c r="DN3" s="2"/>
      <c r="DO3" s="2"/>
      <c r="DP3" s="2">
        <v>1</v>
      </c>
      <c r="DQ3" s="2"/>
      <c r="DR3" s="2">
        <v>1</v>
      </c>
      <c r="DS3" s="2"/>
      <c r="DT3" s="2">
        <v>1</v>
      </c>
      <c r="DU3" s="2">
        <v>1</v>
      </c>
      <c r="DV3" s="2"/>
      <c r="DW3" s="2">
        <v>1</v>
      </c>
      <c r="DX3" s="2"/>
      <c r="DY3" s="2"/>
      <c r="DZ3" s="2"/>
      <c r="EA3" s="2"/>
      <c r="EB3" s="2">
        <v>1</v>
      </c>
      <c r="EC3" s="2">
        <v>1</v>
      </c>
      <c r="ED3" s="2">
        <v>1</v>
      </c>
      <c r="EE3" s="2"/>
      <c r="EF3" s="2"/>
      <c r="EG3" s="2"/>
      <c r="EH3" s="2"/>
      <c r="EI3" s="2"/>
      <c r="EJ3" s="2"/>
      <c r="EK3" s="2">
        <v>1</v>
      </c>
      <c r="EL3" s="2">
        <v>1</v>
      </c>
      <c r="EM3" s="2">
        <v>1</v>
      </c>
      <c r="EN3" s="2"/>
      <c r="EO3" s="2">
        <v>1</v>
      </c>
      <c r="EP3" s="2">
        <v>1</v>
      </c>
      <c r="EQ3" s="2">
        <v>1</v>
      </c>
      <c r="ER3" s="2"/>
      <c r="ES3" s="2"/>
      <c r="ET3" s="2"/>
      <c r="EU3" s="2"/>
      <c r="EV3" s="2"/>
      <c r="EW3" s="2"/>
      <c r="EX3" s="2">
        <v>1</v>
      </c>
      <c r="EY3" s="2"/>
      <c r="EZ3" s="2">
        <v>1</v>
      </c>
      <c r="FA3" s="2"/>
      <c r="FB3" s="2">
        <v>1</v>
      </c>
      <c r="FC3" s="2">
        <v>1</v>
      </c>
      <c r="FD3" s="2"/>
      <c r="FE3" s="2">
        <v>1</v>
      </c>
      <c r="FF3" s="2"/>
      <c r="FG3" s="2"/>
      <c r="FH3" s="2"/>
      <c r="FI3" s="2"/>
      <c r="FJ3" s="2"/>
      <c r="FK3" s="2"/>
      <c r="FL3" s="2"/>
    </row>
    <row r="4" spans="1:168" ht="24" customHeight="1" x14ac:dyDescent="0.25">
      <c r="A4" s="70">
        <f>_xlfn.RANK.EQ(D4,D$2:D$29,0)+COUNTIF(D$2:D4,D4)-1</f>
        <v>4</v>
      </c>
      <c r="B4" s="1" t="s">
        <v>143</v>
      </c>
      <c r="C4" s="4" t="str">
        <f>_xlfn.IFNA(VLOOKUP($B4,S2R18IDs!$A$2:$Y$29,2,FALSE),"")</f>
        <v>5G System Support for AI/ML-based Services</v>
      </c>
      <c r="D4" s="35">
        <f t="shared" si="0"/>
        <v>70</v>
      </c>
      <c r="E4" s="2"/>
      <c r="F4" s="2"/>
      <c r="G4" s="2"/>
      <c r="H4" s="2">
        <v>1</v>
      </c>
      <c r="I4" s="2"/>
      <c r="J4" s="2">
        <v>1</v>
      </c>
      <c r="K4" s="2"/>
      <c r="L4" s="2"/>
      <c r="M4" s="2">
        <v>1</v>
      </c>
      <c r="N4" s="2">
        <v>1</v>
      </c>
      <c r="O4" s="2"/>
      <c r="P4" s="2"/>
      <c r="Q4" s="2"/>
      <c r="R4" s="2"/>
      <c r="S4" s="2"/>
      <c r="T4" s="2">
        <v>1</v>
      </c>
      <c r="U4" s="2"/>
      <c r="V4" s="2"/>
      <c r="W4" s="2"/>
      <c r="X4" s="2">
        <v>1</v>
      </c>
      <c r="Y4" s="2">
        <v>1</v>
      </c>
      <c r="Z4" s="2">
        <v>1</v>
      </c>
      <c r="AA4" s="2">
        <v>1</v>
      </c>
      <c r="AB4" s="2"/>
      <c r="AC4" s="2">
        <v>1</v>
      </c>
      <c r="AD4" s="2"/>
      <c r="AE4" s="2">
        <v>1</v>
      </c>
      <c r="AF4" s="2">
        <v>1</v>
      </c>
      <c r="AG4" s="2"/>
      <c r="AH4" s="2"/>
      <c r="AI4" s="2"/>
      <c r="AJ4" s="2">
        <v>1</v>
      </c>
      <c r="AK4" s="2">
        <v>1</v>
      </c>
      <c r="AL4" s="2"/>
      <c r="AM4" s="2">
        <v>1</v>
      </c>
      <c r="AN4" s="2"/>
      <c r="AO4" s="2"/>
      <c r="AP4" s="2">
        <v>1</v>
      </c>
      <c r="AQ4" s="2"/>
      <c r="AR4" s="2">
        <v>1</v>
      </c>
      <c r="AS4" s="2">
        <v>1</v>
      </c>
      <c r="AT4" s="2"/>
      <c r="AU4" s="2">
        <v>1</v>
      </c>
      <c r="AV4" s="2"/>
      <c r="AW4" s="2"/>
      <c r="AX4" s="2"/>
      <c r="AY4" s="2"/>
      <c r="AZ4" s="2">
        <v>1</v>
      </c>
      <c r="BA4" s="2">
        <v>1</v>
      </c>
      <c r="BB4" s="2"/>
      <c r="BC4" s="2"/>
      <c r="BD4" s="2"/>
      <c r="BE4" s="2"/>
      <c r="BF4" s="2">
        <v>1</v>
      </c>
      <c r="BG4" s="2">
        <v>1</v>
      </c>
      <c r="BH4" s="2"/>
      <c r="BI4" s="2"/>
      <c r="BJ4" s="2">
        <v>1</v>
      </c>
      <c r="BK4" s="2"/>
      <c r="BL4" s="2">
        <v>1</v>
      </c>
      <c r="BM4" s="2"/>
      <c r="BN4" s="2"/>
      <c r="BO4" s="2"/>
      <c r="BP4" s="2"/>
      <c r="BQ4" s="2"/>
      <c r="BR4" s="2"/>
      <c r="BS4" s="2"/>
      <c r="BT4" s="2">
        <v>1</v>
      </c>
      <c r="BU4" s="2"/>
      <c r="BV4" s="2">
        <v>1</v>
      </c>
      <c r="BW4" s="2"/>
      <c r="BX4" s="2">
        <v>1</v>
      </c>
      <c r="BY4" s="2"/>
      <c r="BZ4" s="2"/>
      <c r="CA4" s="2"/>
      <c r="CB4" s="2"/>
      <c r="CC4" s="2"/>
      <c r="CD4" s="2"/>
      <c r="CE4" s="2"/>
      <c r="CF4" s="2">
        <v>1</v>
      </c>
      <c r="CG4" s="2"/>
      <c r="CH4" s="2"/>
      <c r="CI4" s="2">
        <v>1</v>
      </c>
      <c r="CJ4" s="2">
        <v>1</v>
      </c>
      <c r="CK4" s="2"/>
      <c r="CL4" s="2"/>
      <c r="CM4" s="2">
        <v>1</v>
      </c>
      <c r="CN4" s="2"/>
      <c r="CO4" s="2">
        <v>1</v>
      </c>
      <c r="CP4" s="2"/>
      <c r="CQ4" s="2"/>
      <c r="CR4" s="2">
        <v>1</v>
      </c>
      <c r="CS4" s="2"/>
      <c r="CT4" s="2">
        <v>1</v>
      </c>
      <c r="CU4" s="2"/>
      <c r="CV4" s="2">
        <v>1</v>
      </c>
      <c r="CW4" s="2"/>
      <c r="CX4" s="2"/>
      <c r="CY4" s="2"/>
      <c r="CZ4" s="2">
        <v>1</v>
      </c>
      <c r="DA4" s="2">
        <v>1</v>
      </c>
      <c r="DB4" s="2"/>
      <c r="DC4" s="2">
        <v>1</v>
      </c>
      <c r="DD4" s="2"/>
      <c r="DE4" s="2">
        <v>1</v>
      </c>
      <c r="DF4" s="2">
        <v>1</v>
      </c>
      <c r="DG4" s="2">
        <v>1</v>
      </c>
      <c r="DH4" s="2"/>
      <c r="DI4" s="2"/>
      <c r="DJ4" s="2"/>
      <c r="DK4" s="2"/>
      <c r="DL4" s="2">
        <v>1</v>
      </c>
      <c r="DM4" s="2"/>
      <c r="DN4" s="2"/>
      <c r="DO4" s="2"/>
      <c r="DP4" s="2">
        <v>1</v>
      </c>
      <c r="DQ4" s="2">
        <v>1</v>
      </c>
      <c r="DR4" s="2" t="s">
        <v>164</v>
      </c>
      <c r="DS4" s="2">
        <v>1</v>
      </c>
      <c r="DT4" s="2">
        <v>1</v>
      </c>
      <c r="DU4" s="2"/>
      <c r="DV4" s="2"/>
      <c r="DW4" s="2"/>
      <c r="DX4" s="2"/>
      <c r="DY4" s="2"/>
      <c r="DZ4" s="2"/>
      <c r="EA4" s="2"/>
      <c r="EB4" s="2"/>
      <c r="EC4" s="2">
        <v>1</v>
      </c>
      <c r="ED4" s="2">
        <v>1</v>
      </c>
      <c r="EE4" s="2"/>
      <c r="EF4" s="2">
        <v>1</v>
      </c>
      <c r="EG4" s="2"/>
      <c r="EH4" s="2">
        <v>1</v>
      </c>
      <c r="EI4" s="2"/>
      <c r="EJ4" s="2">
        <v>1</v>
      </c>
      <c r="EK4" s="2">
        <v>1</v>
      </c>
      <c r="EL4" s="2">
        <v>1</v>
      </c>
      <c r="EM4" s="2">
        <v>1</v>
      </c>
      <c r="EN4" s="2"/>
      <c r="EO4" s="2">
        <v>1</v>
      </c>
      <c r="EP4" s="2"/>
      <c r="EQ4" s="2">
        <v>1</v>
      </c>
      <c r="ER4" s="2"/>
      <c r="ES4" s="2">
        <v>1</v>
      </c>
      <c r="ET4" s="2">
        <v>1</v>
      </c>
      <c r="EU4" s="2"/>
      <c r="EV4" s="2">
        <v>1</v>
      </c>
      <c r="EW4" s="2"/>
      <c r="EX4" s="2"/>
      <c r="EY4" s="2">
        <v>1</v>
      </c>
      <c r="EZ4" s="2">
        <v>1</v>
      </c>
      <c r="FA4" s="2">
        <v>1</v>
      </c>
      <c r="FB4" s="2"/>
      <c r="FC4" s="2">
        <v>1</v>
      </c>
      <c r="FD4" s="2">
        <v>1</v>
      </c>
      <c r="FE4" s="2">
        <v>1</v>
      </c>
      <c r="FF4" s="2"/>
      <c r="FG4" s="2"/>
      <c r="FH4" s="2">
        <v>1</v>
      </c>
      <c r="FI4" s="2"/>
      <c r="FJ4" s="2">
        <v>1</v>
      </c>
      <c r="FK4" s="2">
        <v>1</v>
      </c>
      <c r="FL4" s="2">
        <v>1</v>
      </c>
    </row>
    <row r="5" spans="1:168" ht="24" customHeight="1" x14ac:dyDescent="0.25">
      <c r="A5" s="70">
        <f>_xlfn.RANK.EQ(D5,D$2:D$29,0)+COUNTIF(D$2:D5,D5)-1</f>
        <v>25</v>
      </c>
      <c r="B5" s="1" t="s">
        <v>137</v>
      </c>
      <c r="C5" s="4" t="str">
        <f>_xlfn.IFNA(VLOOKUP($B5,S2R18IDs!$A$2:$Y$29,2,FALSE),"")</f>
        <v>System Enabler for Service Function Chaining.</v>
      </c>
      <c r="D5" s="35">
        <f t="shared" si="0"/>
        <v>23</v>
      </c>
      <c r="E5" s="2"/>
      <c r="F5" s="2"/>
      <c r="G5" s="2"/>
      <c r="H5" s="2"/>
      <c r="I5" s="2">
        <v>1</v>
      </c>
      <c r="J5" s="2"/>
      <c r="K5" s="2"/>
      <c r="L5" s="2"/>
      <c r="M5" s="2"/>
      <c r="N5" s="2">
        <v>1</v>
      </c>
      <c r="O5" s="2"/>
      <c r="P5" s="2">
        <v>1</v>
      </c>
      <c r="Q5" s="2"/>
      <c r="R5" s="2"/>
      <c r="S5" s="2"/>
      <c r="T5" s="2"/>
      <c r="U5" s="2">
        <v>1</v>
      </c>
      <c r="V5" s="2"/>
      <c r="W5" s="2"/>
      <c r="X5" s="2"/>
      <c r="Y5" s="2"/>
      <c r="Z5" s="2">
        <v>1</v>
      </c>
      <c r="AA5" s="2"/>
      <c r="AB5" s="2"/>
      <c r="AC5" s="2"/>
      <c r="AD5" s="2"/>
      <c r="AE5" s="2"/>
      <c r="AF5" s="2"/>
      <c r="AG5" s="2">
        <v>1</v>
      </c>
      <c r="AH5" s="2"/>
      <c r="AI5" s="2"/>
      <c r="AJ5" s="2" t="s">
        <v>164</v>
      </c>
      <c r="AK5" s="2"/>
      <c r="AL5" s="2"/>
      <c r="AM5" s="2">
        <v>1</v>
      </c>
      <c r="AN5" s="2"/>
      <c r="AO5" s="2"/>
      <c r="AP5" s="2"/>
      <c r="AQ5" s="2"/>
      <c r="AR5" s="2"/>
      <c r="AS5" s="2"/>
      <c r="AT5" s="2">
        <v>1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>
        <v>1</v>
      </c>
      <c r="BU5" s="2"/>
      <c r="BV5" s="2">
        <v>1</v>
      </c>
      <c r="BW5" s="2"/>
      <c r="BX5" s="2"/>
      <c r="BY5" s="2"/>
      <c r="BZ5" s="2"/>
      <c r="CA5" s="2"/>
      <c r="CB5" s="2"/>
      <c r="CC5" s="2">
        <v>1</v>
      </c>
      <c r="CD5" s="2"/>
      <c r="CE5" s="2">
        <v>1</v>
      </c>
      <c r="CF5" s="2"/>
      <c r="CG5" s="2"/>
      <c r="CH5" s="2"/>
      <c r="CI5" s="2"/>
      <c r="CJ5" s="2"/>
      <c r="CK5" s="2"/>
      <c r="CL5" s="2"/>
      <c r="CM5" s="2">
        <v>1</v>
      </c>
      <c r="CN5" s="2"/>
      <c r="CO5" s="2">
        <v>1</v>
      </c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 t="s">
        <v>164</v>
      </c>
      <c r="DG5" s="2"/>
      <c r="DH5" s="2"/>
      <c r="DI5" s="2"/>
      <c r="DJ5" s="2"/>
      <c r="DK5" s="2"/>
      <c r="DL5" s="2"/>
      <c r="DM5" s="2"/>
      <c r="DN5" s="2"/>
      <c r="DO5" s="2"/>
      <c r="DP5" s="2">
        <v>1</v>
      </c>
      <c r="DQ5" s="2"/>
      <c r="DR5" s="2">
        <v>1</v>
      </c>
      <c r="DS5" s="2"/>
      <c r="DT5" s="2"/>
      <c r="DU5" s="2">
        <v>1</v>
      </c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>
        <v>1</v>
      </c>
      <c r="EL5" s="2">
        <v>1</v>
      </c>
      <c r="EM5" s="2">
        <v>1</v>
      </c>
      <c r="EN5" s="2">
        <v>1</v>
      </c>
      <c r="EO5" s="2"/>
      <c r="EP5" s="2">
        <v>1</v>
      </c>
      <c r="EQ5" s="2"/>
      <c r="ER5" s="2"/>
      <c r="ES5" s="2"/>
      <c r="ET5" s="2"/>
      <c r="EU5" s="2"/>
      <c r="EV5" s="2"/>
      <c r="EW5" s="2"/>
      <c r="EX5" s="2"/>
      <c r="EY5" s="2"/>
      <c r="EZ5" s="2"/>
      <c r="FA5" s="2">
        <v>1</v>
      </c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ht="24" customHeight="1" x14ac:dyDescent="0.25">
      <c r="A6" s="70">
        <f>_xlfn.RANK.EQ(D6,D$2:D$29,0)+COUNTIF(D$2:D6,D6)-1</f>
        <v>10</v>
      </c>
      <c r="B6" s="1" t="s">
        <v>132</v>
      </c>
      <c r="C6" s="4" t="str">
        <f>_xlfn.IFNA(VLOOKUP($B6,S2R18IDs!$A$2:$Y$29,2,FALSE),"")</f>
        <v>5GC enhancement for satellite access Phase 2</v>
      </c>
      <c r="D6" s="35">
        <f t="shared" si="0"/>
        <v>60</v>
      </c>
      <c r="E6" s="2"/>
      <c r="F6" s="2">
        <v>1</v>
      </c>
      <c r="G6" s="2">
        <v>1</v>
      </c>
      <c r="H6" s="2"/>
      <c r="I6" s="2"/>
      <c r="J6" s="2"/>
      <c r="K6" s="2"/>
      <c r="L6" s="2"/>
      <c r="M6" s="2">
        <v>1</v>
      </c>
      <c r="N6" s="2"/>
      <c r="O6" s="2">
        <v>1</v>
      </c>
      <c r="P6" s="2"/>
      <c r="Q6" s="2"/>
      <c r="R6" s="2"/>
      <c r="S6" s="2"/>
      <c r="T6" s="2"/>
      <c r="U6" s="2"/>
      <c r="V6" s="2">
        <v>1</v>
      </c>
      <c r="W6" s="2">
        <v>1</v>
      </c>
      <c r="X6" s="2"/>
      <c r="Y6" s="2">
        <v>1</v>
      </c>
      <c r="Z6" s="2"/>
      <c r="AA6" s="2"/>
      <c r="AB6" s="2"/>
      <c r="AC6" s="2"/>
      <c r="AD6" s="2">
        <v>1</v>
      </c>
      <c r="AE6" s="2">
        <v>1</v>
      </c>
      <c r="AF6" s="2"/>
      <c r="AG6" s="2"/>
      <c r="AH6" s="2"/>
      <c r="AI6" s="2">
        <v>1</v>
      </c>
      <c r="AJ6" s="2"/>
      <c r="AK6" s="2"/>
      <c r="AL6" s="2"/>
      <c r="AM6" s="2"/>
      <c r="AN6" s="2"/>
      <c r="AO6" s="2">
        <v>1</v>
      </c>
      <c r="AP6" s="2"/>
      <c r="AQ6" s="2"/>
      <c r="AR6" s="2"/>
      <c r="AS6" s="2">
        <v>1</v>
      </c>
      <c r="AT6" s="2"/>
      <c r="AU6" s="2"/>
      <c r="AV6" s="2">
        <v>1</v>
      </c>
      <c r="AW6" s="2">
        <v>1</v>
      </c>
      <c r="AX6" s="2"/>
      <c r="AY6" s="2">
        <v>1</v>
      </c>
      <c r="AZ6" s="2">
        <v>1</v>
      </c>
      <c r="BA6" s="2"/>
      <c r="BB6" s="2">
        <v>1</v>
      </c>
      <c r="BC6" s="2">
        <v>1</v>
      </c>
      <c r="BD6" s="2"/>
      <c r="BE6" s="2">
        <v>1</v>
      </c>
      <c r="BF6" s="2">
        <v>1</v>
      </c>
      <c r="BG6" s="2"/>
      <c r="BH6" s="2"/>
      <c r="BI6" s="2">
        <v>1</v>
      </c>
      <c r="BJ6" s="2"/>
      <c r="BK6" s="2"/>
      <c r="BL6" s="2"/>
      <c r="BM6" s="2">
        <v>1</v>
      </c>
      <c r="BN6" s="2">
        <v>1</v>
      </c>
      <c r="BO6" s="2">
        <v>1</v>
      </c>
      <c r="BP6" s="2"/>
      <c r="BQ6" s="2"/>
      <c r="BR6" s="2"/>
      <c r="BS6" s="2"/>
      <c r="BT6" s="2">
        <v>1</v>
      </c>
      <c r="BU6" s="2"/>
      <c r="BV6" s="2"/>
      <c r="BW6" s="2">
        <v>1</v>
      </c>
      <c r="BX6" s="2"/>
      <c r="BY6" s="2"/>
      <c r="BZ6" s="2"/>
      <c r="CA6" s="2"/>
      <c r="CB6" s="2">
        <v>1</v>
      </c>
      <c r="CC6" s="2"/>
      <c r="CD6" s="2"/>
      <c r="CE6" s="2"/>
      <c r="CF6" s="2"/>
      <c r="CG6" s="2"/>
      <c r="CH6" s="2"/>
      <c r="CI6" s="2"/>
      <c r="CJ6" s="2"/>
      <c r="CK6" s="2">
        <v>1</v>
      </c>
      <c r="CL6" s="2">
        <v>1</v>
      </c>
      <c r="CM6" s="2"/>
      <c r="CN6" s="2">
        <v>1</v>
      </c>
      <c r="CO6" s="2"/>
      <c r="CP6" s="2">
        <v>1</v>
      </c>
      <c r="CQ6" s="2">
        <v>1</v>
      </c>
      <c r="CR6" s="2">
        <v>1</v>
      </c>
      <c r="CS6" s="2"/>
      <c r="CT6" s="2"/>
      <c r="CU6" s="2">
        <v>1</v>
      </c>
      <c r="CV6" s="2"/>
      <c r="CW6" s="2"/>
      <c r="CX6" s="2"/>
      <c r="CY6" s="2">
        <v>1</v>
      </c>
      <c r="CZ6" s="2">
        <v>1</v>
      </c>
      <c r="DA6" s="2"/>
      <c r="DB6" s="2">
        <v>1</v>
      </c>
      <c r="DC6" s="2"/>
      <c r="DD6" s="2">
        <v>1</v>
      </c>
      <c r="DE6" s="2">
        <v>1</v>
      </c>
      <c r="DF6" s="2"/>
      <c r="DG6" s="2"/>
      <c r="DH6" s="2"/>
      <c r="DI6" s="2">
        <v>1</v>
      </c>
      <c r="DJ6" s="2"/>
      <c r="DK6" s="2"/>
      <c r="DL6" s="2"/>
      <c r="DM6" s="2"/>
      <c r="DN6" s="2"/>
      <c r="DO6" s="2">
        <v>1</v>
      </c>
      <c r="DP6" s="2">
        <v>1</v>
      </c>
      <c r="DQ6" s="2"/>
      <c r="DR6" s="2"/>
      <c r="DS6" s="2">
        <v>1</v>
      </c>
      <c r="DT6" s="2">
        <v>1</v>
      </c>
      <c r="DU6" s="2"/>
      <c r="DV6" s="2">
        <v>1</v>
      </c>
      <c r="DW6" s="2"/>
      <c r="DX6" s="2">
        <v>1</v>
      </c>
      <c r="DY6" s="2">
        <v>1</v>
      </c>
      <c r="DZ6" s="2"/>
      <c r="EA6" s="2"/>
      <c r="EB6" s="2">
        <v>1</v>
      </c>
      <c r="EC6" s="2"/>
      <c r="ED6" s="2">
        <v>1</v>
      </c>
      <c r="EE6" s="2"/>
      <c r="EF6" s="2"/>
      <c r="EG6" s="2">
        <v>1</v>
      </c>
      <c r="EH6" s="2">
        <v>1</v>
      </c>
      <c r="EI6" s="2"/>
      <c r="EJ6" s="2"/>
      <c r="EK6" s="2"/>
      <c r="EL6" s="2"/>
      <c r="EM6" s="2"/>
      <c r="EN6" s="2"/>
      <c r="EO6" s="2"/>
      <c r="EP6" s="2"/>
      <c r="EQ6" s="2">
        <v>1</v>
      </c>
      <c r="ER6" s="2">
        <v>1</v>
      </c>
      <c r="ES6" s="2">
        <v>1</v>
      </c>
      <c r="ET6" s="2"/>
      <c r="EU6" s="2">
        <v>1</v>
      </c>
      <c r="EV6" s="2">
        <v>1</v>
      </c>
      <c r="EW6" s="2"/>
      <c r="EX6" s="2">
        <v>1</v>
      </c>
      <c r="EY6" s="2"/>
      <c r="EZ6" s="2"/>
      <c r="FA6" s="2"/>
      <c r="FB6" s="2"/>
      <c r="FC6" s="2"/>
      <c r="FD6" s="2"/>
      <c r="FE6" s="2"/>
      <c r="FF6" s="2"/>
      <c r="FG6" s="2"/>
      <c r="FH6" s="2">
        <v>1</v>
      </c>
      <c r="FI6" s="2"/>
      <c r="FJ6" s="2">
        <v>1</v>
      </c>
      <c r="FK6" s="2">
        <v>1</v>
      </c>
      <c r="FL6" s="2"/>
    </row>
    <row r="7" spans="1:168" ht="24" customHeight="1" x14ac:dyDescent="0.25">
      <c r="A7" s="70">
        <f>_xlfn.RANK.EQ(D7,D$2:D$29,0)+COUNTIF(D$2:D7,D7)-1</f>
        <v>28</v>
      </c>
      <c r="B7" s="1" t="s">
        <v>126</v>
      </c>
      <c r="C7" s="4" t="str">
        <f>_xlfn.IFNA(VLOOKUP($B7,S2R18IDs!$A$2:$Y$29,2,FALSE),"")</f>
        <v>MPS when access to EPC/5GC is WLAN</v>
      </c>
      <c r="D7" s="35">
        <f t="shared" si="0"/>
        <v>8</v>
      </c>
      <c r="E7" s="2"/>
      <c r="F7" s="2"/>
      <c r="G7" s="2"/>
      <c r="H7" s="2"/>
      <c r="I7" s="2"/>
      <c r="J7" s="2"/>
      <c r="K7" s="2"/>
      <c r="L7" s="2"/>
      <c r="M7" s="2"/>
      <c r="N7" s="2">
        <v>1</v>
      </c>
      <c r="O7" s="2"/>
      <c r="P7" s="2"/>
      <c r="Q7" s="2"/>
      <c r="R7" s="2"/>
      <c r="S7" s="2"/>
      <c r="T7" s="2"/>
      <c r="U7" s="2"/>
      <c r="V7" s="2">
        <v>1</v>
      </c>
      <c r="W7" s="2"/>
      <c r="X7" s="2"/>
      <c r="Y7" s="2"/>
      <c r="Z7" s="2"/>
      <c r="AA7" s="2"/>
      <c r="AB7" s="2">
        <v>1</v>
      </c>
      <c r="AC7" s="2"/>
      <c r="AD7" s="2"/>
      <c r="AE7" s="2"/>
      <c r="AF7" s="2"/>
      <c r="AG7" s="2"/>
      <c r="AH7" s="2"/>
      <c r="AI7" s="2"/>
      <c r="AJ7" s="2"/>
      <c r="AK7" s="2"/>
      <c r="AL7" s="2">
        <v>1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>
        <v>1</v>
      </c>
      <c r="DI7" s="2"/>
      <c r="DJ7" s="2">
        <v>1</v>
      </c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>
        <v>1</v>
      </c>
      <c r="EU7" s="2"/>
      <c r="EV7" s="2"/>
      <c r="EW7" s="2"/>
      <c r="EX7" s="2"/>
      <c r="EY7" s="2"/>
      <c r="EZ7" s="2"/>
      <c r="FA7" s="2"/>
      <c r="FB7" s="2">
        <v>1</v>
      </c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ht="24" customHeight="1" x14ac:dyDescent="0.25">
      <c r="A8" s="70">
        <f>_xlfn.RANK.EQ(D8,D$2:D$29,0)+COUNTIF(D$2:D8,D8)-1</f>
        <v>18</v>
      </c>
      <c r="B8" s="1" t="s">
        <v>121</v>
      </c>
      <c r="C8" s="4" t="str">
        <f>_xlfn.IFNA(VLOOKUP($B8,S2R18IDs!$A$2:$Y$29,2,FALSE),"")</f>
        <v>Architecture Enhancement to support Ranging based services and sidelink positioning</v>
      </c>
      <c r="D8" s="35">
        <f t="shared" si="0"/>
        <v>48</v>
      </c>
      <c r="E8" s="2"/>
      <c r="F8" s="2">
        <v>1</v>
      </c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/>
      <c r="Q8" s="2">
        <v>1</v>
      </c>
      <c r="R8" s="2"/>
      <c r="S8" s="2"/>
      <c r="T8" s="2">
        <v>1</v>
      </c>
      <c r="U8" s="2"/>
      <c r="V8" s="2">
        <v>1</v>
      </c>
      <c r="W8" s="2"/>
      <c r="X8" s="2"/>
      <c r="Y8" s="2"/>
      <c r="Z8" s="2"/>
      <c r="AA8" s="2">
        <v>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1</v>
      </c>
      <c r="AS8" s="2">
        <v>1</v>
      </c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>
        <v>1</v>
      </c>
      <c r="BF8" s="2">
        <v>1</v>
      </c>
      <c r="BG8" s="2">
        <v>1</v>
      </c>
      <c r="BH8" s="2">
        <v>1</v>
      </c>
      <c r="BI8" s="2"/>
      <c r="BJ8" s="2"/>
      <c r="BK8" s="2"/>
      <c r="BL8" s="2"/>
      <c r="BM8" s="2"/>
      <c r="BN8" s="2"/>
      <c r="BO8" s="2">
        <v>1</v>
      </c>
      <c r="BP8" s="2">
        <v>1</v>
      </c>
      <c r="BQ8" s="2"/>
      <c r="BR8" s="2"/>
      <c r="BS8" s="2">
        <v>1</v>
      </c>
      <c r="BT8" s="2"/>
      <c r="BU8" s="2">
        <v>1</v>
      </c>
      <c r="BV8" s="2"/>
      <c r="BW8" s="2"/>
      <c r="BX8" s="2"/>
      <c r="BY8" s="2"/>
      <c r="BZ8" s="2"/>
      <c r="CA8" s="2"/>
      <c r="CB8" s="2">
        <v>1</v>
      </c>
      <c r="CC8" s="2"/>
      <c r="CD8" s="2"/>
      <c r="CE8" s="2"/>
      <c r="CF8" s="2"/>
      <c r="CG8" s="2">
        <v>1</v>
      </c>
      <c r="CH8" s="2">
        <v>1</v>
      </c>
      <c r="CI8" s="2"/>
      <c r="CJ8" s="2"/>
      <c r="CK8" s="2"/>
      <c r="CL8" s="2">
        <v>1</v>
      </c>
      <c r="CM8" s="2"/>
      <c r="CN8" s="2">
        <v>1</v>
      </c>
      <c r="CO8" s="2"/>
      <c r="CP8" s="2">
        <v>1</v>
      </c>
      <c r="CQ8" s="2">
        <v>1</v>
      </c>
      <c r="CR8" s="2"/>
      <c r="CS8" s="2"/>
      <c r="CT8" s="2"/>
      <c r="CU8" s="2">
        <v>1</v>
      </c>
      <c r="CV8" s="2"/>
      <c r="CW8" s="2">
        <v>1</v>
      </c>
      <c r="CX8" s="2"/>
      <c r="CY8" s="2"/>
      <c r="CZ8" s="2">
        <v>1</v>
      </c>
      <c r="DA8" s="2"/>
      <c r="DB8" s="2"/>
      <c r="DC8" s="2"/>
      <c r="DD8" s="2"/>
      <c r="DE8" s="2">
        <v>1</v>
      </c>
      <c r="DF8" s="2"/>
      <c r="DG8" s="2"/>
      <c r="DH8" s="2">
        <v>1</v>
      </c>
      <c r="DI8" s="2"/>
      <c r="DJ8" s="2"/>
      <c r="DK8" s="2">
        <v>1</v>
      </c>
      <c r="DL8" s="2">
        <v>1</v>
      </c>
      <c r="DM8" s="2">
        <v>1</v>
      </c>
      <c r="DN8" s="2">
        <v>1</v>
      </c>
      <c r="DO8" s="2">
        <v>1</v>
      </c>
      <c r="DP8" s="2"/>
      <c r="DQ8" s="2"/>
      <c r="DR8" s="2"/>
      <c r="DS8" s="2"/>
      <c r="DT8" s="2"/>
      <c r="DU8" s="2"/>
      <c r="DV8" s="2"/>
      <c r="DW8" s="2">
        <v>1</v>
      </c>
      <c r="DX8" s="2"/>
      <c r="DY8" s="2"/>
      <c r="DZ8" s="2">
        <v>1</v>
      </c>
      <c r="EA8" s="2"/>
      <c r="EB8" s="2"/>
      <c r="EC8" s="2"/>
      <c r="ED8" s="2"/>
      <c r="EE8" s="2">
        <v>1</v>
      </c>
      <c r="EF8" s="2">
        <v>1</v>
      </c>
      <c r="EG8" s="2">
        <v>1</v>
      </c>
      <c r="EH8" s="2">
        <v>1</v>
      </c>
      <c r="EI8" s="2"/>
      <c r="EJ8" s="2"/>
      <c r="EK8" s="2"/>
      <c r="EL8" s="2"/>
      <c r="EM8" s="2"/>
      <c r="EN8" s="2"/>
      <c r="EO8" s="2"/>
      <c r="EP8" s="2"/>
      <c r="EQ8" s="2"/>
      <c r="ER8" s="2"/>
      <c r="ES8" s="2">
        <v>1</v>
      </c>
      <c r="ET8" s="2"/>
      <c r="EU8" s="2"/>
      <c r="EV8" s="2">
        <v>1</v>
      </c>
      <c r="EW8" s="2"/>
      <c r="EX8" s="2"/>
      <c r="EY8" s="2"/>
      <c r="EZ8" s="2">
        <v>1</v>
      </c>
      <c r="FA8" s="2"/>
      <c r="FB8" s="2"/>
      <c r="FC8" s="2"/>
      <c r="FD8" s="2">
        <v>1</v>
      </c>
      <c r="FE8" s="2"/>
      <c r="FF8" s="2"/>
      <c r="FG8" s="2">
        <v>1</v>
      </c>
      <c r="FH8" s="2">
        <v>1</v>
      </c>
      <c r="FI8" s="2"/>
      <c r="FJ8" s="2">
        <v>1</v>
      </c>
      <c r="FK8" s="2"/>
      <c r="FL8" s="2"/>
    </row>
    <row r="9" spans="1:168" ht="24" customHeight="1" x14ac:dyDescent="0.25">
      <c r="A9" s="70">
        <f>_xlfn.RANK.EQ(D9,D$2:D$29,0)+COUNTIF(D$2:D9,D9)-1</f>
        <v>26</v>
      </c>
      <c r="B9" s="1" t="s">
        <v>116</v>
      </c>
      <c r="C9" s="4" t="str">
        <f>_xlfn.IFNA(VLOOKUP($B9,S2R18IDs!$A$2:$Y$29,2,FALSE),"")</f>
        <v>Extensions to the TSC Framework to support DetNet</v>
      </c>
      <c r="D9" s="35">
        <f t="shared" si="0"/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2"/>
      <c r="AC9" s="2">
        <v>1</v>
      </c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>
        <v>1</v>
      </c>
      <c r="AS9" s="2"/>
      <c r="AT9" s="2"/>
      <c r="AU9" s="2"/>
      <c r="AV9" s="2"/>
      <c r="AW9" s="2"/>
      <c r="AX9" s="2">
        <v>1</v>
      </c>
      <c r="AY9" s="2"/>
      <c r="AZ9" s="2"/>
      <c r="BA9" s="2">
        <v>1</v>
      </c>
      <c r="BB9" s="2"/>
      <c r="BC9" s="2"/>
      <c r="BD9" s="2"/>
      <c r="BE9" s="2"/>
      <c r="BF9" s="2"/>
      <c r="BG9" s="2">
        <v>1</v>
      </c>
      <c r="BH9" s="2"/>
      <c r="BI9" s="2"/>
      <c r="BJ9" s="2"/>
      <c r="BK9" s="2">
        <v>1</v>
      </c>
      <c r="BL9" s="2"/>
      <c r="BM9" s="2"/>
      <c r="BN9" s="2"/>
      <c r="BO9" s="2"/>
      <c r="BP9" s="2"/>
      <c r="BQ9" s="2"/>
      <c r="BR9" s="2"/>
      <c r="BS9" s="2">
        <v>1</v>
      </c>
      <c r="BT9" s="2"/>
      <c r="BU9" s="2"/>
      <c r="BV9" s="2">
        <v>1</v>
      </c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>
        <v>1</v>
      </c>
      <c r="CT9" s="2"/>
      <c r="CU9" s="2"/>
      <c r="CV9" s="2">
        <v>1</v>
      </c>
      <c r="CW9" s="2"/>
      <c r="CX9" s="2"/>
      <c r="CY9" s="2"/>
      <c r="CZ9" s="2"/>
      <c r="DA9" s="2">
        <v>1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>
        <v>1</v>
      </c>
      <c r="DN9" s="2"/>
      <c r="DO9" s="2"/>
      <c r="DP9" s="2"/>
      <c r="DQ9" s="2"/>
      <c r="DR9" s="2"/>
      <c r="DS9" s="2"/>
      <c r="DT9" s="2"/>
      <c r="DU9" s="2"/>
      <c r="DV9" s="2"/>
      <c r="DW9" s="2">
        <v>1</v>
      </c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>
        <v>1</v>
      </c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>
        <v>1</v>
      </c>
      <c r="EZ9" s="2"/>
      <c r="FA9" s="2"/>
      <c r="FB9" s="2">
        <v>1</v>
      </c>
      <c r="FC9" s="2"/>
      <c r="FD9" s="2"/>
      <c r="FE9" s="2"/>
      <c r="FF9" s="2"/>
      <c r="FG9" s="2">
        <v>1</v>
      </c>
      <c r="FH9" s="2"/>
      <c r="FI9" s="2"/>
      <c r="FJ9" s="2"/>
      <c r="FK9" s="2">
        <v>1</v>
      </c>
      <c r="FL9" s="2"/>
    </row>
    <row r="10" spans="1:168" ht="24" customHeight="1" x14ac:dyDescent="0.25">
      <c r="A10" s="70">
        <f>_xlfn.RANK.EQ(D10,D$2:D$29,0)+COUNTIF(D$2:D10,D10)-1</f>
        <v>13</v>
      </c>
      <c r="B10" s="1" t="s">
        <v>111</v>
      </c>
      <c r="C10" s="4" t="str">
        <f>_xlfn.IFNA(VLOOKUP($B10,S2R18IDs!$A$2:$Y$29,2,FALSE),"")</f>
        <v>5G Timing Resiliency and TSC&amp;URLLC enhancements</v>
      </c>
      <c r="D10" s="35">
        <f t="shared" si="0"/>
        <v>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/>
      <c r="V10" s="2"/>
      <c r="W10" s="2"/>
      <c r="X10" s="2">
        <v>1</v>
      </c>
      <c r="Y10" s="2"/>
      <c r="Z10" s="2"/>
      <c r="AA10" s="2"/>
      <c r="AB10" s="2">
        <v>1</v>
      </c>
      <c r="AC10" s="2">
        <v>1</v>
      </c>
      <c r="AD10" s="2"/>
      <c r="AE10" s="2"/>
      <c r="AF10" s="2"/>
      <c r="AG10" s="2"/>
      <c r="AH10" s="2">
        <v>1</v>
      </c>
      <c r="AI10" s="2">
        <v>1</v>
      </c>
      <c r="AJ10" s="2"/>
      <c r="AK10" s="2"/>
      <c r="AL10" s="2"/>
      <c r="AM10" s="2"/>
      <c r="AN10" s="2"/>
      <c r="AO10" s="2"/>
      <c r="AP10" s="2"/>
      <c r="AQ10" s="2"/>
      <c r="AR10" s="2">
        <v>1</v>
      </c>
      <c r="AS10" s="2"/>
      <c r="AT10" s="2">
        <v>1</v>
      </c>
      <c r="AU10" s="2"/>
      <c r="AV10" s="2">
        <v>1</v>
      </c>
      <c r="AW10" s="2">
        <v>1</v>
      </c>
      <c r="AX10" s="2"/>
      <c r="AY10" s="2"/>
      <c r="AZ10" s="2"/>
      <c r="BA10" s="2">
        <v>1</v>
      </c>
      <c r="BB10" s="2">
        <v>1</v>
      </c>
      <c r="BC10" s="2"/>
      <c r="BD10" s="2"/>
      <c r="BE10" s="2"/>
      <c r="BF10" s="2">
        <v>1</v>
      </c>
      <c r="BG10" s="2">
        <v>1</v>
      </c>
      <c r="BH10" s="2">
        <v>1</v>
      </c>
      <c r="BI10" s="2"/>
      <c r="BJ10" s="2"/>
      <c r="BK10" s="2">
        <v>1</v>
      </c>
      <c r="BL10" s="2"/>
      <c r="BM10" s="2"/>
      <c r="BN10" s="2"/>
      <c r="BO10" s="2"/>
      <c r="BP10" s="2">
        <v>1</v>
      </c>
      <c r="BQ10" s="2">
        <v>1</v>
      </c>
      <c r="BR10" s="2"/>
      <c r="BS10" s="2">
        <v>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>
        <v>1</v>
      </c>
      <c r="CE10" s="2"/>
      <c r="CF10" s="2"/>
      <c r="CG10" s="2"/>
      <c r="CH10" s="2"/>
      <c r="CI10" s="2"/>
      <c r="CJ10" s="2"/>
      <c r="CK10" s="2"/>
      <c r="CL10" s="2"/>
      <c r="CM10" s="2"/>
      <c r="CN10" s="2">
        <v>1</v>
      </c>
      <c r="CO10" s="2">
        <v>1</v>
      </c>
      <c r="CP10" s="2"/>
      <c r="CQ10" s="2">
        <v>1</v>
      </c>
      <c r="CR10" s="2">
        <v>1</v>
      </c>
      <c r="CS10" s="2">
        <v>1</v>
      </c>
      <c r="CT10" s="2"/>
      <c r="CU10" s="2"/>
      <c r="CV10" s="2">
        <v>1</v>
      </c>
      <c r="CW10" s="2">
        <v>1</v>
      </c>
      <c r="CX10" s="2">
        <v>1</v>
      </c>
      <c r="CY10" s="2"/>
      <c r="CZ10" s="2">
        <v>1</v>
      </c>
      <c r="DA10" s="2">
        <v>1</v>
      </c>
      <c r="DB10" s="2"/>
      <c r="DC10" s="2"/>
      <c r="DD10" s="2"/>
      <c r="DE10" s="2"/>
      <c r="DF10" s="2">
        <v>1</v>
      </c>
      <c r="DG10" s="2">
        <v>1</v>
      </c>
      <c r="DH10" s="2"/>
      <c r="DI10" s="2"/>
      <c r="DJ10" s="2"/>
      <c r="DK10" s="2"/>
      <c r="DL10" s="2">
        <v>1</v>
      </c>
      <c r="DM10" s="2"/>
      <c r="DN10" s="2"/>
      <c r="DO10" s="2"/>
      <c r="DP10" s="2"/>
      <c r="DQ10" s="2">
        <v>1</v>
      </c>
      <c r="DR10" s="2">
        <v>1</v>
      </c>
      <c r="DS10" s="2">
        <v>1</v>
      </c>
      <c r="DT10" s="2"/>
      <c r="DU10" s="2"/>
      <c r="DV10" s="2"/>
      <c r="DW10" s="2">
        <v>1</v>
      </c>
      <c r="DX10" s="2"/>
      <c r="DY10" s="2"/>
      <c r="DZ10" s="2"/>
      <c r="EA10" s="2">
        <v>1</v>
      </c>
      <c r="EB10" s="2"/>
      <c r="EC10" s="2"/>
      <c r="ED10" s="2"/>
      <c r="EE10" s="2"/>
      <c r="EF10" s="2"/>
      <c r="EG10" s="2"/>
      <c r="EH10" s="2">
        <v>1</v>
      </c>
      <c r="EI10" s="2">
        <v>1</v>
      </c>
      <c r="EJ10" s="2">
        <v>1</v>
      </c>
      <c r="EK10" s="2"/>
      <c r="EL10" s="2">
        <v>1</v>
      </c>
      <c r="EM10" s="2">
        <v>1</v>
      </c>
      <c r="EN10" s="2"/>
      <c r="EO10" s="2"/>
      <c r="EP10" s="2">
        <v>1</v>
      </c>
      <c r="EQ10" s="2"/>
      <c r="ER10" s="2"/>
      <c r="ES10" s="2"/>
      <c r="ET10" s="2">
        <v>1</v>
      </c>
      <c r="EU10" s="2"/>
      <c r="EV10" s="2"/>
      <c r="EW10" s="2"/>
      <c r="EX10" s="2">
        <v>1</v>
      </c>
      <c r="EY10" s="2">
        <v>1</v>
      </c>
      <c r="EZ10" s="2"/>
      <c r="FA10" s="2"/>
      <c r="FB10" s="2">
        <v>1</v>
      </c>
      <c r="FC10" s="2">
        <v>1</v>
      </c>
      <c r="FD10" s="2"/>
      <c r="FE10" s="2"/>
      <c r="FF10" s="2">
        <v>1</v>
      </c>
      <c r="FG10" s="2">
        <v>1</v>
      </c>
      <c r="FH10" s="2"/>
      <c r="FI10" s="2"/>
      <c r="FJ10" s="2"/>
      <c r="FK10" s="2">
        <v>1</v>
      </c>
      <c r="FL10" s="2"/>
    </row>
    <row r="11" spans="1:168" ht="24" customHeight="1" x14ac:dyDescent="0.25">
      <c r="A11" s="70">
        <f>_xlfn.RANK.EQ(D11,D$2:D$29,0)+COUNTIF(D$2:D11,D11)-1</f>
        <v>11</v>
      </c>
      <c r="B11" s="1" t="s">
        <v>106</v>
      </c>
      <c r="C11" s="4" t="str">
        <f>_xlfn.IFNA(VLOOKUP($B11,S2R18IDs!$A$2:$Y$29,2,FALSE),"")</f>
        <v>System architecture for next generation real time communication services.</v>
      </c>
      <c r="D11" s="35">
        <f t="shared" si="0"/>
        <v>60</v>
      </c>
      <c r="E11" s="2">
        <v>1</v>
      </c>
      <c r="F11" s="2">
        <v>1</v>
      </c>
      <c r="G11" s="2"/>
      <c r="H11" s="2"/>
      <c r="I11" s="2">
        <v>1</v>
      </c>
      <c r="J11" s="2">
        <v>1</v>
      </c>
      <c r="K11" s="2">
        <v>1</v>
      </c>
      <c r="L11" s="2">
        <v>1</v>
      </c>
      <c r="M11" s="2"/>
      <c r="N11" s="2"/>
      <c r="O11" s="2"/>
      <c r="P11" s="2"/>
      <c r="Q11" s="2">
        <v>1</v>
      </c>
      <c r="R11" s="2">
        <v>1</v>
      </c>
      <c r="S11" s="2"/>
      <c r="T11" s="2"/>
      <c r="U11" s="2">
        <v>1</v>
      </c>
      <c r="V11" s="2"/>
      <c r="W11" s="2"/>
      <c r="X11" s="2">
        <v>1</v>
      </c>
      <c r="Y11" s="2">
        <v>1</v>
      </c>
      <c r="Z11" s="2"/>
      <c r="AA11" s="2"/>
      <c r="AB11" s="2"/>
      <c r="AC11" s="2">
        <v>1</v>
      </c>
      <c r="AD11" s="2">
        <v>1</v>
      </c>
      <c r="AE11" s="2">
        <v>1</v>
      </c>
      <c r="AF11" s="2">
        <v>1</v>
      </c>
      <c r="AG11" s="2"/>
      <c r="AH11" s="2">
        <v>1</v>
      </c>
      <c r="AI11" s="2"/>
      <c r="AJ11" s="2">
        <v>1</v>
      </c>
      <c r="AK11" s="2">
        <v>1</v>
      </c>
      <c r="AL11" s="2"/>
      <c r="AM11" s="2"/>
      <c r="AN11" s="2"/>
      <c r="AO11" s="2">
        <v>1</v>
      </c>
      <c r="AP11" s="2"/>
      <c r="AQ11" s="2">
        <v>1</v>
      </c>
      <c r="AR11" s="2"/>
      <c r="AS11" s="2"/>
      <c r="AT11" s="2">
        <v>1</v>
      </c>
      <c r="AU11" s="2"/>
      <c r="AV11" s="2">
        <v>1</v>
      </c>
      <c r="AW11" s="2"/>
      <c r="AX11" s="2">
        <v>1</v>
      </c>
      <c r="AY11" s="2"/>
      <c r="AZ11" s="2"/>
      <c r="BA11" s="2"/>
      <c r="BB11" s="2"/>
      <c r="BC11" s="2"/>
      <c r="BD11" s="2">
        <v>1</v>
      </c>
      <c r="BE11" s="2"/>
      <c r="BF11" s="2">
        <v>1</v>
      </c>
      <c r="BG11" s="2"/>
      <c r="BH11" s="2">
        <v>1</v>
      </c>
      <c r="BI11" s="2"/>
      <c r="BJ11" s="2"/>
      <c r="BK11" s="2">
        <v>1</v>
      </c>
      <c r="BL11" s="2"/>
      <c r="BM11" s="2"/>
      <c r="BN11" s="2"/>
      <c r="BO11" s="2"/>
      <c r="BP11" s="2">
        <v>1</v>
      </c>
      <c r="BQ11" s="2">
        <v>1</v>
      </c>
      <c r="BR11" s="2">
        <v>1</v>
      </c>
      <c r="BS11" s="2"/>
      <c r="BT11" s="2"/>
      <c r="BU11" s="2">
        <v>1</v>
      </c>
      <c r="BV11" s="2"/>
      <c r="BW11" s="2"/>
      <c r="BX11" s="2"/>
      <c r="BY11" s="2"/>
      <c r="BZ11" s="2">
        <v>1</v>
      </c>
      <c r="CA11" s="2">
        <v>1</v>
      </c>
      <c r="CB11" s="2"/>
      <c r="CC11" s="2"/>
      <c r="CD11" s="2"/>
      <c r="CE11" s="2">
        <v>1</v>
      </c>
      <c r="CF11" s="2"/>
      <c r="CG11" s="2"/>
      <c r="CH11" s="2">
        <v>1</v>
      </c>
      <c r="CI11" s="2"/>
      <c r="CJ11" s="2"/>
      <c r="CK11" s="2"/>
      <c r="CL11" s="2"/>
      <c r="CM11" s="2"/>
      <c r="CN11" s="2">
        <v>1</v>
      </c>
      <c r="CO11" s="2">
        <v>1</v>
      </c>
      <c r="CP11" s="2"/>
      <c r="CQ11" s="2"/>
      <c r="CR11" s="2"/>
      <c r="CS11" s="2"/>
      <c r="CT11" s="2"/>
      <c r="CU11" s="2">
        <v>1</v>
      </c>
      <c r="CV11" s="2"/>
      <c r="CW11" s="2"/>
      <c r="CX11" s="2"/>
      <c r="CY11" s="2"/>
      <c r="CZ11" s="2">
        <v>1</v>
      </c>
      <c r="DA11" s="2"/>
      <c r="DB11" s="2"/>
      <c r="DC11" s="2"/>
      <c r="DD11" s="2"/>
      <c r="DE11" s="2"/>
      <c r="DF11" s="2">
        <v>1</v>
      </c>
      <c r="DG11" s="2"/>
      <c r="DH11" s="2"/>
      <c r="DI11" s="2"/>
      <c r="DJ11" s="2"/>
      <c r="DK11" s="2"/>
      <c r="DL11" s="2"/>
      <c r="DM11" s="2"/>
      <c r="DN11" s="2">
        <v>1</v>
      </c>
      <c r="DO11" s="2"/>
      <c r="DP11" s="2"/>
      <c r="DQ11" s="2">
        <v>1</v>
      </c>
      <c r="DR11" s="2"/>
      <c r="DS11" s="2"/>
      <c r="DT11" s="2"/>
      <c r="DU11" s="2"/>
      <c r="DV11" s="2"/>
      <c r="DW11" s="2">
        <v>1</v>
      </c>
      <c r="DX11" s="2"/>
      <c r="DY11" s="2">
        <v>1</v>
      </c>
      <c r="DZ11" s="2"/>
      <c r="EA11" s="2">
        <v>1</v>
      </c>
      <c r="EB11" s="2"/>
      <c r="EC11" s="2"/>
      <c r="ED11" s="2"/>
      <c r="EE11" s="2"/>
      <c r="EF11" s="2">
        <v>1</v>
      </c>
      <c r="EG11" s="2"/>
      <c r="EH11" s="2">
        <v>1</v>
      </c>
      <c r="EI11" s="2">
        <v>1</v>
      </c>
      <c r="EJ11" s="2"/>
      <c r="EK11" s="2">
        <v>1</v>
      </c>
      <c r="EL11" s="2">
        <v>1</v>
      </c>
      <c r="EM11" s="2"/>
      <c r="EN11" s="2">
        <v>1</v>
      </c>
      <c r="EO11" s="2"/>
      <c r="EP11" s="2"/>
      <c r="EQ11" s="2"/>
      <c r="ER11" s="2"/>
      <c r="ES11" s="2"/>
      <c r="ET11" s="2">
        <v>1</v>
      </c>
      <c r="EU11" s="2"/>
      <c r="EV11" s="2"/>
      <c r="EW11" s="2">
        <v>1</v>
      </c>
      <c r="EX11" s="2"/>
      <c r="EY11" s="2"/>
      <c r="EZ11" s="2">
        <v>1</v>
      </c>
      <c r="FA11" s="2"/>
      <c r="FB11" s="2"/>
      <c r="FC11" s="2"/>
      <c r="FD11" s="2">
        <v>1</v>
      </c>
      <c r="FE11" s="2">
        <v>1</v>
      </c>
      <c r="FF11" s="2">
        <v>1</v>
      </c>
      <c r="FG11" s="2"/>
      <c r="FH11" s="2">
        <v>1</v>
      </c>
      <c r="FI11" s="2">
        <v>1</v>
      </c>
      <c r="FJ11" s="2"/>
      <c r="FK11" s="2"/>
      <c r="FL11" s="2">
        <v>1</v>
      </c>
    </row>
    <row r="12" spans="1:168" ht="24" customHeight="1" x14ac:dyDescent="0.25">
      <c r="A12" s="70">
        <f>_xlfn.RANK.EQ(D12,D$2:D$29,0)+COUNTIF(D$2:D12,D12)-1</f>
        <v>23</v>
      </c>
      <c r="B12" s="1" t="s">
        <v>101</v>
      </c>
      <c r="C12" s="4" t="str">
        <f>_xlfn.IFNA(VLOOKUP($B12,S2R18IDs!$A$2:$Y$29,2,FALSE),"")</f>
        <v>Enhanced support of NR RedCap with long eDRX for RRC INACTIVE state</v>
      </c>
      <c r="D12" s="35">
        <f t="shared" si="0"/>
        <v>29</v>
      </c>
      <c r="E12" s="2"/>
      <c r="F12" s="2"/>
      <c r="G12" s="2"/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>
        <v>1</v>
      </c>
      <c r="AV12" s="2"/>
      <c r="AW12" s="2">
        <v>1</v>
      </c>
      <c r="AX12" s="2">
        <v>1</v>
      </c>
      <c r="AY12" s="2"/>
      <c r="AZ12" s="2"/>
      <c r="BA12" s="2"/>
      <c r="BB12" s="2">
        <v>1</v>
      </c>
      <c r="BC12" s="2"/>
      <c r="BD12" s="2"/>
      <c r="BE12" s="2">
        <v>1</v>
      </c>
      <c r="BF12" s="2">
        <v>1</v>
      </c>
      <c r="BG12" s="2">
        <v>1</v>
      </c>
      <c r="BH12" s="2"/>
      <c r="BI12" s="2"/>
      <c r="BJ12" s="2">
        <v>1</v>
      </c>
      <c r="BK12" s="2"/>
      <c r="BL12" s="2"/>
      <c r="BM12" s="2"/>
      <c r="BN12" s="2"/>
      <c r="BO12" s="2">
        <v>1</v>
      </c>
      <c r="BP12" s="2">
        <v>1</v>
      </c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>
        <v>1</v>
      </c>
      <c r="CH12" s="2"/>
      <c r="CI12" s="2"/>
      <c r="CJ12" s="2"/>
      <c r="CK12" s="2"/>
      <c r="CL12" s="2"/>
      <c r="CM12" s="2"/>
      <c r="CN12" s="2">
        <v>1</v>
      </c>
      <c r="CO12" s="2"/>
      <c r="CP12" s="2"/>
      <c r="CQ12" s="2"/>
      <c r="CR12" s="2"/>
      <c r="CS12" s="2">
        <v>1</v>
      </c>
      <c r="CT12" s="2"/>
      <c r="CU12" s="2"/>
      <c r="CV12" s="2"/>
      <c r="CW12" s="2"/>
      <c r="CX12" s="2"/>
      <c r="CY12" s="2">
        <v>1</v>
      </c>
      <c r="CZ12" s="2"/>
      <c r="DA12" s="2"/>
      <c r="DB12" s="2">
        <v>1</v>
      </c>
      <c r="DC12" s="2"/>
      <c r="DD12" s="2"/>
      <c r="DE12" s="2"/>
      <c r="DF12" s="2"/>
      <c r="DG12" s="2">
        <v>1</v>
      </c>
      <c r="DH12" s="2"/>
      <c r="DI12" s="2"/>
      <c r="DJ12" s="2"/>
      <c r="DK12" s="2"/>
      <c r="DL12" s="2"/>
      <c r="DM12" s="2">
        <v>1</v>
      </c>
      <c r="DN12" s="2"/>
      <c r="DO12" s="2">
        <v>1</v>
      </c>
      <c r="DP12" s="2"/>
      <c r="DQ12" s="2"/>
      <c r="DR12" s="2"/>
      <c r="DS12" s="2"/>
      <c r="DT12" s="2"/>
      <c r="DU12" s="2"/>
      <c r="DV12" s="2"/>
      <c r="DW12" s="2"/>
      <c r="DX12" s="2">
        <v>1</v>
      </c>
      <c r="DY12" s="2"/>
      <c r="DZ12" s="2">
        <v>1</v>
      </c>
      <c r="EA12" s="2"/>
      <c r="EB12" s="2"/>
      <c r="EC12" s="2"/>
      <c r="ED12" s="2">
        <v>1</v>
      </c>
      <c r="EE12" s="2">
        <v>1</v>
      </c>
      <c r="EF12" s="2">
        <v>1</v>
      </c>
      <c r="EG12" s="2"/>
      <c r="EH12" s="2">
        <v>1</v>
      </c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>
        <v>1</v>
      </c>
      <c r="EZ12" s="2"/>
      <c r="FA12" s="2">
        <v>1</v>
      </c>
      <c r="FB12" s="2">
        <v>1</v>
      </c>
      <c r="FC12" s="2"/>
      <c r="FD12" s="2"/>
      <c r="FE12" s="2"/>
      <c r="FF12" s="2"/>
      <c r="FG12" s="2"/>
      <c r="FH12" s="2"/>
      <c r="FI12" s="2"/>
      <c r="FJ12" s="2">
        <v>1</v>
      </c>
      <c r="FK12" s="2"/>
      <c r="FL12" s="2"/>
    </row>
    <row r="13" spans="1:168" ht="24" customHeight="1" x14ac:dyDescent="0.25">
      <c r="A13" s="70">
        <f>_xlfn.RANK.EQ(D13,D$2:D$29,0)+COUNTIF(D$2:D13,D13)-1</f>
        <v>27</v>
      </c>
      <c r="B13" s="1" t="s">
        <v>96</v>
      </c>
      <c r="C13" s="4" t="str">
        <f>_xlfn.IFNA(VLOOKUP($B13,S2R18IDs!$A$2:$Y$29,2,FALSE),"")</f>
        <v>Seamless UE context recovery</v>
      </c>
      <c r="D13" s="35">
        <f t="shared" si="0"/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1</v>
      </c>
      <c r="AN13" s="2"/>
      <c r="AO13" s="2"/>
      <c r="AP13" s="2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>
        <v>1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>
        <v>1</v>
      </c>
      <c r="BY13" s="2"/>
      <c r="BZ13" s="2"/>
      <c r="CA13" s="2"/>
      <c r="CB13" s="2"/>
      <c r="CC13" s="2"/>
      <c r="CD13" s="2">
        <v>1</v>
      </c>
      <c r="CE13" s="2"/>
      <c r="CF13" s="2">
        <v>1</v>
      </c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>
        <v>1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>
        <v>1</v>
      </c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>
        <v>1</v>
      </c>
      <c r="DU13" s="2"/>
      <c r="DV13" s="2"/>
      <c r="DW13" s="2"/>
      <c r="DX13" s="2">
        <v>1</v>
      </c>
      <c r="DY13" s="2"/>
      <c r="DZ13" s="2"/>
      <c r="EA13" s="2"/>
      <c r="EB13" s="2"/>
      <c r="EC13" s="2">
        <v>1</v>
      </c>
      <c r="ED13" s="2"/>
      <c r="EE13" s="2">
        <v>1</v>
      </c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1:168" ht="24" customHeight="1" x14ac:dyDescent="0.25">
      <c r="A14" s="70">
        <f>_xlfn.RANK.EQ(D14,D$2:D$29,0)+COUNTIF(D$2:D14,D14)-1</f>
        <v>16</v>
      </c>
      <c r="B14" s="1" t="s">
        <v>91</v>
      </c>
      <c r="C14" s="4" t="str">
        <f>_xlfn.IFNA(VLOOKUP($B14,S2R18IDs!$A$2:$Y$29,2,FALSE),"")</f>
        <v>Architecture Enhancement for Vehicle Mounted Relays</v>
      </c>
      <c r="D14" s="35">
        <f t="shared" si="0"/>
        <v>49</v>
      </c>
      <c r="E14" s="2"/>
      <c r="F14" s="2"/>
      <c r="G14" s="2">
        <v>1</v>
      </c>
      <c r="H14" s="2"/>
      <c r="I14" s="2"/>
      <c r="J14" s="2">
        <v>1</v>
      </c>
      <c r="K14" s="2"/>
      <c r="L14" s="2"/>
      <c r="M14" s="2">
        <v>1</v>
      </c>
      <c r="N14" s="2">
        <v>1</v>
      </c>
      <c r="O14" s="2"/>
      <c r="P14" s="2"/>
      <c r="Q14" s="2">
        <v>1</v>
      </c>
      <c r="R14" s="2"/>
      <c r="S14" s="2"/>
      <c r="T14" s="2">
        <v>1</v>
      </c>
      <c r="U14" s="2"/>
      <c r="V14" s="2"/>
      <c r="W14" s="2"/>
      <c r="X14" s="2"/>
      <c r="Y14" s="2"/>
      <c r="Z14" s="2"/>
      <c r="AA14" s="2"/>
      <c r="AB14" s="2">
        <v>1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1</v>
      </c>
      <c r="AS14" s="2">
        <v>1</v>
      </c>
      <c r="AT14" s="2"/>
      <c r="AU14" s="2"/>
      <c r="AV14" s="2"/>
      <c r="AW14" s="2"/>
      <c r="AX14" s="2"/>
      <c r="AY14" s="2">
        <v>1</v>
      </c>
      <c r="AZ14" s="2">
        <v>1</v>
      </c>
      <c r="BA14" s="2"/>
      <c r="BB14" s="2"/>
      <c r="BC14" s="2"/>
      <c r="BD14" s="2"/>
      <c r="BE14" s="2">
        <v>1</v>
      </c>
      <c r="BF14" s="2">
        <v>1</v>
      </c>
      <c r="BG14" s="2">
        <v>1</v>
      </c>
      <c r="BH14" s="2"/>
      <c r="BI14" s="2">
        <v>1</v>
      </c>
      <c r="BJ14" s="2"/>
      <c r="BK14" s="2"/>
      <c r="BL14" s="2"/>
      <c r="BM14" s="2"/>
      <c r="BN14" s="2"/>
      <c r="BO14" s="2">
        <v>1</v>
      </c>
      <c r="BP14" s="2"/>
      <c r="BQ14" s="2"/>
      <c r="BR14" s="2"/>
      <c r="BS14" s="2">
        <v>1</v>
      </c>
      <c r="BT14" s="2">
        <v>1</v>
      </c>
      <c r="BU14" s="2"/>
      <c r="BV14" s="2">
        <v>1</v>
      </c>
      <c r="BW14" s="2"/>
      <c r="BX14" s="2">
        <v>1</v>
      </c>
      <c r="BY14" s="2"/>
      <c r="BZ14" s="2"/>
      <c r="CA14" s="2">
        <v>1</v>
      </c>
      <c r="CB14" s="2">
        <v>1</v>
      </c>
      <c r="CC14" s="2"/>
      <c r="CD14" s="2"/>
      <c r="CE14" s="2"/>
      <c r="CF14" s="2"/>
      <c r="CG14" s="2">
        <v>1</v>
      </c>
      <c r="CH14" s="2"/>
      <c r="CI14" s="2">
        <v>1</v>
      </c>
      <c r="CJ14" s="2"/>
      <c r="CK14" s="2"/>
      <c r="CL14" s="2" t="s">
        <v>164</v>
      </c>
      <c r="CM14" s="2"/>
      <c r="CN14" s="2"/>
      <c r="CO14" s="2"/>
      <c r="CP14" s="2">
        <v>1</v>
      </c>
      <c r="CQ14" s="2">
        <v>1</v>
      </c>
      <c r="CR14" s="2">
        <v>1</v>
      </c>
      <c r="CS14" s="2">
        <v>1</v>
      </c>
      <c r="CT14" s="2"/>
      <c r="CU14" s="2"/>
      <c r="CV14" s="2"/>
      <c r="CW14" s="2">
        <v>1</v>
      </c>
      <c r="CX14" s="2"/>
      <c r="CY14" s="2">
        <v>1</v>
      </c>
      <c r="CZ14" s="2">
        <v>1</v>
      </c>
      <c r="DA14" s="2"/>
      <c r="DB14" s="2"/>
      <c r="DC14" s="2"/>
      <c r="DD14" s="2"/>
      <c r="DE14" s="2"/>
      <c r="DF14" s="2"/>
      <c r="DG14" s="2"/>
      <c r="DH14" s="2">
        <v>1</v>
      </c>
      <c r="DI14" s="2"/>
      <c r="DJ14" s="2"/>
      <c r="DK14" s="2">
        <v>1</v>
      </c>
      <c r="DL14" s="2"/>
      <c r="DM14" s="2">
        <v>1</v>
      </c>
      <c r="DN14" s="2">
        <v>1</v>
      </c>
      <c r="DO14" s="2">
        <v>1</v>
      </c>
      <c r="DP14" s="2">
        <v>1</v>
      </c>
      <c r="DQ14" s="2"/>
      <c r="DR14" s="2"/>
      <c r="DS14" s="2"/>
      <c r="DT14" s="2"/>
      <c r="DU14" s="2"/>
      <c r="DV14" s="2"/>
      <c r="DW14" s="2"/>
      <c r="DX14" s="2">
        <v>1</v>
      </c>
      <c r="DY14" s="2"/>
      <c r="DZ14" s="2">
        <v>1</v>
      </c>
      <c r="EA14" s="2"/>
      <c r="EB14" s="2"/>
      <c r="EC14" s="2"/>
      <c r="ED14" s="2"/>
      <c r="EE14" s="2">
        <v>1</v>
      </c>
      <c r="EF14" s="2"/>
      <c r="EG14" s="2">
        <v>1</v>
      </c>
      <c r="EH14" s="2"/>
      <c r="EI14" s="2"/>
      <c r="EJ14" s="2">
        <v>1</v>
      </c>
      <c r="EK14" s="2"/>
      <c r="EL14" s="2"/>
      <c r="EM14" s="2"/>
      <c r="EN14" s="2"/>
      <c r="EO14" s="2">
        <v>1</v>
      </c>
      <c r="EP14" s="2"/>
      <c r="EQ14" s="2"/>
      <c r="ER14" s="2"/>
      <c r="ES14" s="2">
        <v>1</v>
      </c>
      <c r="ET14" s="2"/>
      <c r="EU14" s="2">
        <v>1</v>
      </c>
      <c r="EV14" s="2"/>
      <c r="EW14" s="2"/>
      <c r="EX14" s="2">
        <v>1</v>
      </c>
      <c r="EY14" s="2"/>
      <c r="EZ14" s="2"/>
      <c r="FA14" s="2"/>
      <c r="FB14" s="2">
        <v>1</v>
      </c>
      <c r="FC14" s="2"/>
      <c r="FD14" s="2"/>
      <c r="FE14" s="2"/>
      <c r="FF14" s="2"/>
      <c r="FG14" s="2">
        <v>1</v>
      </c>
      <c r="FH14" s="2">
        <v>1</v>
      </c>
      <c r="FI14" s="2"/>
      <c r="FJ14" s="2"/>
      <c r="FK14" s="2"/>
      <c r="FL14" s="2"/>
    </row>
    <row r="15" spans="1:168" ht="24" customHeight="1" x14ac:dyDescent="0.25">
      <c r="A15" s="70">
        <f>_xlfn.RANK.EQ(D15,D$2:D$29,0)+COUNTIF(D$2:D15,D15)-1</f>
        <v>6</v>
      </c>
      <c r="B15" s="1" t="s">
        <v>86</v>
      </c>
      <c r="C15" s="4" t="str">
        <f>_xlfn.IFNA(VLOOKUP($B15,S2R18IDs!$A$2:$Y$29,2,FALSE),"")</f>
        <v>Enhancement to the 5GC LoCation Services Phase 3.</v>
      </c>
      <c r="D15" s="35">
        <f t="shared" si="0"/>
        <v>66</v>
      </c>
      <c r="E15" s="2"/>
      <c r="F15" s="2">
        <v>1</v>
      </c>
      <c r="G15" s="2">
        <v>1</v>
      </c>
      <c r="H15" s="2"/>
      <c r="I15" s="2"/>
      <c r="J15" s="2"/>
      <c r="K15" s="2">
        <v>1</v>
      </c>
      <c r="L15" s="2"/>
      <c r="M15" s="2"/>
      <c r="N15" s="2"/>
      <c r="O15" s="2">
        <v>1</v>
      </c>
      <c r="P15" s="2"/>
      <c r="Q15" s="2">
        <v>1</v>
      </c>
      <c r="R15" s="2">
        <v>1</v>
      </c>
      <c r="S15" s="2">
        <v>1</v>
      </c>
      <c r="T15" s="2"/>
      <c r="U15" s="2"/>
      <c r="V15" s="2"/>
      <c r="W15" s="2"/>
      <c r="X15" s="2"/>
      <c r="Y15" s="2">
        <v>1</v>
      </c>
      <c r="Z15" s="2"/>
      <c r="AA15" s="2">
        <v>1</v>
      </c>
      <c r="AB15" s="2"/>
      <c r="AC15" s="2"/>
      <c r="AD15" s="2">
        <v>1</v>
      </c>
      <c r="AE15" s="2"/>
      <c r="AF15" s="2">
        <v>1</v>
      </c>
      <c r="AG15" s="2"/>
      <c r="AH15" s="2"/>
      <c r="AI15" s="2">
        <v>1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</v>
      </c>
      <c r="AU15" s="2"/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/>
      <c r="BB15" s="2">
        <v>1</v>
      </c>
      <c r="BC15" s="2">
        <v>1</v>
      </c>
      <c r="BD15" s="2"/>
      <c r="BE15" s="2">
        <v>1</v>
      </c>
      <c r="BF15" s="2">
        <v>1</v>
      </c>
      <c r="BG15" s="2"/>
      <c r="BH15" s="2">
        <v>1</v>
      </c>
      <c r="BI15" s="2">
        <v>1</v>
      </c>
      <c r="BJ15" s="2">
        <v>1</v>
      </c>
      <c r="BK15" s="2"/>
      <c r="BL15" s="2"/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/>
      <c r="BS15" s="2"/>
      <c r="BT15" s="2"/>
      <c r="BU15" s="2"/>
      <c r="BV15" s="2">
        <v>1</v>
      </c>
      <c r="BW15" s="2"/>
      <c r="BX15" s="2"/>
      <c r="BY15" s="2"/>
      <c r="BZ15" s="2"/>
      <c r="CA15" s="2"/>
      <c r="CB15" s="2"/>
      <c r="CC15" s="2"/>
      <c r="CD15" s="2">
        <v>1</v>
      </c>
      <c r="CE15" s="2"/>
      <c r="CF15" s="2">
        <v>1</v>
      </c>
      <c r="CG15" s="2"/>
      <c r="CH15" s="2"/>
      <c r="CI15" s="2"/>
      <c r="CJ15" s="2">
        <v>1</v>
      </c>
      <c r="CK15" s="2"/>
      <c r="CL15" s="2" t="s">
        <v>164</v>
      </c>
      <c r="CM15" s="2"/>
      <c r="CN15" s="2"/>
      <c r="CO15" s="2"/>
      <c r="CP15" s="2">
        <v>1</v>
      </c>
      <c r="CQ15" s="2"/>
      <c r="CR15" s="2"/>
      <c r="CS15" s="2"/>
      <c r="CT15" s="2"/>
      <c r="CU15" s="2">
        <v>1</v>
      </c>
      <c r="CV15" s="2">
        <v>1</v>
      </c>
      <c r="CW15" s="2"/>
      <c r="CX15" s="2">
        <v>1</v>
      </c>
      <c r="CY15" s="2">
        <v>1</v>
      </c>
      <c r="CZ15" s="2"/>
      <c r="DA15" s="2">
        <v>1</v>
      </c>
      <c r="DB15" s="2"/>
      <c r="DC15" s="2"/>
      <c r="DD15" s="2">
        <v>1</v>
      </c>
      <c r="DE15" s="2"/>
      <c r="DF15" s="2"/>
      <c r="DG15" s="2">
        <v>1</v>
      </c>
      <c r="DH15" s="2">
        <v>1</v>
      </c>
      <c r="DI15" s="2"/>
      <c r="DJ15" s="2"/>
      <c r="DK15" s="2">
        <v>1</v>
      </c>
      <c r="DL15" s="2">
        <v>1</v>
      </c>
      <c r="DM15" s="2"/>
      <c r="DN15" s="2">
        <v>1</v>
      </c>
      <c r="DO15" s="2">
        <v>1</v>
      </c>
      <c r="DP15" s="2">
        <v>1</v>
      </c>
      <c r="DQ15" s="2"/>
      <c r="DR15" s="2">
        <v>1</v>
      </c>
      <c r="DS15" s="2"/>
      <c r="DT15" s="2">
        <v>1</v>
      </c>
      <c r="DU15" s="2"/>
      <c r="DV15" s="2">
        <v>1</v>
      </c>
      <c r="DW15" s="2"/>
      <c r="DX15" s="2">
        <v>1</v>
      </c>
      <c r="DY15" s="2">
        <v>1</v>
      </c>
      <c r="DZ15" s="2"/>
      <c r="EA15" s="2"/>
      <c r="EB15" s="2">
        <v>1</v>
      </c>
      <c r="EC15" s="2"/>
      <c r="ED15" s="2"/>
      <c r="EE15" s="2">
        <v>1</v>
      </c>
      <c r="EF15" s="2">
        <v>1</v>
      </c>
      <c r="EG15" s="2">
        <v>1</v>
      </c>
      <c r="EH15" s="2"/>
      <c r="EI15" s="2">
        <v>1</v>
      </c>
      <c r="EJ15" s="2">
        <v>1</v>
      </c>
      <c r="EK15" s="2"/>
      <c r="EL15" s="2"/>
      <c r="EM15" s="2"/>
      <c r="EN15" s="2">
        <v>1</v>
      </c>
      <c r="EO15" s="2"/>
      <c r="EP15" s="2"/>
      <c r="EQ15" s="2"/>
      <c r="ER15" s="2"/>
      <c r="ES15" s="2">
        <v>1</v>
      </c>
      <c r="ET15" s="2"/>
      <c r="EU15" s="2">
        <v>1</v>
      </c>
      <c r="EV15" s="2">
        <v>1</v>
      </c>
      <c r="EW15" s="2"/>
      <c r="EX15" s="2">
        <v>1</v>
      </c>
      <c r="EY15" s="2"/>
      <c r="EZ15" s="2"/>
      <c r="FA15" s="2"/>
      <c r="FB15" s="2"/>
      <c r="FC15" s="2">
        <v>1</v>
      </c>
      <c r="FD15" s="2"/>
      <c r="FE15" s="2"/>
      <c r="FF15" s="2">
        <v>1</v>
      </c>
      <c r="FG15" s="2"/>
      <c r="FH15" s="2"/>
      <c r="FI15" s="2"/>
      <c r="FJ15" s="2"/>
      <c r="FK15" s="2"/>
      <c r="FL15" s="2"/>
    </row>
    <row r="16" spans="1:168" ht="24" customHeight="1" x14ac:dyDescent="0.25">
      <c r="A16" s="70">
        <f>_xlfn.RANK.EQ(D16,D$2:D$29,0)+COUNTIF(D$2:D16,D16)-1</f>
        <v>22</v>
      </c>
      <c r="B16" s="1" t="s">
        <v>80</v>
      </c>
      <c r="C16" s="4" t="str">
        <f>_xlfn.IFNA(VLOOKUP($B16,S2R18IDs!$A$2:$Y$29,2,FALSE),"")</f>
        <v>Study on enhancement of 5G AM Policy</v>
      </c>
      <c r="D16" s="35">
        <f t="shared" si="0"/>
        <v>33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>
        <v>1</v>
      </c>
      <c r="AB16" s="2"/>
      <c r="AC16" s="2"/>
      <c r="AD16" s="2">
        <v>1</v>
      </c>
      <c r="AE16" s="2">
        <v>1</v>
      </c>
      <c r="AF16" s="2">
        <v>1</v>
      </c>
      <c r="AG16" s="2">
        <v>1</v>
      </c>
      <c r="AH16" s="2"/>
      <c r="AI16" s="2"/>
      <c r="AJ16" s="2">
        <v>1</v>
      </c>
      <c r="AK16" s="2">
        <v>1</v>
      </c>
      <c r="AL16" s="2"/>
      <c r="AM16" s="2"/>
      <c r="AN16" s="2">
        <v>1</v>
      </c>
      <c r="AO16" s="2"/>
      <c r="AP16" s="2"/>
      <c r="AQ16" s="2">
        <v>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>
        <v>1</v>
      </c>
      <c r="BE16" s="2"/>
      <c r="BF16" s="2"/>
      <c r="BG16" s="2"/>
      <c r="BH16" s="2"/>
      <c r="BI16" s="2"/>
      <c r="BJ16" s="2">
        <v>1</v>
      </c>
      <c r="BK16" s="2"/>
      <c r="BL16" s="2"/>
      <c r="BM16" s="2"/>
      <c r="BN16" s="2"/>
      <c r="BO16" s="2"/>
      <c r="BP16" s="2"/>
      <c r="BQ16" s="2">
        <v>1</v>
      </c>
      <c r="BR16" s="2"/>
      <c r="BS16" s="2"/>
      <c r="BT16" s="2"/>
      <c r="BU16" s="2">
        <v>1</v>
      </c>
      <c r="BV16" s="2"/>
      <c r="BW16" s="2"/>
      <c r="BX16" s="2"/>
      <c r="BY16" s="2"/>
      <c r="BZ16" s="2">
        <v>1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>
        <v>1</v>
      </c>
      <c r="CU16" s="2">
        <v>1</v>
      </c>
      <c r="CV16" s="2"/>
      <c r="CW16" s="2"/>
      <c r="CX16" s="2"/>
      <c r="CY16" s="2">
        <v>1</v>
      </c>
      <c r="CZ16" s="2"/>
      <c r="DA16" s="2"/>
      <c r="DB16" s="2"/>
      <c r="DC16" s="2">
        <v>1</v>
      </c>
      <c r="DD16" s="2"/>
      <c r="DE16" s="2">
        <v>1</v>
      </c>
      <c r="DF16" s="2">
        <v>1</v>
      </c>
      <c r="DG16" s="2"/>
      <c r="DH16" s="2"/>
      <c r="DI16" s="2"/>
      <c r="DJ16" s="2"/>
      <c r="DK16" s="2"/>
      <c r="DL16" s="2">
        <v>1</v>
      </c>
      <c r="DM16" s="2"/>
      <c r="DN16" s="2"/>
      <c r="DO16" s="2"/>
      <c r="DP16" s="2"/>
      <c r="DQ16" s="2"/>
      <c r="DR16" s="2" t="s">
        <v>164</v>
      </c>
      <c r="DS16" s="2"/>
      <c r="DT16" s="2"/>
      <c r="DU16" s="2"/>
      <c r="DV16" s="2"/>
      <c r="DW16" s="2"/>
      <c r="DX16" s="2"/>
      <c r="DY16" s="2">
        <v>1</v>
      </c>
      <c r="DZ16" s="2"/>
      <c r="EA16" s="2"/>
      <c r="EB16" s="2"/>
      <c r="EC16" s="2"/>
      <c r="ED16" s="2"/>
      <c r="EE16" s="2"/>
      <c r="EF16" s="2">
        <v>1</v>
      </c>
      <c r="EG16" s="2"/>
      <c r="EH16" s="2"/>
      <c r="EI16" s="2"/>
      <c r="EJ16" s="2"/>
      <c r="EK16" s="2"/>
      <c r="EL16" s="2"/>
      <c r="EM16" s="2"/>
      <c r="EN16" s="2"/>
      <c r="EO16" s="2">
        <v>1</v>
      </c>
      <c r="EP16" s="2"/>
      <c r="EQ16" s="2">
        <v>1</v>
      </c>
      <c r="ER16" s="2"/>
      <c r="ES16" s="2"/>
      <c r="ET16" s="2"/>
      <c r="EU16" s="2"/>
      <c r="EV16" s="2"/>
      <c r="EW16" s="2">
        <v>1</v>
      </c>
      <c r="EX16" s="2"/>
      <c r="EY16" s="2"/>
      <c r="EZ16" s="2"/>
      <c r="FA16" s="2"/>
      <c r="FB16" s="2"/>
      <c r="FC16" s="2"/>
      <c r="FD16" s="2">
        <v>1</v>
      </c>
      <c r="FE16" s="2">
        <v>1</v>
      </c>
      <c r="FF16" s="2"/>
      <c r="FG16" s="2"/>
      <c r="FH16" s="2"/>
      <c r="FI16" s="2"/>
      <c r="FJ16" s="2">
        <v>1</v>
      </c>
      <c r="FK16" s="2">
        <v>1</v>
      </c>
      <c r="FL16" s="2">
        <v>1</v>
      </c>
    </row>
    <row r="17" spans="1:168" ht="24" customHeight="1" x14ac:dyDescent="0.25">
      <c r="A17" s="70">
        <f>_xlfn.RANK.EQ(D17,D$2:D$29,0)+COUNTIF(D$2:D17,D17)-1</f>
        <v>20</v>
      </c>
      <c r="B17" s="1" t="s">
        <v>75</v>
      </c>
      <c r="C17" s="4" t="str">
        <f>_xlfn.IFNA(VLOOKUP($B17,S2R18IDs!$A$2:$Y$29,2,FALSE),"")</f>
        <v>Enhancement of 5G UE Policy</v>
      </c>
      <c r="D17" s="35">
        <f t="shared" si="0"/>
        <v>40</v>
      </c>
      <c r="E17" s="2"/>
      <c r="F17" s="2"/>
      <c r="G17" s="2"/>
      <c r="H17" s="2"/>
      <c r="I17" s="2"/>
      <c r="J17" s="2">
        <v>1</v>
      </c>
      <c r="K17" s="2">
        <v>1</v>
      </c>
      <c r="L17" s="2"/>
      <c r="M17" s="2"/>
      <c r="N17" s="2"/>
      <c r="O17" s="2"/>
      <c r="P17" s="2"/>
      <c r="Q17" s="2"/>
      <c r="R17" s="2">
        <v>1</v>
      </c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>
        <v>1</v>
      </c>
      <c r="AC17" s="2"/>
      <c r="AD17" s="2">
        <v>1</v>
      </c>
      <c r="AE17" s="2"/>
      <c r="AF17" s="2"/>
      <c r="AG17" s="2"/>
      <c r="AH17" s="2">
        <v>1</v>
      </c>
      <c r="AI17" s="2"/>
      <c r="AJ17" s="2"/>
      <c r="AK17" s="2">
        <v>1</v>
      </c>
      <c r="AL17" s="2"/>
      <c r="AM17" s="2">
        <v>1</v>
      </c>
      <c r="AN17" s="2"/>
      <c r="AO17" s="2"/>
      <c r="AP17" s="2">
        <v>1</v>
      </c>
      <c r="AQ17" s="2"/>
      <c r="AR17" s="2"/>
      <c r="AS17" s="2"/>
      <c r="AT17" s="2"/>
      <c r="AU17" s="2">
        <v>1</v>
      </c>
      <c r="AV17" s="2"/>
      <c r="AW17" s="2"/>
      <c r="AX17" s="2">
        <v>1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>
        <v>1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>
        <v>1</v>
      </c>
      <c r="BW17" s="2"/>
      <c r="BX17" s="2"/>
      <c r="BY17" s="2"/>
      <c r="BZ17" s="2"/>
      <c r="CA17" s="2"/>
      <c r="CB17" s="2"/>
      <c r="CC17" s="2"/>
      <c r="CD17" s="2">
        <v>1</v>
      </c>
      <c r="CE17" s="2">
        <v>1</v>
      </c>
      <c r="CF17" s="2"/>
      <c r="CG17" s="2"/>
      <c r="CH17" s="2"/>
      <c r="CI17" s="2"/>
      <c r="CJ17" s="2">
        <v>1</v>
      </c>
      <c r="CK17" s="2"/>
      <c r="CL17" s="2"/>
      <c r="CM17" s="2"/>
      <c r="CN17" s="2">
        <v>1</v>
      </c>
      <c r="CO17" s="2"/>
      <c r="CP17" s="2"/>
      <c r="CQ17" s="2"/>
      <c r="CR17" s="2"/>
      <c r="CS17" s="2"/>
      <c r="CT17" s="2">
        <v>1</v>
      </c>
      <c r="CU17" s="2"/>
      <c r="CV17" s="2">
        <v>1</v>
      </c>
      <c r="CW17" s="2"/>
      <c r="CX17" s="2"/>
      <c r="CY17" s="2"/>
      <c r="CZ17" s="2"/>
      <c r="DA17" s="2">
        <v>1</v>
      </c>
      <c r="DB17" s="2">
        <v>1</v>
      </c>
      <c r="DC17" s="2"/>
      <c r="DD17" s="2"/>
      <c r="DE17" s="2">
        <v>1</v>
      </c>
      <c r="DF17" s="2">
        <v>1</v>
      </c>
      <c r="DG17" s="2">
        <v>1</v>
      </c>
      <c r="DH17" s="2"/>
      <c r="DI17" s="2"/>
      <c r="DJ17" s="2"/>
      <c r="DK17" s="2"/>
      <c r="DL17" s="2"/>
      <c r="DM17" s="2">
        <v>1</v>
      </c>
      <c r="DN17" s="2"/>
      <c r="DO17" s="2"/>
      <c r="DP17" s="2">
        <v>1</v>
      </c>
      <c r="DQ17" s="2"/>
      <c r="DR17" s="2"/>
      <c r="DS17" s="2"/>
      <c r="DT17" s="2">
        <v>1</v>
      </c>
      <c r="DU17" s="2">
        <v>1</v>
      </c>
      <c r="DV17" s="2"/>
      <c r="DW17" s="2"/>
      <c r="DX17" s="2"/>
      <c r="DY17" s="2"/>
      <c r="DZ17" s="2"/>
      <c r="EA17" s="2"/>
      <c r="EB17" s="2"/>
      <c r="EC17" s="2"/>
      <c r="ED17" s="2"/>
      <c r="EE17" s="2">
        <v>1</v>
      </c>
      <c r="EF17" s="2"/>
      <c r="EG17" s="2"/>
      <c r="EH17" s="2"/>
      <c r="EI17" s="2"/>
      <c r="EJ17" s="2"/>
      <c r="EK17" s="2">
        <v>1</v>
      </c>
      <c r="EL17" s="2"/>
      <c r="EM17" s="2"/>
      <c r="EN17" s="2">
        <v>1</v>
      </c>
      <c r="EO17" s="2">
        <v>1</v>
      </c>
      <c r="EP17" s="2"/>
      <c r="EQ17" s="2">
        <v>1</v>
      </c>
      <c r="ER17" s="2">
        <v>1</v>
      </c>
      <c r="ES17" s="2"/>
      <c r="ET17" s="2"/>
      <c r="EU17" s="2"/>
      <c r="EV17" s="2"/>
      <c r="EW17" s="2"/>
      <c r="EX17" s="2"/>
      <c r="EY17" s="2"/>
      <c r="EZ17" s="2"/>
      <c r="FA17" s="2">
        <v>1</v>
      </c>
      <c r="FB17" s="2"/>
      <c r="FC17" s="2"/>
      <c r="FD17" s="2"/>
      <c r="FE17" s="2">
        <v>1</v>
      </c>
      <c r="FF17" s="2"/>
      <c r="FG17" s="2">
        <v>1</v>
      </c>
      <c r="FH17" s="2"/>
      <c r="FI17" s="2"/>
      <c r="FJ17" s="2">
        <v>1</v>
      </c>
      <c r="FK17" s="2"/>
      <c r="FL17" s="2"/>
    </row>
    <row r="18" spans="1:168" ht="24" customHeight="1" x14ac:dyDescent="0.25">
      <c r="A18" s="70">
        <f>_xlfn.RANK.EQ(D18,D$2:D$29,0)+COUNTIF(D$2:D18,D18)-1</f>
        <v>3</v>
      </c>
      <c r="B18" s="1" t="s">
        <v>70</v>
      </c>
      <c r="C18" s="4" t="str">
        <f>_xlfn.IFNA(VLOOKUP($B18,S2R18IDs!$A$2:$Y$29,2,FALSE),"")</f>
        <v>Enhancement of support for Edge Computing in 5G Core network - phase 2</v>
      </c>
      <c r="D18" s="35">
        <f t="shared" si="0"/>
        <v>75</v>
      </c>
      <c r="E18" s="2"/>
      <c r="F18" s="2">
        <v>1</v>
      </c>
      <c r="G18" s="2"/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/>
      <c r="N18" s="2"/>
      <c r="O18" s="2"/>
      <c r="P18" s="2">
        <v>1</v>
      </c>
      <c r="Q18" s="2"/>
      <c r="R18" s="2"/>
      <c r="S18" s="2"/>
      <c r="T18" s="2">
        <v>1</v>
      </c>
      <c r="U18" s="2">
        <v>1</v>
      </c>
      <c r="V18" s="2"/>
      <c r="W18" s="2">
        <v>1</v>
      </c>
      <c r="X18" s="2">
        <v>1</v>
      </c>
      <c r="Y18" s="2"/>
      <c r="Z18" s="2">
        <v>1</v>
      </c>
      <c r="AA18" s="2"/>
      <c r="AB18" s="2"/>
      <c r="AC18" s="2">
        <v>1</v>
      </c>
      <c r="AD18" s="2"/>
      <c r="AE18" s="2"/>
      <c r="AF18" s="2"/>
      <c r="AG18" s="2">
        <v>1</v>
      </c>
      <c r="AH18" s="2"/>
      <c r="AI18" s="2">
        <v>1</v>
      </c>
      <c r="AJ18" s="2"/>
      <c r="AK18" s="2"/>
      <c r="AL18" s="2"/>
      <c r="AM18" s="2">
        <v>1</v>
      </c>
      <c r="AN18" s="2">
        <v>1</v>
      </c>
      <c r="AO18" s="2"/>
      <c r="AP18" s="2"/>
      <c r="AQ18" s="2"/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/>
      <c r="AX18" s="2">
        <v>1</v>
      </c>
      <c r="AY18" s="2"/>
      <c r="AZ18" s="2">
        <v>1</v>
      </c>
      <c r="BA18" s="2">
        <v>1</v>
      </c>
      <c r="BB18" s="2"/>
      <c r="BC18" s="2"/>
      <c r="BD18" s="2"/>
      <c r="BE18" s="2"/>
      <c r="BF18" s="2"/>
      <c r="BG18" s="2"/>
      <c r="BH18" s="2">
        <v>1</v>
      </c>
      <c r="BI18" s="2">
        <v>1</v>
      </c>
      <c r="BJ18" s="2"/>
      <c r="BK18" s="2"/>
      <c r="BL18" s="2"/>
      <c r="BM18" s="2"/>
      <c r="BN18" s="2"/>
      <c r="BO18" s="2"/>
      <c r="BP18" s="2"/>
      <c r="BQ18" s="2">
        <v>1</v>
      </c>
      <c r="BR18" s="2"/>
      <c r="BS18" s="2"/>
      <c r="BT18" s="2">
        <v>1</v>
      </c>
      <c r="BU18" s="2"/>
      <c r="BV18" s="2">
        <v>1</v>
      </c>
      <c r="BW18" s="2">
        <v>1</v>
      </c>
      <c r="BX18" s="2"/>
      <c r="BY18" s="2"/>
      <c r="BZ18" s="2"/>
      <c r="CA18" s="2"/>
      <c r="CB18" s="2">
        <v>1</v>
      </c>
      <c r="CC18" s="2">
        <v>1</v>
      </c>
      <c r="CD18" s="2">
        <v>1</v>
      </c>
      <c r="CE18" s="2">
        <v>1</v>
      </c>
      <c r="CF18" s="2"/>
      <c r="CG18" s="2"/>
      <c r="CH18" s="2">
        <v>1</v>
      </c>
      <c r="CI18" s="2"/>
      <c r="CJ18" s="2">
        <v>1</v>
      </c>
      <c r="CK18" s="2"/>
      <c r="CL18" s="2">
        <v>1</v>
      </c>
      <c r="CM18" s="2">
        <v>1</v>
      </c>
      <c r="CN18" s="2"/>
      <c r="CO18" s="2">
        <v>1</v>
      </c>
      <c r="CP18" s="2"/>
      <c r="CQ18" s="2">
        <v>1</v>
      </c>
      <c r="CR18" s="2">
        <v>1</v>
      </c>
      <c r="CS18" s="2">
        <v>1</v>
      </c>
      <c r="CT18" s="2"/>
      <c r="CU18" s="2">
        <v>1</v>
      </c>
      <c r="CV18" s="2">
        <v>1</v>
      </c>
      <c r="CW18" s="2"/>
      <c r="CX18" s="2">
        <v>1</v>
      </c>
      <c r="CY18" s="2"/>
      <c r="CZ18" s="2">
        <v>1</v>
      </c>
      <c r="DA18" s="2">
        <v>1</v>
      </c>
      <c r="DB18" s="2"/>
      <c r="DC18" s="2">
        <v>1</v>
      </c>
      <c r="DD18" s="2"/>
      <c r="DE18" s="2"/>
      <c r="DF18" s="2">
        <v>1</v>
      </c>
      <c r="DG18" s="2">
        <v>1</v>
      </c>
      <c r="DH18" s="2"/>
      <c r="DI18" s="2"/>
      <c r="DJ18" s="2"/>
      <c r="DK18" s="2"/>
      <c r="DL18" s="2"/>
      <c r="DM18" s="2"/>
      <c r="DN18" s="2"/>
      <c r="DO18" s="2"/>
      <c r="DP18" s="2"/>
      <c r="DQ18" s="2">
        <v>1</v>
      </c>
      <c r="DR18" s="2">
        <v>1</v>
      </c>
      <c r="DS18" s="2">
        <v>1</v>
      </c>
      <c r="DT18" s="2"/>
      <c r="DU18" s="2">
        <v>1</v>
      </c>
      <c r="DV18" s="2"/>
      <c r="DW18" s="2"/>
      <c r="DX18" s="2"/>
      <c r="DY18" s="2">
        <v>1</v>
      </c>
      <c r="DZ18" s="2"/>
      <c r="EA18" s="2"/>
      <c r="EB18" s="2"/>
      <c r="EC18" s="2"/>
      <c r="ED18" s="2">
        <v>1</v>
      </c>
      <c r="EE18" s="2">
        <v>1</v>
      </c>
      <c r="EF18" s="2"/>
      <c r="EG18" s="2"/>
      <c r="EH18" s="2"/>
      <c r="EI18" s="2">
        <v>1</v>
      </c>
      <c r="EJ18" s="2"/>
      <c r="EK18" s="2">
        <v>1</v>
      </c>
      <c r="EL18" s="2">
        <v>1</v>
      </c>
      <c r="EM18" s="2">
        <v>1</v>
      </c>
      <c r="EN18" s="2"/>
      <c r="EO18" s="2">
        <v>1</v>
      </c>
      <c r="EP18" s="2">
        <v>1</v>
      </c>
      <c r="EQ18" s="2"/>
      <c r="ER18" s="2">
        <v>1</v>
      </c>
      <c r="ES18" s="2"/>
      <c r="ET18" s="2">
        <v>1</v>
      </c>
      <c r="EU18" s="2"/>
      <c r="EV18" s="2">
        <v>1</v>
      </c>
      <c r="EW18" s="2"/>
      <c r="EX18" s="2"/>
      <c r="EY18" s="2">
        <v>1</v>
      </c>
      <c r="EZ18" s="2"/>
      <c r="FA18" s="2">
        <v>1</v>
      </c>
      <c r="FB18" s="2"/>
      <c r="FC18" s="2">
        <v>1</v>
      </c>
      <c r="FD18" s="2"/>
      <c r="FE18" s="2">
        <v>1</v>
      </c>
      <c r="FF18" s="2">
        <v>1</v>
      </c>
      <c r="FG18" s="2">
        <v>1</v>
      </c>
      <c r="FH18" s="2"/>
      <c r="FI18" s="2">
        <v>1</v>
      </c>
      <c r="FJ18" s="2"/>
      <c r="FK18" s="2">
        <v>1</v>
      </c>
      <c r="FL18" s="2"/>
    </row>
    <row r="19" spans="1:168" ht="24" customHeight="1" x14ac:dyDescent="0.25">
      <c r="A19" s="70">
        <f>_xlfn.RANK.EQ(D19,D$2:D$29,0)+COUNTIF(D$2:D19,D19)-1</f>
        <v>7</v>
      </c>
      <c r="B19" s="1" t="s">
        <v>65</v>
      </c>
      <c r="C19" s="4" t="str">
        <f>_xlfn.IFNA(VLOOKUP($B19,S2R18IDs!$A$2:$Y$29,2,FALSE),"")</f>
        <v>Enhanced support of Non-Public Networks phase 2</v>
      </c>
      <c r="D19" s="35">
        <f t="shared" si="0"/>
        <v>64</v>
      </c>
      <c r="E19" s="2"/>
      <c r="F19" s="2"/>
      <c r="G19" s="2"/>
      <c r="H19" s="2">
        <v>1</v>
      </c>
      <c r="I19" s="2"/>
      <c r="J19" s="2"/>
      <c r="K19" s="2"/>
      <c r="L19" s="2">
        <v>1</v>
      </c>
      <c r="M19" s="2"/>
      <c r="N19" s="2"/>
      <c r="O19" s="2"/>
      <c r="P19" s="2">
        <v>1</v>
      </c>
      <c r="Q19" s="2"/>
      <c r="R19" s="2">
        <v>1</v>
      </c>
      <c r="S19" s="2">
        <v>1</v>
      </c>
      <c r="T19" s="2">
        <v>1</v>
      </c>
      <c r="U19" s="2">
        <v>1</v>
      </c>
      <c r="V19" s="2"/>
      <c r="W19" s="2"/>
      <c r="X19" s="2">
        <v>1</v>
      </c>
      <c r="Y19" s="2"/>
      <c r="Z19" s="2">
        <v>1</v>
      </c>
      <c r="AA19" s="2"/>
      <c r="AB19" s="2">
        <v>1</v>
      </c>
      <c r="AC19" s="2">
        <v>1</v>
      </c>
      <c r="AD19" s="2"/>
      <c r="AE19" s="2"/>
      <c r="AF19" s="2"/>
      <c r="AG19" s="2">
        <v>1</v>
      </c>
      <c r="AH19" s="2"/>
      <c r="AI19" s="2"/>
      <c r="AJ19" s="2"/>
      <c r="AK19" s="2"/>
      <c r="AL19" s="2"/>
      <c r="AM19" s="2">
        <v>1</v>
      </c>
      <c r="AN19" s="2">
        <v>1</v>
      </c>
      <c r="AO19" s="2"/>
      <c r="AP19" s="2">
        <v>1</v>
      </c>
      <c r="AQ19" s="2"/>
      <c r="AR19" s="2"/>
      <c r="AS19" s="2">
        <v>1</v>
      </c>
      <c r="AT19" s="2"/>
      <c r="AU19" s="2">
        <v>1</v>
      </c>
      <c r="AV19" s="2">
        <v>1</v>
      </c>
      <c r="AW19" s="2">
        <v>1</v>
      </c>
      <c r="AX19" s="2">
        <v>1</v>
      </c>
      <c r="AY19" s="2"/>
      <c r="AZ19" s="2"/>
      <c r="BA19" s="2">
        <v>1</v>
      </c>
      <c r="BB19" s="2">
        <v>1</v>
      </c>
      <c r="BC19" s="2"/>
      <c r="BD19" s="2"/>
      <c r="BE19" s="2"/>
      <c r="BF19" s="2"/>
      <c r="BG19" s="2"/>
      <c r="BH19" s="2">
        <v>1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</v>
      </c>
      <c r="BW19" s="2"/>
      <c r="BX19" s="2">
        <v>1</v>
      </c>
      <c r="BY19" s="2">
        <v>1</v>
      </c>
      <c r="BZ19" s="2"/>
      <c r="CA19" s="2"/>
      <c r="CB19" s="2">
        <v>1</v>
      </c>
      <c r="CC19" s="2"/>
      <c r="CD19" s="2"/>
      <c r="CE19" s="2"/>
      <c r="CF19" s="2"/>
      <c r="CG19" s="2">
        <v>1</v>
      </c>
      <c r="CH19" s="2">
        <v>1</v>
      </c>
      <c r="CI19" s="2">
        <v>1</v>
      </c>
      <c r="CJ19" s="2"/>
      <c r="CK19" s="2"/>
      <c r="CL19" s="2" t="s">
        <v>164</v>
      </c>
      <c r="CM19" s="2">
        <v>1</v>
      </c>
      <c r="CN19" s="2">
        <v>1</v>
      </c>
      <c r="CO19" s="2">
        <v>1</v>
      </c>
      <c r="CP19" s="2"/>
      <c r="CQ19" s="2">
        <v>1</v>
      </c>
      <c r="CR19" s="2"/>
      <c r="CS19" s="2">
        <v>1</v>
      </c>
      <c r="CT19" s="2">
        <v>1</v>
      </c>
      <c r="CU19" s="2"/>
      <c r="CV19" s="2">
        <v>1</v>
      </c>
      <c r="CW19" s="2"/>
      <c r="CX19" s="2"/>
      <c r="CY19" s="2">
        <v>1</v>
      </c>
      <c r="CZ19" s="2">
        <v>1</v>
      </c>
      <c r="DA19" s="2"/>
      <c r="DB19" s="2">
        <v>1</v>
      </c>
      <c r="DC19" s="2"/>
      <c r="DD19" s="2"/>
      <c r="DE19" s="2"/>
      <c r="DF19" s="2"/>
      <c r="DG19" s="2"/>
      <c r="DH19" s="2"/>
      <c r="DI19" s="2"/>
      <c r="DJ19" s="2"/>
      <c r="DK19" s="2">
        <v>1</v>
      </c>
      <c r="DL19" s="2"/>
      <c r="DM19" s="2">
        <v>1</v>
      </c>
      <c r="DN19" s="2"/>
      <c r="DO19" s="2">
        <v>1</v>
      </c>
      <c r="DP19" s="2"/>
      <c r="DQ19" s="2">
        <v>1</v>
      </c>
      <c r="DR19" s="2">
        <v>1</v>
      </c>
      <c r="DS19" s="2">
        <v>1</v>
      </c>
      <c r="DT19" s="2"/>
      <c r="DU19" s="2">
        <v>1</v>
      </c>
      <c r="DV19" s="2"/>
      <c r="DW19" s="2">
        <v>1</v>
      </c>
      <c r="DX19" s="2"/>
      <c r="DY19" s="2"/>
      <c r="DZ19" s="2">
        <v>1</v>
      </c>
      <c r="EA19" s="2">
        <v>1</v>
      </c>
      <c r="EB19" s="2">
        <v>1</v>
      </c>
      <c r="EC19" s="2"/>
      <c r="ED19" s="2">
        <v>1</v>
      </c>
      <c r="EE19" s="2">
        <v>1</v>
      </c>
      <c r="EF19" s="2"/>
      <c r="EG19" s="2">
        <v>1</v>
      </c>
      <c r="EH19" s="2">
        <v>1</v>
      </c>
      <c r="EI19" s="2"/>
      <c r="EJ19" s="2">
        <v>1</v>
      </c>
      <c r="EK19" s="2"/>
      <c r="EL19" s="2"/>
      <c r="EM19" s="2">
        <v>1</v>
      </c>
      <c r="EN19" s="2">
        <v>1</v>
      </c>
      <c r="EO19" s="2"/>
      <c r="EP19" s="2">
        <v>1</v>
      </c>
      <c r="EQ19" s="2"/>
      <c r="ER19" s="2"/>
      <c r="ES19" s="2"/>
      <c r="ET19" s="2">
        <v>1</v>
      </c>
      <c r="EU19" s="2"/>
      <c r="EV19" s="2"/>
      <c r="EW19" s="2"/>
      <c r="EX19" s="2">
        <v>1</v>
      </c>
      <c r="EY19" s="2"/>
      <c r="EZ19" s="2">
        <v>1</v>
      </c>
      <c r="FA19" s="2">
        <v>1</v>
      </c>
      <c r="FB19" s="2"/>
      <c r="FC19" s="2"/>
      <c r="FD19" s="2"/>
      <c r="FE19" s="2"/>
      <c r="FF19" s="2"/>
      <c r="FG19" s="2">
        <v>1</v>
      </c>
      <c r="FH19" s="2"/>
      <c r="FI19" s="2"/>
      <c r="FJ19" s="2"/>
      <c r="FK19" s="2"/>
      <c r="FL19" s="2"/>
    </row>
    <row r="20" spans="1:168" ht="24" customHeight="1" x14ac:dyDescent="0.25">
      <c r="A20" s="70">
        <f>_xlfn.RANK.EQ(D20,D$2:D$29,0)+COUNTIF(D$2:D20,D20)-1</f>
        <v>12</v>
      </c>
      <c r="B20" s="1" t="s">
        <v>60</v>
      </c>
      <c r="C20" s="4" t="str">
        <f>_xlfn.IFNA(VLOOKUP($B20,S2R18IDs!$A$2:$Y$29,2,FALSE),"")</f>
        <v>Support of Satellite Backhauling in 5GS</v>
      </c>
      <c r="D20" s="35">
        <f t="shared" si="0"/>
        <v>57</v>
      </c>
      <c r="E20" s="2"/>
      <c r="F20" s="2"/>
      <c r="G20" s="2">
        <v>1</v>
      </c>
      <c r="H20" s="2"/>
      <c r="I20" s="2"/>
      <c r="J20" s="2"/>
      <c r="K20" s="2">
        <v>1</v>
      </c>
      <c r="L20" s="2"/>
      <c r="M20" s="2">
        <v>1</v>
      </c>
      <c r="N20" s="2"/>
      <c r="O20" s="2">
        <v>1</v>
      </c>
      <c r="P20" s="2">
        <v>1</v>
      </c>
      <c r="Q20" s="2"/>
      <c r="R20" s="2">
        <v>1</v>
      </c>
      <c r="S20" s="2"/>
      <c r="T20" s="2"/>
      <c r="U20" s="2"/>
      <c r="V20" s="2"/>
      <c r="W20" s="2">
        <v>1</v>
      </c>
      <c r="X20" s="2"/>
      <c r="Y20" s="2">
        <v>1</v>
      </c>
      <c r="Z20" s="2"/>
      <c r="AA20" s="2">
        <v>1</v>
      </c>
      <c r="AB20" s="2"/>
      <c r="AC20" s="2"/>
      <c r="AD20" s="2">
        <v>1</v>
      </c>
      <c r="AE20" s="2">
        <v>1</v>
      </c>
      <c r="AF20" s="2">
        <v>1</v>
      </c>
      <c r="AG20" s="2"/>
      <c r="AH20" s="2">
        <v>1</v>
      </c>
      <c r="AI20" s="2">
        <v>1</v>
      </c>
      <c r="AJ20" s="2">
        <v>1</v>
      </c>
      <c r="AK20" s="2">
        <v>1</v>
      </c>
      <c r="AL20" s="2"/>
      <c r="AM20" s="2"/>
      <c r="AN20" s="2"/>
      <c r="AO20" s="2">
        <v>1</v>
      </c>
      <c r="AP20" s="2"/>
      <c r="AQ20" s="2"/>
      <c r="AR20" s="2"/>
      <c r="AS20" s="2"/>
      <c r="AT20" s="2">
        <v>1</v>
      </c>
      <c r="AU20" s="2"/>
      <c r="AV20" s="2">
        <v>1</v>
      </c>
      <c r="AW20" s="2"/>
      <c r="AX20" s="2"/>
      <c r="AY20" s="2"/>
      <c r="AZ20" s="2">
        <v>1</v>
      </c>
      <c r="BA20" s="2"/>
      <c r="BB20" s="2"/>
      <c r="BC20" s="2">
        <v>1</v>
      </c>
      <c r="BD20" s="2"/>
      <c r="BE20" s="2">
        <v>1</v>
      </c>
      <c r="BF20" s="2"/>
      <c r="BG20" s="2"/>
      <c r="BH20" s="2"/>
      <c r="BI20" s="2">
        <v>1</v>
      </c>
      <c r="BJ20" s="2"/>
      <c r="BK20" s="2"/>
      <c r="BL20" s="2"/>
      <c r="BM20" s="2">
        <v>1</v>
      </c>
      <c r="BN20" s="2">
        <v>1</v>
      </c>
      <c r="BO20" s="2">
        <v>1</v>
      </c>
      <c r="BP20" s="2"/>
      <c r="BQ20" s="2"/>
      <c r="BR20" s="2"/>
      <c r="BS20" s="2">
        <v>1</v>
      </c>
      <c r="BT20" s="2">
        <v>1</v>
      </c>
      <c r="BU20" s="2">
        <v>1</v>
      </c>
      <c r="BV20" s="2"/>
      <c r="BW20" s="2">
        <v>1</v>
      </c>
      <c r="BX20" s="2"/>
      <c r="BY20" s="2"/>
      <c r="BZ20" s="2"/>
      <c r="CA20" s="2">
        <v>1</v>
      </c>
      <c r="CB20" s="2"/>
      <c r="CC20" s="2"/>
      <c r="CD20" s="2"/>
      <c r="CE20" s="2"/>
      <c r="CF20" s="2"/>
      <c r="CG20" s="2"/>
      <c r="CH20" s="2"/>
      <c r="CI20" s="2"/>
      <c r="CJ20" s="2"/>
      <c r="CK20" s="2">
        <v>1</v>
      </c>
      <c r="CL20" s="2">
        <v>1</v>
      </c>
      <c r="CM20" s="2"/>
      <c r="CN20" s="2"/>
      <c r="CO20" s="2"/>
      <c r="CP20" s="2">
        <v>1</v>
      </c>
      <c r="CQ20" s="2"/>
      <c r="CR20" s="2">
        <v>1</v>
      </c>
      <c r="CS20" s="2"/>
      <c r="CT20" s="2"/>
      <c r="CU20" s="2"/>
      <c r="CV20" s="2"/>
      <c r="CW20" s="2"/>
      <c r="CX20" s="2"/>
      <c r="CY20" s="2">
        <v>1</v>
      </c>
      <c r="CZ20" s="2">
        <v>1</v>
      </c>
      <c r="DA20" s="2"/>
      <c r="DB20" s="2"/>
      <c r="DC20" s="2"/>
      <c r="DD20" s="2">
        <v>1</v>
      </c>
      <c r="DE20" s="2"/>
      <c r="DF20" s="2"/>
      <c r="DG20" s="2"/>
      <c r="DH20" s="2"/>
      <c r="DI20" s="2">
        <v>1</v>
      </c>
      <c r="DJ20" s="2"/>
      <c r="DK20" s="2"/>
      <c r="DL20" s="2"/>
      <c r="DM20" s="2"/>
      <c r="DN20" s="2"/>
      <c r="DO20" s="2">
        <v>1</v>
      </c>
      <c r="DP20" s="2">
        <v>1</v>
      </c>
      <c r="DQ20" s="2">
        <v>1</v>
      </c>
      <c r="DR20" s="2">
        <v>1</v>
      </c>
      <c r="DS20" s="2">
        <v>1</v>
      </c>
      <c r="DT20" s="2"/>
      <c r="DU20" s="2">
        <v>1</v>
      </c>
      <c r="DV20" s="2"/>
      <c r="DW20" s="2"/>
      <c r="DX20" s="2">
        <v>1</v>
      </c>
      <c r="DY20" s="2"/>
      <c r="DZ20" s="2"/>
      <c r="EA20" s="2"/>
      <c r="EB20" s="2">
        <v>1</v>
      </c>
      <c r="EC20" s="2"/>
      <c r="ED20" s="2">
        <v>1</v>
      </c>
      <c r="EE20" s="2"/>
      <c r="EF20" s="2">
        <v>1</v>
      </c>
      <c r="EG20" s="2">
        <v>1</v>
      </c>
      <c r="EH20" s="2"/>
      <c r="EI20" s="2">
        <v>1</v>
      </c>
      <c r="EJ20" s="2"/>
      <c r="EK20" s="2"/>
      <c r="EL20" s="2"/>
      <c r="EM20" s="2"/>
      <c r="EN20" s="2">
        <v>1</v>
      </c>
      <c r="EO20" s="2"/>
      <c r="EP20" s="2"/>
      <c r="EQ20" s="2">
        <v>1</v>
      </c>
      <c r="ER20" s="2"/>
      <c r="ES20" s="2">
        <v>1</v>
      </c>
      <c r="ET20" s="2"/>
      <c r="EU20" s="2">
        <v>1</v>
      </c>
      <c r="EV20" s="2"/>
      <c r="EW20" s="2"/>
      <c r="EX20" s="2"/>
      <c r="EY20" s="2"/>
      <c r="EZ20" s="2"/>
      <c r="FA20" s="2"/>
      <c r="FB20" s="2"/>
      <c r="FC20" s="2"/>
      <c r="FD20" s="2">
        <v>1</v>
      </c>
      <c r="FE20" s="2"/>
      <c r="FF20" s="2"/>
      <c r="FG20" s="2"/>
      <c r="FH20" s="2"/>
      <c r="FI20" s="2"/>
      <c r="FJ20" s="2"/>
      <c r="FK20" s="2">
        <v>1</v>
      </c>
      <c r="FL20" s="2"/>
    </row>
    <row r="21" spans="1:168" ht="24" customHeight="1" x14ac:dyDescent="0.25">
      <c r="A21" s="70">
        <f>_xlfn.RANK.EQ(D21,D$2:D$29,0)+COUNTIF(D$2:D21,D21)-1</f>
        <v>19</v>
      </c>
      <c r="B21" s="1" t="s">
        <v>55</v>
      </c>
      <c r="C21" s="4" t="str">
        <f>_xlfn.IFNA(VLOOKUP($B21,S2R18IDs!$A$2:$Y$29,2,FALSE),"")</f>
        <v>Generic group management, exposure and communication enhancements</v>
      </c>
      <c r="D21" s="35">
        <f t="shared" si="0"/>
        <v>45</v>
      </c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>
        <v>1</v>
      </c>
      <c r="T21" s="2">
        <v>1</v>
      </c>
      <c r="U21" s="2"/>
      <c r="V21" s="2"/>
      <c r="W21" s="2"/>
      <c r="X21" s="2"/>
      <c r="Y21" s="2"/>
      <c r="Z21" s="2"/>
      <c r="AA21" s="2">
        <v>1</v>
      </c>
      <c r="AB21" s="2"/>
      <c r="AC21" s="2"/>
      <c r="AD21" s="2"/>
      <c r="AE21" s="2"/>
      <c r="AF21" s="2">
        <v>1</v>
      </c>
      <c r="AG21" s="2"/>
      <c r="AH21" s="2"/>
      <c r="AI21" s="2">
        <v>1</v>
      </c>
      <c r="AJ21" s="2"/>
      <c r="AK21" s="2">
        <v>1</v>
      </c>
      <c r="AL21" s="2"/>
      <c r="AM21" s="2"/>
      <c r="AN21" s="2"/>
      <c r="AO21" s="2"/>
      <c r="AP21" s="2">
        <v>1</v>
      </c>
      <c r="AQ21" s="2">
        <v>1</v>
      </c>
      <c r="AR21" s="2"/>
      <c r="AS21" s="2"/>
      <c r="AT21" s="2"/>
      <c r="AU21" s="2"/>
      <c r="AV21" s="2"/>
      <c r="AW21" s="2">
        <v>1</v>
      </c>
      <c r="AX21" s="2"/>
      <c r="AY21" s="2"/>
      <c r="AZ21" s="2"/>
      <c r="BA21" s="2">
        <v>1</v>
      </c>
      <c r="BB21" s="2">
        <v>1</v>
      </c>
      <c r="BC21" s="2"/>
      <c r="BD21" s="2"/>
      <c r="BE21" s="2"/>
      <c r="BF21" s="2">
        <v>1</v>
      </c>
      <c r="BG21" s="2"/>
      <c r="BH21" s="2">
        <v>1</v>
      </c>
      <c r="BI21" s="2"/>
      <c r="BJ21" s="2"/>
      <c r="BK21" s="2"/>
      <c r="BL21" s="2">
        <v>1</v>
      </c>
      <c r="BM21" s="2"/>
      <c r="BN21" s="2"/>
      <c r="BO21" s="2"/>
      <c r="BP21" s="2"/>
      <c r="BQ21" s="2">
        <v>1</v>
      </c>
      <c r="BR21" s="2">
        <v>1</v>
      </c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>
        <v>1</v>
      </c>
      <c r="CD21" s="2"/>
      <c r="CE21" s="2">
        <v>1</v>
      </c>
      <c r="CF21" s="2">
        <v>1</v>
      </c>
      <c r="CG21" s="2">
        <v>1</v>
      </c>
      <c r="CH21" s="2"/>
      <c r="CI21" s="2">
        <v>1</v>
      </c>
      <c r="CJ21" s="2">
        <v>1</v>
      </c>
      <c r="CK21" s="2"/>
      <c r="CL21" s="2"/>
      <c r="CM21" s="2"/>
      <c r="CN21" s="2"/>
      <c r="CO21" s="2"/>
      <c r="CP21" s="2"/>
      <c r="CQ21" s="2"/>
      <c r="CR21" s="2">
        <v>1</v>
      </c>
      <c r="CS21" s="2"/>
      <c r="CT21" s="2"/>
      <c r="CU21" s="2"/>
      <c r="CV21" s="2"/>
      <c r="CW21" s="2"/>
      <c r="CX21" s="2"/>
      <c r="CY21" s="2">
        <v>1</v>
      </c>
      <c r="CZ21" s="2"/>
      <c r="DA21" s="2">
        <v>1</v>
      </c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>
        <v>1</v>
      </c>
      <c r="DO21" s="2">
        <v>1</v>
      </c>
      <c r="DP21" s="2"/>
      <c r="DQ21" s="2">
        <v>1</v>
      </c>
      <c r="DR21" s="2"/>
      <c r="DS21" s="2"/>
      <c r="DT21" s="2">
        <v>1</v>
      </c>
      <c r="DU21" s="2"/>
      <c r="DV21" s="2"/>
      <c r="DW21" s="2"/>
      <c r="DX21" s="2"/>
      <c r="DY21" s="2">
        <v>1</v>
      </c>
      <c r="DZ21" s="2">
        <v>1</v>
      </c>
      <c r="EA21" s="2">
        <v>1</v>
      </c>
      <c r="EB21" s="2">
        <v>1</v>
      </c>
      <c r="EC21" s="2">
        <v>1</v>
      </c>
      <c r="ED21" s="2"/>
      <c r="EE21" s="2"/>
      <c r="EF21" s="2"/>
      <c r="EG21" s="2">
        <v>1</v>
      </c>
      <c r="EH21" s="2"/>
      <c r="EI21" s="2">
        <v>1</v>
      </c>
      <c r="EJ21" s="2"/>
      <c r="EK21" s="2"/>
      <c r="EL21" s="2"/>
      <c r="EM21" s="2">
        <v>1</v>
      </c>
      <c r="EN21" s="2"/>
      <c r="EO21" s="2"/>
      <c r="EP21" s="2"/>
      <c r="EQ21" s="2"/>
      <c r="ER21" s="2"/>
      <c r="ES21" s="2"/>
      <c r="ET21" s="2"/>
      <c r="EU21" s="2"/>
      <c r="EV21" s="2">
        <v>1</v>
      </c>
      <c r="EW21" s="2"/>
      <c r="EX21" s="2"/>
      <c r="EY21" s="2"/>
      <c r="EZ21" s="2">
        <v>1</v>
      </c>
      <c r="FA21" s="2"/>
      <c r="FB21" s="2"/>
      <c r="FC21" s="2"/>
      <c r="FD21" s="2"/>
      <c r="FE21" s="2">
        <v>1</v>
      </c>
      <c r="FF21" s="2">
        <v>1</v>
      </c>
      <c r="FG21" s="2">
        <v>1</v>
      </c>
      <c r="FH21" s="2">
        <v>1</v>
      </c>
      <c r="FI21" s="2"/>
      <c r="FJ21" s="2"/>
      <c r="FK21" s="2"/>
      <c r="FL21" s="2">
        <v>1</v>
      </c>
    </row>
    <row r="22" spans="1:168" ht="24" customHeight="1" x14ac:dyDescent="0.25">
      <c r="A22" s="70">
        <f>_xlfn.RANK.EQ(D22,D$2:D$29,0)+COUNTIF(D$2:D22,D22)-1</f>
        <v>8</v>
      </c>
      <c r="B22" s="1" t="s">
        <v>49</v>
      </c>
      <c r="C22" s="4" t="str">
        <f>_xlfn.IFNA(VLOOKUP($B22,S2R18IDs!$A$2:$Y$29,2,FALSE),"")</f>
        <v>Enhancement of Network Slicing Phase 3</v>
      </c>
      <c r="D22" s="35">
        <f t="shared" si="0"/>
        <v>64</v>
      </c>
      <c r="E22" s="2"/>
      <c r="F22" s="2">
        <v>1</v>
      </c>
      <c r="G22" s="2"/>
      <c r="H22" s="2">
        <v>1</v>
      </c>
      <c r="I22" s="2"/>
      <c r="J22" s="2">
        <v>1</v>
      </c>
      <c r="K22" s="2">
        <v>1</v>
      </c>
      <c r="L22" s="2">
        <v>1</v>
      </c>
      <c r="M22" s="2"/>
      <c r="N22" s="2"/>
      <c r="O22" s="2"/>
      <c r="P22" s="2">
        <v>1</v>
      </c>
      <c r="Q22" s="2"/>
      <c r="R22" s="2">
        <v>1</v>
      </c>
      <c r="S22" s="2"/>
      <c r="T22" s="2"/>
      <c r="U22" s="2">
        <v>1</v>
      </c>
      <c r="V22" s="2">
        <v>1</v>
      </c>
      <c r="W22" s="2"/>
      <c r="X22" s="2"/>
      <c r="Y22" s="2"/>
      <c r="Z22" s="2"/>
      <c r="AA22" s="2">
        <v>1</v>
      </c>
      <c r="AB22" s="2">
        <v>1</v>
      </c>
      <c r="AC22" s="2">
        <v>1</v>
      </c>
      <c r="AD22" s="2"/>
      <c r="AE22" s="2"/>
      <c r="AF22" s="2">
        <v>1</v>
      </c>
      <c r="AG22" s="2"/>
      <c r="AH22" s="2">
        <v>1</v>
      </c>
      <c r="AI22" s="2">
        <v>1</v>
      </c>
      <c r="AJ22" s="2">
        <v>1</v>
      </c>
      <c r="AK22" s="2">
        <v>1</v>
      </c>
      <c r="AL22" s="2"/>
      <c r="AM22" s="2"/>
      <c r="AN22" s="2">
        <v>1</v>
      </c>
      <c r="AO22" s="2"/>
      <c r="AP22" s="2">
        <v>1</v>
      </c>
      <c r="AQ22" s="2"/>
      <c r="AR22" s="2"/>
      <c r="AS22" s="2">
        <v>1</v>
      </c>
      <c r="AT22" s="2"/>
      <c r="AU22" s="2">
        <v>1</v>
      </c>
      <c r="AV22" s="2">
        <v>1</v>
      </c>
      <c r="AW22" s="2"/>
      <c r="AX22" s="2"/>
      <c r="AY22" s="2"/>
      <c r="AZ22" s="2"/>
      <c r="BA22" s="2">
        <v>1</v>
      </c>
      <c r="BB22" s="2"/>
      <c r="BC22" s="2"/>
      <c r="BD22" s="2"/>
      <c r="BE22" s="2"/>
      <c r="BF22" s="2"/>
      <c r="BG22" s="2"/>
      <c r="BH22" s="2"/>
      <c r="BI22" s="2"/>
      <c r="BJ22" s="2">
        <v>1</v>
      </c>
      <c r="BK22" s="2"/>
      <c r="BL22" s="2"/>
      <c r="BM22" s="2"/>
      <c r="BN22" s="2"/>
      <c r="BO22" s="2"/>
      <c r="BP22" s="2"/>
      <c r="BQ22" s="2">
        <v>1</v>
      </c>
      <c r="BR22" s="2"/>
      <c r="BS22" s="2"/>
      <c r="BT22" s="2"/>
      <c r="BU22" s="2">
        <v>1</v>
      </c>
      <c r="BV22" s="2"/>
      <c r="BW22" s="2"/>
      <c r="BX22" s="2">
        <v>1</v>
      </c>
      <c r="BY22" s="2"/>
      <c r="BZ22" s="2"/>
      <c r="CA22" s="2"/>
      <c r="CB22" s="2"/>
      <c r="CC22" s="2">
        <v>1</v>
      </c>
      <c r="CD22" s="2">
        <v>1</v>
      </c>
      <c r="CE22" s="2"/>
      <c r="CF22" s="2">
        <v>1</v>
      </c>
      <c r="CG22" s="2">
        <v>1</v>
      </c>
      <c r="CH22" s="2">
        <v>1</v>
      </c>
      <c r="CI22" s="2">
        <v>1</v>
      </c>
      <c r="CJ22" s="2">
        <v>1</v>
      </c>
      <c r="CK22" s="2"/>
      <c r="CL22" s="2" t="s">
        <v>164</v>
      </c>
      <c r="CM22" s="2">
        <v>1</v>
      </c>
      <c r="CN22" s="2"/>
      <c r="CO22" s="2">
        <v>1</v>
      </c>
      <c r="CP22" s="2"/>
      <c r="CQ22" s="2">
        <v>1</v>
      </c>
      <c r="CR22" s="2">
        <v>1</v>
      </c>
      <c r="CS22" s="2"/>
      <c r="CT22" s="2">
        <v>1</v>
      </c>
      <c r="CU22" s="2"/>
      <c r="CV22" s="2">
        <v>1</v>
      </c>
      <c r="CW22" s="2"/>
      <c r="CX22" s="2">
        <v>1</v>
      </c>
      <c r="CY22" s="2"/>
      <c r="CZ22" s="2"/>
      <c r="DA22" s="2">
        <v>1</v>
      </c>
      <c r="DB22" s="2">
        <v>1</v>
      </c>
      <c r="DC22" s="2"/>
      <c r="DD22" s="2"/>
      <c r="DE22" s="2">
        <v>1</v>
      </c>
      <c r="DF22" s="2">
        <v>1</v>
      </c>
      <c r="DG22" s="2">
        <v>1</v>
      </c>
      <c r="DH22" s="2"/>
      <c r="DI22" s="2"/>
      <c r="DJ22" s="2"/>
      <c r="DK22" s="2"/>
      <c r="DL22" s="2">
        <v>1</v>
      </c>
      <c r="DM22" s="2"/>
      <c r="DN22" s="2"/>
      <c r="DO22" s="2"/>
      <c r="DP22" s="2"/>
      <c r="DQ22" s="2"/>
      <c r="DR22" s="2"/>
      <c r="DS22" s="2">
        <v>1</v>
      </c>
      <c r="DT22" s="2">
        <v>1</v>
      </c>
      <c r="DU22" s="2"/>
      <c r="DV22" s="2"/>
      <c r="DW22" s="2"/>
      <c r="DX22" s="2"/>
      <c r="DY22" s="2"/>
      <c r="DZ22" s="2">
        <v>1</v>
      </c>
      <c r="EA22" s="2"/>
      <c r="EB22" s="2"/>
      <c r="EC22" s="2">
        <v>1</v>
      </c>
      <c r="ED22" s="2">
        <v>1</v>
      </c>
      <c r="EE22" s="2"/>
      <c r="EF22" s="2"/>
      <c r="EG22" s="2"/>
      <c r="EH22" s="2"/>
      <c r="EI22" s="2"/>
      <c r="EJ22" s="2">
        <v>1</v>
      </c>
      <c r="EK22" s="2"/>
      <c r="EL22" s="2">
        <v>1</v>
      </c>
      <c r="EM22" s="2"/>
      <c r="EN22" s="2">
        <v>1</v>
      </c>
      <c r="EO22" s="2">
        <v>1</v>
      </c>
      <c r="EP22" s="2">
        <v>1</v>
      </c>
      <c r="EQ22" s="2"/>
      <c r="ER22" s="2"/>
      <c r="ES22" s="2"/>
      <c r="ET22" s="2"/>
      <c r="EU22" s="2"/>
      <c r="EV22" s="2"/>
      <c r="EW22" s="2"/>
      <c r="EX22" s="2">
        <v>1</v>
      </c>
      <c r="EY22" s="2"/>
      <c r="EZ22" s="2">
        <v>1</v>
      </c>
      <c r="FA22" s="2">
        <v>1</v>
      </c>
      <c r="FB22" s="2">
        <v>1</v>
      </c>
      <c r="FC22" s="2">
        <v>1</v>
      </c>
      <c r="FD22" s="2"/>
      <c r="FE22" s="2"/>
      <c r="FF22" s="2">
        <v>1</v>
      </c>
      <c r="FG22" s="2"/>
      <c r="FH22" s="2"/>
      <c r="FI22" s="2"/>
      <c r="FJ22" s="2"/>
      <c r="FK22" s="2"/>
      <c r="FL22" s="2">
        <v>1</v>
      </c>
    </row>
    <row r="23" spans="1:168" ht="24" customHeight="1" x14ac:dyDescent="0.25">
      <c r="A23" s="70">
        <f>_xlfn.RANK.EQ(D23,D$2:D$29,0)+COUNTIF(D$2:D23,D23)-1</f>
        <v>9</v>
      </c>
      <c r="B23" s="1" t="s">
        <v>43</v>
      </c>
      <c r="C23" s="4" t="str">
        <f>_xlfn.IFNA(VLOOKUP($B23,S2R18IDs!$A$2:$Y$29,2,FALSE),"")</f>
        <v>Personal IoT Network architecture</v>
      </c>
      <c r="D23" s="35">
        <f t="shared" si="0"/>
        <v>61</v>
      </c>
      <c r="E23" s="2"/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/>
      <c r="L23" s="2">
        <v>1</v>
      </c>
      <c r="M23" s="2">
        <v>1</v>
      </c>
      <c r="N23" s="2"/>
      <c r="O23" s="2">
        <v>1</v>
      </c>
      <c r="P23" s="2"/>
      <c r="Q23" s="2"/>
      <c r="R23" s="2"/>
      <c r="S23" s="2"/>
      <c r="T23" s="2">
        <v>1</v>
      </c>
      <c r="U23" s="2"/>
      <c r="V23" s="2">
        <v>1</v>
      </c>
      <c r="W23" s="2"/>
      <c r="X23" s="2"/>
      <c r="Y23" s="2"/>
      <c r="Z23" s="2">
        <v>1</v>
      </c>
      <c r="AA23" s="2">
        <v>1</v>
      </c>
      <c r="AB23" s="2"/>
      <c r="AC23" s="2">
        <v>1</v>
      </c>
      <c r="AD23" s="2">
        <v>1</v>
      </c>
      <c r="AE23" s="2">
        <v>1</v>
      </c>
      <c r="AF23" s="2"/>
      <c r="AG23" s="2">
        <v>1</v>
      </c>
      <c r="AH23" s="2">
        <v>1</v>
      </c>
      <c r="AI23" s="2"/>
      <c r="AJ23" s="2">
        <v>1</v>
      </c>
      <c r="AK23" s="2">
        <v>1</v>
      </c>
      <c r="AL23" s="2"/>
      <c r="AM23" s="2"/>
      <c r="AN23" s="2">
        <v>1</v>
      </c>
      <c r="AO23" s="2">
        <v>1</v>
      </c>
      <c r="AP23" s="2">
        <v>1</v>
      </c>
      <c r="AQ23" s="2"/>
      <c r="AR23" s="2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>
        <v>1</v>
      </c>
      <c r="BH23" s="2">
        <v>1</v>
      </c>
      <c r="BI23" s="2"/>
      <c r="BJ23" s="2">
        <v>1</v>
      </c>
      <c r="BK23" s="2"/>
      <c r="BL23" s="2"/>
      <c r="BM23" s="2"/>
      <c r="BN23" s="2"/>
      <c r="BO23" s="2"/>
      <c r="BP23" s="2">
        <v>1</v>
      </c>
      <c r="BQ23" s="2"/>
      <c r="BR23" s="2">
        <v>1</v>
      </c>
      <c r="BS23" s="2">
        <v>1</v>
      </c>
      <c r="BT23" s="2">
        <v>1</v>
      </c>
      <c r="BU23" s="2">
        <v>1</v>
      </c>
      <c r="BV23" s="2"/>
      <c r="BW23" s="2"/>
      <c r="BX23" s="2">
        <v>1</v>
      </c>
      <c r="BY23" s="2">
        <v>1</v>
      </c>
      <c r="BZ23" s="2"/>
      <c r="CA23" s="2"/>
      <c r="CB23" s="2"/>
      <c r="CC23" s="2"/>
      <c r="CD23" s="2"/>
      <c r="CE23" s="2">
        <v>1</v>
      </c>
      <c r="CF23" s="2"/>
      <c r="CG23" s="2"/>
      <c r="CH23" s="2">
        <v>1</v>
      </c>
      <c r="CI23" s="2"/>
      <c r="CJ23" s="2"/>
      <c r="CK23" s="2"/>
      <c r="CL23" s="2"/>
      <c r="CM23" s="2">
        <v>1</v>
      </c>
      <c r="CN23" s="2"/>
      <c r="CO23" s="2"/>
      <c r="CP23" s="2"/>
      <c r="CQ23" s="2"/>
      <c r="CR23" s="2"/>
      <c r="CS23" s="2"/>
      <c r="CT23" s="2">
        <v>1</v>
      </c>
      <c r="CU23" s="2">
        <v>1</v>
      </c>
      <c r="CV23" s="2"/>
      <c r="CW23" s="2"/>
      <c r="CX23" s="2"/>
      <c r="CY23" s="2"/>
      <c r="CZ23" s="2"/>
      <c r="DA23" s="2"/>
      <c r="DB23" s="2"/>
      <c r="DC23" s="2">
        <v>1</v>
      </c>
      <c r="DD23" s="2"/>
      <c r="DE23" s="2">
        <v>1</v>
      </c>
      <c r="DF23" s="2"/>
      <c r="DG23" s="2"/>
      <c r="DH23" s="2"/>
      <c r="DI23" s="2">
        <v>1</v>
      </c>
      <c r="DJ23" s="2"/>
      <c r="DK23" s="2">
        <v>1</v>
      </c>
      <c r="DL23" s="2">
        <v>1</v>
      </c>
      <c r="DM23" s="2"/>
      <c r="DN23" s="2">
        <v>1</v>
      </c>
      <c r="DO23" s="2"/>
      <c r="DP23" s="2"/>
      <c r="DQ23" s="2"/>
      <c r="DR23" s="2" t="s">
        <v>164</v>
      </c>
      <c r="DS23" s="2"/>
      <c r="DT23" s="2"/>
      <c r="DU23" s="2"/>
      <c r="DV23" s="2"/>
      <c r="DW23" s="2">
        <v>1</v>
      </c>
      <c r="DX23" s="2">
        <v>1</v>
      </c>
      <c r="DY23" s="2">
        <v>1</v>
      </c>
      <c r="DZ23" s="2">
        <v>1</v>
      </c>
      <c r="EA23" s="2">
        <v>1</v>
      </c>
      <c r="EB23" s="2"/>
      <c r="EC23" s="2"/>
      <c r="ED23" s="2"/>
      <c r="EE23" s="2"/>
      <c r="EF23" s="2">
        <v>1</v>
      </c>
      <c r="EG23" s="2"/>
      <c r="EH23" s="2">
        <v>1</v>
      </c>
      <c r="EI23" s="2"/>
      <c r="EJ23" s="2">
        <v>1</v>
      </c>
      <c r="EK23" s="2"/>
      <c r="EL23" s="2"/>
      <c r="EM23" s="2"/>
      <c r="EN23" s="2"/>
      <c r="EO23" s="2"/>
      <c r="EP23" s="2"/>
      <c r="EQ23" s="2"/>
      <c r="ER23" s="2">
        <v>1</v>
      </c>
      <c r="ES23" s="2"/>
      <c r="ET23" s="2">
        <v>1</v>
      </c>
      <c r="EU23" s="2"/>
      <c r="EV23" s="2">
        <v>1</v>
      </c>
      <c r="EW23" s="2"/>
      <c r="EX23" s="2"/>
      <c r="EY23" s="2"/>
      <c r="EZ23" s="2">
        <v>1</v>
      </c>
      <c r="FA23" s="2"/>
      <c r="FB23" s="2"/>
      <c r="FC23" s="2"/>
      <c r="FD23" s="2">
        <v>1</v>
      </c>
      <c r="FE23" s="2"/>
      <c r="FF23" s="2">
        <v>1</v>
      </c>
      <c r="FG23" s="2"/>
      <c r="FH23" s="2">
        <v>1</v>
      </c>
      <c r="FI23" s="2"/>
      <c r="FJ23" s="2"/>
      <c r="FK23" s="2">
        <v>1</v>
      </c>
      <c r="FL23" s="2">
        <v>1</v>
      </c>
    </row>
    <row r="24" spans="1:168" ht="24" customHeight="1" x14ac:dyDescent="0.25">
      <c r="A24" s="70">
        <f>_xlfn.RANK.EQ(D24,D$2:D$29,0)+COUNTIF(D$2:D24,D24)-1</f>
        <v>15</v>
      </c>
      <c r="B24" s="1" t="s">
        <v>38</v>
      </c>
      <c r="C24" s="4" t="str">
        <f>_xlfn.IFNA(VLOOKUP($B24,S2R18IDs!$A$2:$Y$29,2,FALSE),"")</f>
        <v>Access Traffic Steering, Switching and Splitting support in the 5G system architecture; Phase 3.</v>
      </c>
      <c r="D24" s="35">
        <f t="shared" si="0"/>
        <v>51</v>
      </c>
      <c r="E24" s="2"/>
      <c r="F24" s="2"/>
      <c r="G24" s="2">
        <v>1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>
        <v>1</v>
      </c>
      <c r="Q24" s="2"/>
      <c r="R24" s="2">
        <v>1</v>
      </c>
      <c r="S24" s="2"/>
      <c r="T24" s="2"/>
      <c r="U24" s="2">
        <v>1</v>
      </c>
      <c r="V24" s="2">
        <v>1</v>
      </c>
      <c r="W24" s="2">
        <v>1</v>
      </c>
      <c r="X24" s="2">
        <v>1</v>
      </c>
      <c r="Y24" s="2"/>
      <c r="Z24" s="2">
        <v>1</v>
      </c>
      <c r="AA24" s="2"/>
      <c r="AB24" s="2"/>
      <c r="AC24" s="2"/>
      <c r="AD24" s="2"/>
      <c r="AE24" s="2"/>
      <c r="AF24" s="2"/>
      <c r="AG24" s="2">
        <v>1</v>
      </c>
      <c r="AH24" s="2"/>
      <c r="AI24" s="2"/>
      <c r="AJ24" s="2">
        <v>1</v>
      </c>
      <c r="AK24" s="2"/>
      <c r="AL24" s="2"/>
      <c r="AM24" s="2">
        <v>1</v>
      </c>
      <c r="AN24" s="2">
        <v>1</v>
      </c>
      <c r="AO24" s="2"/>
      <c r="AP24" s="2">
        <v>1</v>
      </c>
      <c r="AQ24" s="2"/>
      <c r="AR24" s="2"/>
      <c r="AS24" s="2"/>
      <c r="AT24" s="2">
        <v>1</v>
      </c>
      <c r="AU24" s="2"/>
      <c r="AV24" s="2"/>
      <c r="AW24" s="2"/>
      <c r="AX24" s="2"/>
      <c r="AY24" s="2"/>
      <c r="AZ24" s="2"/>
      <c r="BA24" s="2">
        <v>1</v>
      </c>
      <c r="BB24" s="2"/>
      <c r="BC24" s="2"/>
      <c r="BD24" s="2">
        <v>1</v>
      </c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>
        <v>1</v>
      </c>
      <c r="BX24" s="2">
        <v>1</v>
      </c>
      <c r="BY24" s="2">
        <v>1</v>
      </c>
      <c r="BZ24" s="2"/>
      <c r="CA24" s="2"/>
      <c r="CB24" s="2"/>
      <c r="CC24" s="2"/>
      <c r="CD24" s="2">
        <v>1</v>
      </c>
      <c r="CE24" s="2"/>
      <c r="CF24" s="2"/>
      <c r="CG24" s="2"/>
      <c r="CH24" s="2">
        <v>1</v>
      </c>
      <c r="CI24" s="2"/>
      <c r="CJ24" s="2"/>
      <c r="CK24" s="2"/>
      <c r="CL24" s="2"/>
      <c r="CM24" s="2">
        <v>1</v>
      </c>
      <c r="CN24" s="2">
        <v>1</v>
      </c>
      <c r="CO24" s="2"/>
      <c r="CP24" s="2"/>
      <c r="CQ24" s="2"/>
      <c r="CR24" s="2"/>
      <c r="CS24" s="2">
        <v>1</v>
      </c>
      <c r="CT24" s="2"/>
      <c r="CU24" s="2"/>
      <c r="CV24" s="2"/>
      <c r="CW24" s="2"/>
      <c r="CX24" s="2">
        <v>1</v>
      </c>
      <c r="CY24" s="2"/>
      <c r="CZ24" s="2"/>
      <c r="DA24" s="2"/>
      <c r="DB24" s="2">
        <v>1</v>
      </c>
      <c r="DC24" s="2"/>
      <c r="DD24" s="2">
        <v>1</v>
      </c>
      <c r="DE24" s="2"/>
      <c r="DF24" s="2">
        <v>1</v>
      </c>
      <c r="DG24" s="2">
        <v>1</v>
      </c>
      <c r="DH24" s="2">
        <v>1</v>
      </c>
      <c r="DI24" s="2"/>
      <c r="DJ24" s="2"/>
      <c r="DK24" s="2"/>
      <c r="DL24" s="2"/>
      <c r="DM24" s="2"/>
      <c r="DN24" s="2"/>
      <c r="DO24" s="2"/>
      <c r="DP24" s="2"/>
      <c r="DQ24" s="2"/>
      <c r="DR24" s="2">
        <v>1</v>
      </c>
      <c r="DS24" s="2">
        <v>1</v>
      </c>
      <c r="DT24" s="2"/>
      <c r="DU24" s="2">
        <v>1</v>
      </c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>
        <v>1</v>
      </c>
      <c r="EH24" s="2"/>
      <c r="EI24" s="2"/>
      <c r="EJ24" s="2">
        <v>1</v>
      </c>
      <c r="EK24" s="2">
        <v>1</v>
      </c>
      <c r="EL24" s="2">
        <v>1</v>
      </c>
      <c r="EM24" s="2"/>
      <c r="EN24" s="2"/>
      <c r="EO24" s="2">
        <v>1</v>
      </c>
      <c r="EP24" s="2">
        <v>1</v>
      </c>
      <c r="EQ24" s="2">
        <v>1</v>
      </c>
      <c r="ER24" s="2">
        <v>1</v>
      </c>
      <c r="ES24" s="2">
        <v>1</v>
      </c>
      <c r="ET24" s="2"/>
      <c r="EU24" s="2"/>
      <c r="EV24" s="2"/>
      <c r="EW24" s="2">
        <v>1</v>
      </c>
      <c r="EX24" s="2">
        <v>1</v>
      </c>
      <c r="EY24" s="2">
        <v>1</v>
      </c>
      <c r="EZ24" s="2"/>
      <c r="FA24" s="2"/>
      <c r="FB24" s="2"/>
      <c r="FC24" s="2">
        <v>1</v>
      </c>
      <c r="FD24" s="2">
        <v>1</v>
      </c>
      <c r="FE24" s="2"/>
      <c r="FF24" s="2"/>
      <c r="FG24" s="2"/>
      <c r="FH24" s="2">
        <v>1</v>
      </c>
      <c r="FI24" s="2"/>
      <c r="FJ24" s="2"/>
      <c r="FK24" s="2"/>
      <c r="FL24" s="2">
        <v>1</v>
      </c>
    </row>
    <row r="25" spans="1:168" ht="24" customHeight="1" x14ac:dyDescent="0.25">
      <c r="A25" s="70">
        <f>_xlfn.RANK.EQ(D25,D$2:D$29,0)+COUNTIF(D$2:D25,D25)-1</f>
        <v>14</v>
      </c>
      <c r="B25" s="1" t="s">
        <v>33</v>
      </c>
      <c r="C25" s="4" t="str">
        <f>_xlfn.IFNA(VLOOKUP($B25,S2R18IDs!$A$2:$Y$29,2,FALSE),"")</f>
        <v xml:space="preserve">System enhancement for Proximity based Services in 5GS - Phase 2 </v>
      </c>
      <c r="D25" s="35">
        <f t="shared" si="0"/>
        <v>52</v>
      </c>
      <c r="E25" s="2"/>
      <c r="F25" s="2"/>
      <c r="G25" s="2"/>
      <c r="H25" s="2"/>
      <c r="I25" s="2"/>
      <c r="J25" s="2">
        <v>1</v>
      </c>
      <c r="K25" s="2"/>
      <c r="L25" s="2"/>
      <c r="M25" s="2">
        <v>1</v>
      </c>
      <c r="N25" s="2">
        <v>1</v>
      </c>
      <c r="O25" s="2"/>
      <c r="P25" s="2">
        <v>1</v>
      </c>
      <c r="Q25" s="2">
        <v>1</v>
      </c>
      <c r="R25" s="2"/>
      <c r="S25" s="2"/>
      <c r="T25" s="2">
        <v>1</v>
      </c>
      <c r="U25" s="2"/>
      <c r="V25" s="2"/>
      <c r="W25" s="2"/>
      <c r="X25" s="2"/>
      <c r="Y25" s="2">
        <v>1</v>
      </c>
      <c r="Z25" s="2"/>
      <c r="AA25" s="2"/>
      <c r="AB25" s="2">
        <v>1</v>
      </c>
      <c r="AC25" s="2"/>
      <c r="AD25" s="2">
        <v>1</v>
      </c>
      <c r="AE25" s="2">
        <v>1</v>
      </c>
      <c r="AF25" s="2"/>
      <c r="AG25" s="2"/>
      <c r="AH25" s="2"/>
      <c r="AI25" s="2"/>
      <c r="AJ25" s="2">
        <v>1</v>
      </c>
      <c r="AK25" s="2"/>
      <c r="AL25" s="2"/>
      <c r="AM25" s="2"/>
      <c r="AN25" s="2"/>
      <c r="AO25" s="2"/>
      <c r="AP25" s="2">
        <v>1</v>
      </c>
      <c r="AQ25" s="2"/>
      <c r="AR25" s="2"/>
      <c r="AS25" s="2">
        <v>1</v>
      </c>
      <c r="AT25" s="2"/>
      <c r="AU25" s="2"/>
      <c r="AV25" s="2"/>
      <c r="AW25" s="2"/>
      <c r="AX25" s="2"/>
      <c r="AY25" s="2">
        <v>1</v>
      </c>
      <c r="AZ25" s="2"/>
      <c r="BA25" s="2"/>
      <c r="BB25" s="2"/>
      <c r="BC25" s="2"/>
      <c r="BD25" s="2">
        <v>1</v>
      </c>
      <c r="BE25" s="2">
        <v>1</v>
      </c>
      <c r="BF25" s="2"/>
      <c r="BG25" s="2"/>
      <c r="BH25" s="2"/>
      <c r="BI25" s="2"/>
      <c r="BJ25" s="2">
        <v>1</v>
      </c>
      <c r="BK25" s="2"/>
      <c r="BL25" s="2"/>
      <c r="BM25" s="2"/>
      <c r="BN25" s="2"/>
      <c r="BO25" s="2">
        <v>1</v>
      </c>
      <c r="BP25" s="2">
        <v>1</v>
      </c>
      <c r="BQ25" s="2">
        <v>1</v>
      </c>
      <c r="BR25" s="2"/>
      <c r="BS25" s="2"/>
      <c r="BT25" s="2"/>
      <c r="BU25" s="2">
        <v>1</v>
      </c>
      <c r="BV25" s="2"/>
      <c r="BW25" s="2"/>
      <c r="BX25" s="2">
        <v>1</v>
      </c>
      <c r="BY25" s="2">
        <v>1</v>
      </c>
      <c r="BZ25" s="2"/>
      <c r="CA25" s="2"/>
      <c r="CB25" s="2">
        <v>1</v>
      </c>
      <c r="CC25" s="2"/>
      <c r="CD25" s="2"/>
      <c r="CE25" s="2">
        <v>1</v>
      </c>
      <c r="CF25" s="2"/>
      <c r="CG25" s="2">
        <v>1</v>
      </c>
      <c r="CH25" s="2"/>
      <c r="CI25" s="2">
        <v>1</v>
      </c>
      <c r="CJ25" s="2"/>
      <c r="CK25" s="2"/>
      <c r="CL25" s="2"/>
      <c r="CM25" s="2">
        <v>1</v>
      </c>
      <c r="CN25" s="2">
        <v>1</v>
      </c>
      <c r="CO25" s="2"/>
      <c r="CP25" s="2">
        <v>1</v>
      </c>
      <c r="CQ25" s="2">
        <v>1</v>
      </c>
      <c r="CR25" s="2">
        <v>1</v>
      </c>
      <c r="CS25" s="2">
        <v>1</v>
      </c>
      <c r="CT25" s="2"/>
      <c r="CU25" s="2"/>
      <c r="CV25" s="2"/>
      <c r="CW25" s="2">
        <v>1</v>
      </c>
      <c r="CX25" s="2"/>
      <c r="CY25" s="2"/>
      <c r="CZ25" s="2"/>
      <c r="DA25" s="2"/>
      <c r="DB25" s="2"/>
      <c r="DC25" s="2"/>
      <c r="DD25" s="2"/>
      <c r="DE25" s="2">
        <v>1</v>
      </c>
      <c r="DF25" s="2"/>
      <c r="DG25" s="2">
        <v>1</v>
      </c>
      <c r="DH25" s="2"/>
      <c r="DI25" s="2"/>
      <c r="DJ25" s="2"/>
      <c r="DK25" s="2">
        <v>1</v>
      </c>
      <c r="DL25" s="2"/>
      <c r="DM25" s="2">
        <v>1</v>
      </c>
      <c r="DN25" s="2"/>
      <c r="DO25" s="2">
        <v>1</v>
      </c>
      <c r="DP25" s="2"/>
      <c r="DQ25" s="2"/>
      <c r="DR25" s="2"/>
      <c r="DS25" s="2"/>
      <c r="DT25" s="2">
        <v>1</v>
      </c>
      <c r="DU25" s="2"/>
      <c r="DV25" s="2"/>
      <c r="DW25" s="2">
        <v>1</v>
      </c>
      <c r="DX25" s="2"/>
      <c r="DY25" s="2"/>
      <c r="DZ25" s="2">
        <v>1</v>
      </c>
      <c r="EA25" s="2"/>
      <c r="EB25" s="2">
        <v>1</v>
      </c>
      <c r="EC25" s="2"/>
      <c r="ED25" s="2"/>
      <c r="EE25" s="2">
        <v>1</v>
      </c>
      <c r="EF25" s="2"/>
      <c r="EG25" s="2">
        <v>1</v>
      </c>
      <c r="EH25" s="2"/>
      <c r="EI25" s="2">
        <v>1</v>
      </c>
      <c r="EJ25" s="2"/>
      <c r="EK25" s="2"/>
      <c r="EL25" s="2"/>
      <c r="EM25" s="2">
        <v>1</v>
      </c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>
        <v>1</v>
      </c>
      <c r="EY25" s="2"/>
      <c r="EZ25" s="2"/>
      <c r="FA25" s="2"/>
      <c r="FB25" s="2">
        <v>1</v>
      </c>
      <c r="FC25" s="2"/>
      <c r="FD25" s="2"/>
      <c r="FE25" s="2"/>
      <c r="FF25" s="2"/>
      <c r="FG25" s="2">
        <v>1</v>
      </c>
      <c r="FH25" s="2">
        <v>1</v>
      </c>
      <c r="FI25" s="2"/>
      <c r="FJ25" s="2">
        <v>1</v>
      </c>
      <c r="FK25" s="2"/>
      <c r="FL25" s="2"/>
    </row>
    <row r="26" spans="1:168" ht="24" customHeight="1" x14ac:dyDescent="0.25">
      <c r="A26" s="70">
        <f>_xlfn.RANK.EQ(D26,D$2:D$29,0)+COUNTIF(D$2:D26,D26)-1</f>
        <v>1</v>
      </c>
      <c r="B26" s="1" t="s">
        <v>26</v>
      </c>
      <c r="C26" s="4" t="str">
        <f>_xlfn.IFNA(VLOOKUP($B26,S2R18IDs!$A$2:$Y$29,2,FALSE),"")</f>
        <v>Architecture enhancement for XR and media services</v>
      </c>
      <c r="D26" s="35">
        <f t="shared" si="0"/>
        <v>95</v>
      </c>
      <c r="E26" s="2"/>
      <c r="F26" s="2">
        <v>1</v>
      </c>
      <c r="G26" s="2"/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/>
      <c r="P26" s="2">
        <v>1</v>
      </c>
      <c r="Q26" s="2"/>
      <c r="R26" s="2">
        <v>1</v>
      </c>
      <c r="S26" s="2"/>
      <c r="T26" s="2"/>
      <c r="U26" s="2"/>
      <c r="V26" s="2">
        <v>1</v>
      </c>
      <c r="W26" s="2">
        <v>1</v>
      </c>
      <c r="X26" s="2">
        <v>1</v>
      </c>
      <c r="Y26" s="2"/>
      <c r="Z26" s="2">
        <v>1</v>
      </c>
      <c r="AA26" s="2"/>
      <c r="AB26" s="2">
        <v>1</v>
      </c>
      <c r="AC26" s="2"/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/>
      <c r="AK26" s="2">
        <v>1</v>
      </c>
      <c r="AL26" s="2"/>
      <c r="AM26" s="2">
        <v>1</v>
      </c>
      <c r="AN26" s="2"/>
      <c r="AO26" s="2">
        <v>1</v>
      </c>
      <c r="AP26" s="2">
        <v>1</v>
      </c>
      <c r="AQ26" s="2"/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/>
      <c r="AX26" s="2">
        <v>1</v>
      </c>
      <c r="AY26" s="2"/>
      <c r="AZ26" s="2">
        <v>1</v>
      </c>
      <c r="BA26" s="2">
        <v>1</v>
      </c>
      <c r="BB26" s="2"/>
      <c r="BC26" s="2"/>
      <c r="BD26" s="2">
        <v>1</v>
      </c>
      <c r="BE26" s="2"/>
      <c r="BF26" s="2">
        <v>1</v>
      </c>
      <c r="BG26" s="2">
        <v>1</v>
      </c>
      <c r="BH26" s="2">
        <v>1</v>
      </c>
      <c r="BI26" s="2"/>
      <c r="BJ26" s="2">
        <v>1</v>
      </c>
      <c r="BK26" s="2">
        <v>1</v>
      </c>
      <c r="BL26" s="2"/>
      <c r="BM26" s="2"/>
      <c r="BN26" s="2"/>
      <c r="BO26" s="2"/>
      <c r="BP26" s="2">
        <v>1</v>
      </c>
      <c r="BQ26" s="2">
        <v>1</v>
      </c>
      <c r="BR26" s="2"/>
      <c r="BS26" s="2">
        <v>1</v>
      </c>
      <c r="BT26" s="2"/>
      <c r="BU26" s="2">
        <v>1</v>
      </c>
      <c r="BV26" s="2">
        <v>1</v>
      </c>
      <c r="BW26" s="2"/>
      <c r="BX26" s="2">
        <v>1</v>
      </c>
      <c r="BY26" s="2"/>
      <c r="BZ26" s="2">
        <v>1</v>
      </c>
      <c r="CA26" s="2">
        <v>1</v>
      </c>
      <c r="CB26" s="2"/>
      <c r="CC26" s="2"/>
      <c r="CD26" s="2">
        <v>1</v>
      </c>
      <c r="CE26" s="2">
        <v>1</v>
      </c>
      <c r="CF26" s="2">
        <v>1</v>
      </c>
      <c r="CG26" s="2"/>
      <c r="CH26" s="2">
        <v>1</v>
      </c>
      <c r="CI26" s="2">
        <v>1</v>
      </c>
      <c r="CJ26" s="2">
        <v>1</v>
      </c>
      <c r="CK26" s="2"/>
      <c r="CL26" s="2"/>
      <c r="CM26" s="2"/>
      <c r="CN26" s="2">
        <v>1</v>
      </c>
      <c r="CO26" s="2">
        <v>1</v>
      </c>
      <c r="CP26" s="2"/>
      <c r="CQ26" s="2">
        <v>1</v>
      </c>
      <c r="CR26" s="2"/>
      <c r="CS26" s="2"/>
      <c r="CT26" s="2"/>
      <c r="CU26" s="2">
        <v>1</v>
      </c>
      <c r="CV26" s="2">
        <v>1</v>
      </c>
      <c r="CW26" s="2"/>
      <c r="CX26" s="2">
        <v>1</v>
      </c>
      <c r="CY26" s="2"/>
      <c r="CZ26" s="2"/>
      <c r="DA26" s="2">
        <v>1</v>
      </c>
      <c r="DB26" s="2">
        <v>1</v>
      </c>
      <c r="DC26" s="2"/>
      <c r="DD26" s="2"/>
      <c r="DE26" s="2">
        <v>1</v>
      </c>
      <c r="DF26" s="2"/>
      <c r="DG26" s="2"/>
      <c r="DH26" s="2"/>
      <c r="DI26" s="2">
        <v>1</v>
      </c>
      <c r="DJ26" s="2"/>
      <c r="DK26" s="2">
        <v>1</v>
      </c>
      <c r="DL26" s="2">
        <v>1</v>
      </c>
      <c r="DM26" s="2">
        <v>1</v>
      </c>
      <c r="DN26" s="2">
        <v>1</v>
      </c>
      <c r="DO26" s="2"/>
      <c r="DP26" s="2">
        <v>1</v>
      </c>
      <c r="DQ26" s="2">
        <v>1</v>
      </c>
      <c r="DR26" s="2" t="s">
        <v>164</v>
      </c>
      <c r="DS26" s="2"/>
      <c r="DT26" s="2">
        <v>1</v>
      </c>
      <c r="DU26" s="2"/>
      <c r="DV26" s="2"/>
      <c r="DW26" s="2"/>
      <c r="DX26" s="2"/>
      <c r="DY26" s="2">
        <v>1</v>
      </c>
      <c r="DZ26" s="2"/>
      <c r="EA26" s="2">
        <v>1</v>
      </c>
      <c r="EB26" s="2"/>
      <c r="EC26" s="2">
        <v>1</v>
      </c>
      <c r="ED26" s="2"/>
      <c r="EE26" s="2">
        <v>1</v>
      </c>
      <c r="EF26" s="2"/>
      <c r="EG26" s="2"/>
      <c r="EH26" s="2">
        <v>1</v>
      </c>
      <c r="EI26" s="2">
        <v>1</v>
      </c>
      <c r="EJ26" s="2">
        <v>1</v>
      </c>
      <c r="EK26" s="2">
        <v>1</v>
      </c>
      <c r="EL26" s="2">
        <v>1</v>
      </c>
      <c r="EM26" s="2"/>
      <c r="EN26" s="2">
        <v>1</v>
      </c>
      <c r="EO26" s="2"/>
      <c r="EP26" s="2"/>
      <c r="EQ26" s="2">
        <v>1</v>
      </c>
      <c r="ER26" s="2"/>
      <c r="ES26" s="2"/>
      <c r="ET26" s="2">
        <v>1</v>
      </c>
      <c r="EU26" s="2"/>
      <c r="EV26" s="2">
        <v>1</v>
      </c>
      <c r="EW26" s="2"/>
      <c r="EX26" s="2"/>
      <c r="EY26" s="2">
        <v>1</v>
      </c>
      <c r="EZ26" s="2">
        <v>1</v>
      </c>
      <c r="FA26" s="2">
        <v>1</v>
      </c>
      <c r="FB26" s="2">
        <v>1</v>
      </c>
      <c r="FC26" s="2">
        <v>1</v>
      </c>
      <c r="FD26" s="2">
        <v>1</v>
      </c>
      <c r="FE26" s="2">
        <v>1</v>
      </c>
      <c r="FF26" s="2">
        <v>1</v>
      </c>
      <c r="FG26" s="2"/>
      <c r="FH26" s="2"/>
      <c r="FI26" s="2">
        <v>1</v>
      </c>
      <c r="FJ26" s="2">
        <v>1</v>
      </c>
      <c r="FK26" s="2">
        <v>1</v>
      </c>
      <c r="FL26" s="2">
        <v>1</v>
      </c>
    </row>
    <row r="27" spans="1:168" ht="24" customHeight="1" x14ac:dyDescent="0.25">
      <c r="A27" s="70">
        <f>_xlfn.RANK.EQ(D27,D$2:D$29,0)+COUNTIF(D$2:D27,D27)-1</f>
        <v>2</v>
      </c>
      <c r="B27" s="1" t="s">
        <v>20</v>
      </c>
      <c r="C27" s="4" t="str">
        <f>_xlfn.IFNA(VLOOKUP($B27,S2R18IDs!$A$2:$Y$29,2,FALSE),"")</f>
        <v>Enablers for Network Automation for 5G - phase 3</v>
      </c>
      <c r="D27" s="35">
        <f t="shared" si="0"/>
        <v>76</v>
      </c>
      <c r="E27" s="2"/>
      <c r="F27" s="2">
        <v>1</v>
      </c>
      <c r="G27" s="2"/>
      <c r="H27" s="2">
        <v>1</v>
      </c>
      <c r="I27" s="2">
        <v>1</v>
      </c>
      <c r="J27" s="2"/>
      <c r="K27" s="2">
        <v>1</v>
      </c>
      <c r="L27" s="2">
        <v>1</v>
      </c>
      <c r="M27" s="2"/>
      <c r="N27" s="2">
        <v>1</v>
      </c>
      <c r="O27" s="2"/>
      <c r="P27" s="2"/>
      <c r="Q27" s="2"/>
      <c r="R27" s="2">
        <v>1</v>
      </c>
      <c r="S27" s="2"/>
      <c r="T27" s="2"/>
      <c r="U27" s="2">
        <v>1</v>
      </c>
      <c r="V27" s="2">
        <v>1</v>
      </c>
      <c r="W27" s="2"/>
      <c r="X27" s="2">
        <v>1</v>
      </c>
      <c r="Y27" s="2">
        <v>1</v>
      </c>
      <c r="Z27" s="2"/>
      <c r="AA27" s="2">
        <v>1</v>
      </c>
      <c r="AB27" s="2"/>
      <c r="AC27" s="2">
        <v>1</v>
      </c>
      <c r="AD27" s="2"/>
      <c r="AE27" s="2">
        <v>1</v>
      </c>
      <c r="AF27" s="2"/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/>
      <c r="AM27" s="2"/>
      <c r="AN27" s="2"/>
      <c r="AO27" s="2">
        <v>1</v>
      </c>
      <c r="AP27" s="2"/>
      <c r="AQ27" s="2">
        <v>1</v>
      </c>
      <c r="AR27" s="2">
        <v>1</v>
      </c>
      <c r="AS27" s="2"/>
      <c r="AT27" s="2">
        <v>1</v>
      </c>
      <c r="AU27" s="2">
        <v>1</v>
      </c>
      <c r="AV27" s="2"/>
      <c r="AW27" s="2"/>
      <c r="AX27" s="2"/>
      <c r="AY27" s="2"/>
      <c r="AZ27" s="2">
        <v>1</v>
      </c>
      <c r="BA27" s="2">
        <v>1</v>
      </c>
      <c r="BB27" s="2"/>
      <c r="BC27" s="2"/>
      <c r="BD27" s="2"/>
      <c r="BE27" s="2"/>
      <c r="BF27" s="2"/>
      <c r="BG27" s="2"/>
      <c r="BH27" s="2"/>
      <c r="BI27" s="2"/>
      <c r="BJ27" s="2">
        <v>1</v>
      </c>
      <c r="BK27" s="2">
        <v>1</v>
      </c>
      <c r="BL27" s="2"/>
      <c r="BM27" s="2"/>
      <c r="BN27" s="2"/>
      <c r="BO27" s="2"/>
      <c r="BP27" s="2">
        <v>1</v>
      </c>
      <c r="BQ27" s="2"/>
      <c r="BR27" s="2">
        <v>1</v>
      </c>
      <c r="BS27" s="2">
        <v>1</v>
      </c>
      <c r="BT27" s="2">
        <v>1</v>
      </c>
      <c r="BU27" s="2">
        <v>1</v>
      </c>
      <c r="BV27" s="2">
        <v>1</v>
      </c>
      <c r="BW27" s="2"/>
      <c r="BX27" s="2"/>
      <c r="BY27" s="2"/>
      <c r="BZ27" s="2">
        <v>1</v>
      </c>
      <c r="CA27" s="2">
        <v>1</v>
      </c>
      <c r="CB27" s="2">
        <v>1</v>
      </c>
      <c r="CC27" s="2"/>
      <c r="CD27" s="2">
        <v>1</v>
      </c>
      <c r="CE27" s="2"/>
      <c r="CF27" s="2"/>
      <c r="CG27" s="2">
        <v>1</v>
      </c>
      <c r="CH27" s="2">
        <v>1</v>
      </c>
      <c r="CI27" s="2"/>
      <c r="CJ27" s="2">
        <v>1</v>
      </c>
      <c r="CK27" s="2"/>
      <c r="CL27" s="2"/>
      <c r="CM27" s="2"/>
      <c r="CN27" s="2"/>
      <c r="CO27" s="2">
        <v>1</v>
      </c>
      <c r="CP27" s="2"/>
      <c r="CQ27" s="2"/>
      <c r="CR27" s="2">
        <v>1</v>
      </c>
      <c r="CS27" s="2"/>
      <c r="CT27" s="2">
        <v>1</v>
      </c>
      <c r="CU27" s="2">
        <v>1</v>
      </c>
      <c r="CV27" s="2">
        <v>1</v>
      </c>
      <c r="CW27" s="2"/>
      <c r="CX27" s="2">
        <v>1</v>
      </c>
      <c r="CY27" s="2"/>
      <c r="CZ27" s="2"/>
      <c r="DA27" s="2">
        <v>1</v>
      </c>
      <c r="DB27" s="2">
        <v>1</v>
      </c>
      <c r="DC27" s="2"/>
      <c r="DD27" s="2"/>
      <c r="DE27" s="2"/>
      <c r="DF27" s="2">
        <v>1</v>
      </c>
      <c r="DG27" s="2"/>
      <c r="DH27" s="2"/>
      <c r="DI27" s="2">
        <v>1</v>
      </c>
      <c r="DJ27" s="2"/>
      <c r="DK27" s="2"/>
      <c r="DL27" s="2">
        <v>1</v>
      </c>
      <c r="DM27" s="2"/>
      <c r="DN27" s="2">
        <v>1</v>
      </c>
      <c r="DO27" s="2"/>
      <c r="DP27" s="2">
        <v>1</v>
      </c>
      <c r="DQ27" s="2"/>
      <c r="DR27" s="2">
        <v>1</v>
      </c>
      <c r="DS27" s="2">
        <v>1</v>
      </c>
      <c r="DT27" s="2"/>
      <c r="DU27" s="2">
        <v>1</v>
      </c>
      <c r="DV27" s="2"/>
      <c r="DW27" s="2"/>
      <c r="DX27" s="2"/>
      <c r="DY27" s="2">
        <v>1</v>
      </c>
      <c r="DZ27" s="2"/>
      <c r="EA27" s="2"/>
      <c r="EB27" s="2"/>
      <c r="EC27" s="2"/>
      <c r="ED27" s="2"/>
      <c r="EE27" s="2"/>
      <c r="EF27" s="2">
        <v>1</v>
      </c>
      <c r="EG27" s="2"/>
      <c r="EH27" s="2"/>
      <c r="EI27" s="2">
        <v>1</v>
      </c>
      <c r="EJ27" s="2">
        <v>1</v>
      </c>
      <c r="EK27" s="2">
        <v>1</v>
      </c>
      <c r="EL27" s="2"/>
      <c r="EM27" s="2"/>
      <c r="EN27" s="2">
        <v>1</v>
      </c>
      <c r="EO27" s="2">
        <v>1</v>
      </c>
      <c r="EP27" s="2">
        <v>1</v>
      </c>
      <c r="EQ27" s="2">
        <v>1</v>
      </c>
      <c r="ER27" s="2"/>
      <c r="ES27" s="2"/>
      <c r="ET27" s="2"/>
      <c r="EU27" s="2"/>
      <c r="EV27" s="2">
        <v>1</v>
      </c>
      <c r="EW27" s="2">
        <v>1</v>
      </c>
      <c r="EX27" s="2"/>
      <c r="EY27" s="2">
        <v>1</v>
      </c>
      <c r="EZ27" s="2"/>
      <c r="FA27" s="2">
        <v>1</v>
      </c>
      <c r="FB27" s="2" t="s">
        <v>164</v>
      </c>
      <c r="FC27" s="2">
        <v>1</v>
      </c>
      <c r="FD27" s="2">
        <v>1</v>
      </c>
      <c r="FE27" s="2"/>
      <c r="FF27" s="2"/>
      <c r="FG27" s="2">
        <v>1</v>
      </c>
      <c r="FH27" s="2"/>
      <c r="FI27" s="2">
        <v>1</v>
      </c>
      <c r="FJ27" s="2"/>
      <c r="FK27" s="2">
        <v>1</v>
      </c>
      <c r="FL27" s="2">
        <v>1</v>
      </c>
    </row>
    <row r="28" spans="1:168" ht="24" customHeight="1" x14ac:dyDescent="0.25">
      <c r="A28" s="70">
        <f>_xlfn.RANK.EQ(D28,D$2:D$29,0)+COUNTIF(D$2:D28,D28)-1</f>
        <v>5</v>
      </c>
      <c r="B28" s="1" t="s">
        <v>14</v>
      </c>
      <c r="C28" s="4" t="str">
        <f>_xlfn.IFNA(VLOOKUP($B28,S2R18IDs!$A$2:$Y$29,2,FALSE),"")</f>
        <v>Architectural enhancements for 5G multicast-broadcast services Phase 2</v>
      </c>
      <c r="D28" s="35">
        <f t="shared" si="0"/>
        <v>67</v>
      </c>
      <c r="E28" s="2">
        <v>1</v>
      </c>
      <c r="F28" s="2">
        <v>1</v>
      </c>
      <c r="G28" s="2">
        <v>1</v>
      </c>
      <c r="H28" s="2"/>
      <c r="I28" s="2"/>
      <c r="J28" s="2"/>
      <c r="K28" s="2">
        <v>1</v>
      </c>
      <c r="L28" s="2">
        <v>1</v>
      </c>
      <c r="M28" s="2">
        <v>1</v>
      </c>
      <c r="N28" s="2">
        <v>1</v>
      </c>
      <c r="O28" s="2"/>
      <c r="P28" s="2">
        <v>1</v>
      </c>
      <c r="Q28" s="2">
        <v>1</v>
      </c>
      <c r="R28" s="2"/>
      <c r="S28" s="2">
        <v>1</v>
      </c>
      <c r="T28" s="2"/>
      <c r="U28" s="2"/>
      <c r="V28" s="2"/>
      <c r="W28" s="2"/>
      <c r="X28" s="2">
        <v>1</v>
      </c>
      <c r="Y28" s="2"/>
      <c r="Z28" s="2"/>
      <c r="AA28" s="2">
        <v>1</v>
      </c>
      <c r="AB28" s="2">
        <v>1</v>
      </c>
      <c r="AC28" s="2"/>
      <c r="AD28" s="2">
        <v>1</v>
      </c>
      <c r="AE28" s="2">
        <v>1</v>
      </c>
      <c r="AF28" s="2">
        <v>1</v>
      </c>
      <c r="AG28" s="2"/>
      <c r="AH28" s="2">
        <v>1</v>
      </c>
      <c r="AI28" s="2">
        <v>1</v>
      </c>
      <c r="AJ28" s="2">
        <v>1</v>
      </c>
      <c r="AK28" s="2"/>
      <c r="AL28" s="2"/>
      <c r="AM28" s="2"/>
      <c r="AN28" s="2"/>
      <c r="AO28" s="2"/>
      <c r="AP28" s="2"/>
      <c r="AQ28" s="2">
        <v>1</v>
      </c>
      <c r="AR28" s="2"/>
      <c r="AS28" s="2"/>
      <c r="AT28" s="2"/>
      <c r="AU28" s="2"/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/>
      <c r="BB28" s="2">
        <v>1</v>
      </c>
      <c r="BC28" s="2"/>
      <c r="BD28" s="2">
        <v>1</v>
      </c>
      <c r="BE28" s="2">
        <v>1</v>
      </c>
      <c r="BF28" s="2"/>
      <c r="BG28" s="2"/>
      <c r="BH28" s="2"/>
      <c r="BI28" s="2"/>
      <c r="BJ28" s="2"/>
      <c r="BK28" s="2"/>
      <c r="BL28" s="2"/>
      <c r="BM28" s="2"/>
      <c r="BN28" s="2"/>
      <c r="BO28" s="2">
        <v>1</v>
      </c>
      <c r="BP28" s="2">
        <v>1</v>
      </c>
      <c r="BQ28" s="2">
        <v>1</v>
      </c>
      <c r="BR28" s="2">
        <v>1</v>
      </c>
      <c r="BS28" s="2"/>
      <c r="BT28" s="2">
        <v>1</v>
      </c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>
        <v>1</v>
      </c>
      <c r="CF28" s="2"/>
      <c r="CG28" s="2">
        <v>1</v>
      </c>
      <c r="CH28" s="2"/>
      <c r="CI28" s="2"/>
      <c r="CJ28" s="2">
        <v>1</v>
      </c>
      <c r="CK28" s="2">
        <v>1</v>
      </c>
      <c r="CL28" s="2"/>
      <c r="CM28" s="2"/>
      <c r="CN28" s="2"/>
      <c r="CO28" s="2"/>
      <c r="CP28" s="2">
        <v>1</v>
      </c>
      <c r="CQ28" s="2"/>
      <c r="CR28" s="2"/>
      <c r="CS28" s="2">
        <v>1</v>
      </c>
      <c r="CT28" s="2"/>
      <c r="CU28" s="2">
        <v>1</v>
      </c>
      <c r="CV28" s="2"/>
      <c r="CW28" s="2">
        <v>1</v>
      </c>
      <c r="CX28" s="2">
        <v>1</v>
      </c>
      <c r="CY28" s="2">
        <v>1</v>
      </c>
      <c r="CZ28" s="2"/>
      <c r="DA28" s="2"/>
      <c r="DB28" s="2"/>
      <c r="DC28" s="2"/>
      <c r="DD28" s="2"/>
      <c r="DE28" s="2"/>
      <c r="DF28" s="2"/>
      <c r="DG28" s="2"/>
      <c r="DH28" s="2"/>
      <c r="DI28" s="2">
        <v>1</v>
      </c>
      <c r="DJ28" s="2"/>
      <c r="DK28" s="2"/>
      <c r="DL28" s="2"/>
      <c r="DM28" s="2"/>
      <c r="DN28" s="2">
        <v>1</v>
      </c>
      <c r="DO28" s="2">
        <v>1</v>
      </c>
      <c r="DP28" s="2"/>
      <c r="DQ28" s="2">
        <v>1</v>
      </c>
      <c r="DR28" s="2"/>
      <c r="DS28" s="2">
        <v>1</v>
      </c>
      <c r="DT28" s="2"/>
      <c r="DU28" s="2"/>
      <c r="DV28" s="2"/>
      <c r="DW28" s="2"/>
      <c r="DX28" s="2">
        <v>1</v>
      </c>
      <c r="DY28" s="2">
        <v>1</v>
      </c>
      <c r="DZ28" s="2">
        <v>1</v>
      </c>
      <c r="EA28" s="2"/>
      <c r="EB28" s="2">
        <v>1</v>
      </c>
      <c r="EC28" s="2"/>
      <c r="ED28" s="2"/>
      <c r="EE28" s="2"/>
      <c r="EF28" s="2">
        <v>1</v>
      </c>
      <c r="EG28" s="2">
        <v>1</v>
      </c>
      <c r="EH28" s="2">
        <v>1</v>
      </c>
      <c r="EI28" s="2">
        <v>1</v>
      </c>
      <c r="EJ28" s="2"/>
      <c r="EK28" s="2"/>
      <c r="EL28" s="2"/>
      <c r="EM28" s="2">
        <v>1</v>
      </c>
      <c r="EN28" s="2"/>
      <c r="EO28" s="2"/>
      <c r="EP28" s="2">
        <v>1</v>
      </c>
      <c r="EQ28" s="2">
        <v>1</v>
      </c>
      <c r="ER28" s="2"/>
      <c r="ES28" s="2">
        <v>1</v>
      </c>
      <c r="ET28" s="2"/>
      <c r="EU28" s="2"/>
      <c r="EV28" s="2">
        <v>1</v>
      </c>
      <c r="EW28" s="2"/>
      <c r="EX28" s="2">
        <v>1</v>
      </c>
      <c r="EY28" s="2">
        <v>1</v>
      </c>
      <c r="EZ28" s="2"/>
      <c r="FA28" s="2"/>
      <c r="FB28" s="2"/>
      <c r="FC28" s="2"/>
      <c r="FD28" s="2">
        <v>1</v>
      </c>
      <c r="FE28" s="2"/>
      <c r="FF28" s="2">
        <v>1</v>
      </c>
      <c r="FG28" s="2"/>
      <c r="FH28" s="2">
        <v>1</v>
      </c>
      <c r="FI28" s="2"/>
      <c r="FJ28" s="2"/>
      <c r="FK28" s="2"/>
      <c r="FL28" s="2">
        <v>1</v>
      </c>
    </row>
    <row r="29" spans="1:168" ht="24" customHeight="1" x14ac:dyDescent="0.25">
      <c r="A29" s="70">
        <f>_xlfn.RANK.EQ(D29,D$2:D$29,0)+COUNTIF(D$2:D29,D29)-1</f>
        <v>24</v>
      </c>
      <c r="B29" s="1" t="s">
        <v>9</v>
      </c>
      <c r="C29" s="4" t="str">
        <f>_xlfn.IFNA(VLOOKUP($B29,S2R18IDs!$A$2:$Y$29,2,FALSE),"")</f>
        <v>5WWC, Phase 2</v>
      </c>
      <c r="D29" s="35">
        <f t="shared" si="0"/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</v>
      </c>
      <c r="W29" s="2"/>
      <c r="X29" s="2"/>
      <c r="Y29" s="2"/>
      <c r="Z29" s="2">
        <v>1</v>
      </c>
      <c r="AA29" s="2"/>
      <c r="AB29" s="2">
        <v>1</v>
      </c>
      <c r="AC29" s="2"/>
      <c r="AD29" s="2"/>
      <c r="AE29" s="2"/>
      <c r="AF29" s="2"/>
      <c r="AG29" s="2">
        <v>1</v>
      </c>
      <c r="AH29" s="2"/>
      <c r="AI29" s="2"/>
      <c r="AJ29" s="2"/>
      <c r="AK29" s="2"/>
      <c r="AL29" s="2"/>
      <c r="AM29" s="2">
        <v>1</v>
      </c>
      <c r="AN29" s="2">
        <v>1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>
        <v>1</v>
      </c>
      <c r="CD29" s="2"/>
      <c r="CE29" s="2">
        <v>1</v>
      </c>
      <c r="CF29" s="2"/>
      <c r="CG29" s="2"/>
      <c r="CH29" s="2">
        <v>1</v>
      </c>
      <c r="CI29" s="2"/>
      <c r="CJ29" s="2"/>
      <c r="CK29" s="2"/>
      <c r="CL29" s="2"/>
      <c r="CM29" s="2">
        <v>1</v>
      </c>
      <c r="CN29" s="2"/>
      <c r="CO29" s="2"/>
      <c r="CP29" s="2"/>
      <c r="CQ29" s="2"/>
      <c r="CR29" s="2"/>
      <c r="CS29" s="2">
        <v>1</v>
      </c>
      <c r="CT29" s="2"/>
      <c r="CU29" s="2"/>
      <c r="CV29" s="2"/>
      <c r="CW29" s="2"/>
      <c r="CX29" s="2">
        <v>1</v>
      </c>
      <c r="CY29" s="2"/>
      <c r="CZ29" s="2"/>
      <c r="DA29" s="2"/>
      <c r="DB29" s="2">
        <v>1</v>
      </c>
      <c r="DC29" s="2"/>
      <c r="DD29" s="2"/>
      <c r="DE29" s="2"/>
      <c r="DF29" s="2"/>
      <c r="DG29" s="2"/>
      <c r="DH29" s="2">
        <v>1</v>
      </c>
      <c r="DI29" s="2"/>
      <c r="DJ29" s="2"/>
      <c r="DK29" s="2"/>
      <c r="DL29" s="2"/>
      <c r="DM29" s="2">
        <v>1</v>
      </c>
      <c r="DN29" s="2"/>
      <c r="DO29" s="2"/>
      <c r="DP29" s="2"/>
      <c r="DQ29" s="2"/>
      <c r="DR29" s="2">
        <v>1</v>
      </c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>
        <v>1</v>
      </c>
      <c r="EE29" s="2"/>
      <c r="EF29" s="2"/>
      <c r="EG29" s="2"/>
      <c r="EH29" s="2"/>
      <c r="EI29" s="2"/>
      <c r="EJ29" s="2"/>
      <c r="EK29" s="2">
        <v>1</v>
      </c>
      <c r="EL29" s="2">
        <v>1</v>
      </c>
      <c r="EM29" s="2"/>
      <c r="EN29" s="2"/>
      <c r="EO29" s="2">
        <v>1</v>
      </c>
      <c r="EP29" s="2">
        <v>1</v>
      </c>
      <c r="EQ29" s="2"/>
      <c r="ER29" s="2">
        <v>1</v>
      </c>
      <c r="ES29" s="2"/>
      <c r="ET29" s="2">
        <v>1</v>
      </c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>
        <v>1</v>
      </c>
      <c r="FF29" s="2"/>
      <c r="FG29" s="2"/>
      <c r="FH29" s="2"/>
      <c r="FI29" s="2"/>
      <c r="FJ29" s="2"/>
      <c r="FK29" s="2"/>
      <c r="FL29" s="2"/>
    </row>
    <row r="30" spans="1:168" ht="15.75" thickBot="1" x14ac:dyDescent="0.3">
      <c r="A30" s="47"/>
      <c r="B30" s="11" t="s">
        <v>167</v>
      </c>
      <c r="C30" s="11"/>
      <c r="D30" s="10">
        <f>SUM(D2:D29)</f>
        <v>1390</v>
      </c>
      <c r="E30" s="10">
        <f t="shared" ref="E30:AJ30" si="1">SUM(E2:E29)</f>
        <v>2</v>
      </c>
      <c r="F30" s="10">
        <f t="shared" si="1"/>
        <v>10</v>
      </c>
      <c r="G30" s="10">
        <f t="shared" si="1"/>
        <v>8</v>
      </c>
      <c r="H30" s="10">
        <f t="shared" si="1"/>
        <v>10</v>
      </c>
      <c r="I30" s="10">
        <f t="shared" si="1"/>
        <v>7</v>
      </c>
      <c r="J30" s="10">
        <f t="shared" si="1"/>
        <v>10</v>
      </c>
      <c r="K30" s="10">
        <f t="shared" si="1"/>
        <v>10</v>
      </c>
      <c r="L30" s="10">
        <f t="shared" si="1"/>
        <v>10</v>
      </c>
      <c r="M30" s="10">
        <f t="shared" si="1"/>
        <v>10</v>
      </c>
      <c r="N30" s="10">
        <f t="shared" si="1"/>
        <v>10</v>
      </c>
      <c r="O30" s="10">
        <f t="shared" si="1"/>
        <v>4</v>
      </c>
      <c r="P30" s="10">
        <f t="shared" si="1"/>
        <v>10</v>
      </c>
      <c r="Q30" s="10">
        <f t="shared" si="1"/>
        <v>7</v>
      </c>
      <c r="R30" s="10">
        <f t="shared" si="1"/>
        <v>10</v>
      </c>
      <c r="S30" s="10">
        <f t="shared" si="1"/>
        <v>5</v>
      </c>
      <c r="T30" s="10">
        <f t="shared" si="1"/>
        <v>9</v>
      </c>
      <c r="U30" s="10">
        <f t="shared" si="1"/>
        <v>10</v>
      </c>
      <c r="V30" s="10">
        <f t="shared" si="1"/>
        <v>10</v>
      </c>
      <c r="W30" s="10">
        <f t="shared" si="1"/>
        <v>6</v>
      </c>
      <c r="X30" s="10">
        <f t="shared" si="1"/>
        <v>10</v>
      </c>
      <c r="Y30" s="10">
        <f t="shared" si="1"/>
        <v>7</v>
      </c>
      <c r="Z30" s="10">
        <f t="shared" si="1"/>
        <v>10</v>
      </c>
      <c r="AA30" s="10">
        <f t="shared" si="1"/>
        <v>10</v>
      </c>
      <c r="AB30" s="10">
        <f t="shared" si="1"/>
        <v>10</v>
      </c>
      <c r="AC30" s="10">
        <f t="shared" si="1"/>
        <v>10</v>
      </c>
      <c r="AD30" s="10">
        <f t="shared" si="1"/>
        <v>10</v>
      </c>
      <c r="AE30" s="10">
        <f t="shared" si="1"/>
        <v>10</v>
      </c>
      <c r="AF30" s="10">
        <f t="shared" si="1"/>
        <v>10</v>
      </c>
      <c r="AG30" s="10">
        <f t="shared" si="1"/>
        <v>10</v>
      </c>
      <c r="AH30" s="10">
        <f t="shared" si="1"/>
        <v>10</v>
      </c>
      <c r="AI30" s="10">
        <f t="shared" si="1"/>
        <v>10</v>
      </c>
      <c r="AJ30" s="10">
        <f t="shared" si="1"/>
        <v>10</v>
      </c>
      <c r="AK30" s="10">
        <f t="shared" ref="AK30:BP30" si="2">SUM(AK2:AK29)</f>
        <v>10</v>
      </c>
      <c r="AL30" s="10">
        <f t="shared" si="2"/>
        <v>1</v>
      </c>
      <c r="AM30" s="10">
        <f t="shared" si="2"/>
        <v>10</v>
      </c>
      <c r="AN30" s="10">
        <f t="shared" si="2"/>
        <v>7</v>
      </c>
      <c r="AO30" s="10">
        <f t="shared" si="2"/>
        <v>7</v>
      </c>
      <c r="AP30" s="10">
        <f t="shared" si="2"/>
        <v>10</v>
      </c>
      <c r="AQ30" s="10">
        <f t="shared" si="2"/>
        <v>5</v>
      </c>
      <c r="AR30" s="10">
        <f t="shared" si="2"/>
        <v>10</v>
      </c>
      <c r="AS30" s="10">
        <f t="shared" si="2"/>
        <v>10</v>
      </c>
      <c r="AT30" s="10">
        <f t="shared" si="2"/>
        <v>10</v>
      </c>
      <c r="AU30" s="10">
        <f t="shared" si="2"/>
        <v>10</v>
      </c>
      <c r="AV30" s="10">
        <f t="shared" si="2"/>
        <v>10</v>
      </c>
      <c r="AW30" s="10">
        <f t="shared" si="2"/>
        <v>7</v>
      </c>
      <c r="AX30" s="10">
        <f t="shared" si="2"/>
        <v>10</v>
      </c>
      <c r="AY30" s="10">
        <f t="shared" si="2"/>
        <v>6</v>
      </c>
      <c r="AZ30" s="10">
        <f t="shared" si="2"/>
        <v>10</v>
      </c>
      <c r="BA30" s="10">
        <f t="shared" si="2"/>
        <v>10</v>
      </c>
      <c r="BB30" s="10">
        <f t="shared" si="2"/>
        <v>7</v>
      </c>
      <c r="BC30" s="10">
        <f t="shared" si="2"/>
        <v>3</v>
      </c>
      <c r="BD30" s="10">
        <f t="shared" si="2"/>
        <v>6</v>
      </c>
      <c r="BE30" s="10">
        <f t="shared" si="2"/>
        <v>8</v>
      </c>
      <c r="BF30" s="10">
        <f t="shared" si="2"/>
        <v>10</v>
      </c>
      <c r="BG30" s="10">
        <f t="shared" si="2"/>
        <v>10</v>
      </c>
      <c r="BH30" s="10">
        <f t="shared" si="2"/>
        <v>10</v>
      </c>
      <c r="BI30" s="10">
        <f t="shared" si="2"/>
        <v>5</v>
      </c>
      <c r="BJ30" s="10">
        <f t="shared" si="2"/>
        <v>10</v>
      </c>
      <c r="BK30" s="10">
        <f t="shared" si="2"/>
        <v>6</v>
      </c>
      <c r="BL30" s="10">
        <f t="shared" si="2"/>
        <v>3</v>
      </c>
      <c r="BM30" s="10">
        <f t="shared" si="2"/>
        <v>3</v>
      </c>
      <c r="BN30" s="10">
        <f t="shared" si="2"/>
        <v>3</v>
      </c>
      <c r="BO30" s="10">
        <f t="shared" si="2"/>
        <v>8</v>
      </c>
      <c r="BP30" s="10">
        <f t="shared" si="2"/>
        <v>10</v>
      </c>
      <c r="BQ30" s="10">
        <f t="shared" ref="BQ30:CV30" si="3">SUM(BQ2:BQ29)</f>
        <v>10</v>
      </c>
      <c r="BR30" s="10">
        <f t="shared" si="3"/>
        <v>5</v>
      </c>
      <c r="BS30" s="10">
        <f t="shared" si="3"/>
        <v>8</v>
      </c>
      <c r="BT30" s="10">
        <f t="shared" si="3"/>
        <v>10</v>
      </c>
      <c r="BU30" s="10">
        <f t="shared" si="3"/>
        <v>10</v>
      </c>
      <c r="BV30" s="10">
        <f t="shared" si="3"/>
        <v>10</v>
      </c>
      <c r="BW30" s="10">
        <f t="shared" si="3"/>
        <v>4</v>
      </c>
      <c r="BX30" s="10">
        <f t="shared" si="3"/>
        <v>10</v>
      </c>
      <c r="BY30" s="10">
        <f t="shared" si="3"/>
        <v>5</v>
      </c>
      <c r="BZ30" s="10">
        <f t="shared" si="3"/>
        <v>5</v>
      </c>
      <c r="CA30" s="10">
        <f t="shared" si="3"/>
        <v>5</v>
      </c>
      <c r="CB30" s="10">
        <f t="shared" si="3"/>
        <v>7</v>
      </c>
      <c r="CC30" s="10">
        <f t="shared" si="3"/>
        <v>6</v>
      </c>
      <c r="CD30" s="10">
        <f t="shared" si="3"/>
        <v>10</v>
      </c>
      <c r="CE30" s="10">
        <f t="shared" si="3"/>
        <v>10</v>
      </c>
      <c r="CF30" s="10">
        <f t="shared" si="3"/>
        <v>6</v>
      </c>
      <c r="CG30" s="10">
        <f t="shared" si="3"/>
        <v>10</v>
      </c>
      <c r="CH30" s="10">
        <f t="shared" si="3"/>
        <v>10</v>
      </c>
      <c r="CI30" s="10">
        <f t="shared" si="3"/>
        <v>9</v>
      </c>
      <c r="CJ30" s="10">
        <f t="shared" si="3"/>
        <v>10</v>
      </c>
      <c r="CK30" s="10">
        <f t="shared" si="3"/>
        <v>3</v>
      </c>
      <c r="CL30" s="10">
        <f t="shared" si="3"/>
        <v>4</v>
      </c>
      <c r="CM30" s="10">
        <f t="shared" si="3"/>
        <v>10</v>
      </c>
      <c r="CN30" s="10">
        <f t="shared" si="3"/>
        <v>10</v>
      </c>
      <c r="CO30" s="10">
        <f t="shared" si="3"/>
        <v>10</v>
      </c>
      <c r="CP30" s="10">
        <f t="shared" si="3"/>
        <v>7</v>
      </c>
      <c r="CQ30" s="10">
        <f t="shared" si="3"/>
        <v>10</v>
      </c>
      <c r="CR30" s="10">
        <f t="shared" si="3"/>
        <v>10</v>
      </c>
      <c r="CS30" s="10">
        <f t="shared" si="3"/>
        <v>10</v>
      </c>
      <c r="CT30" s="10">
        <f t="shared" si="3"/>
        <v>10</v>
      </c>
      <c r="CU30" s="10">
        <f t="shared" si="3"/>
        <v>10</v>
      </c>
      <c r="CV30" s="10">
        <f t="shared" si="3"/>
        <v>10</v>
      </c>
      <c r="CW30" s="10">
        <f t="shared" ref="CW30:EB30" si="4">SUM(CW2:CW29)</f>
        <v>6</v>
      </c>
      <c r="CX30" s="10">
        <f t="shared" si="4"/>
        <v>10</v>
      </c>
      <c r="CY30" s="10">
        <f t="shared" si="4"/>
        <v>9</v>
      </c>
      <c r="CZ30" s="10">
        <f t="shared" si="4"/>
        <v>10</v>
      </c>
      <c r="DA30" s="10">
        <f t="shared" si="4"/>
        <v>10</v>
      </c>
      <c r="DB30" s="10">
        <f t="shared" si="4"/>
        <v>10</v>
      </c>
      <c r="DC30" s="10">
        <f t="shared" si="4"/>
        <v>5</v>
      </c>
      <c r="DD30" s="10">
        <f t="shared" si="4"/>
        <v>5</v>
      </c>
      <c r="DE30" s="10">
        <f t="shared" si="4"/>
        <v>10</v>
      </c>
      <c r="DF30" s="10">
        <f t="shared" si="4"/>
        <v>10</v>
      </c>
      <c r="DG30" s="10">
        <f t="shared" si="4"/>
        <v>10</v>
      </c>
      <c r="DH30" s="10">
        <f t="shared" si="4"/>
        <v>8</v>
      </c>
      <c r="DI30" s="10">
        <f t="shared" si="4"/>
        <v>6</v>
      </c>
      <c r="DJ30" s="10">
        <f t="shared" si="4"/>
        <v>1</v>
      </c>
      <c r="DK30" s="10">
        <f t="shared" si="4"/>
        <v>7</v>
      </c>
      <c r="DL30" s="10">
        <f t="shared" si="4"/>
        <v>9</v>
      </c>
      <c r="DM30" s="10">
        <f t="shared" si="4"/>
        <v>10</v>
      </c>
      <c r="DN30" s="10">
        <f t="shared" si="4"/>
        <v>10</v>
      </c>
      <c r="DO30" s="10">
        <f t="shared" si="4"/>
        <v>10</v>
      </c>
      <c r="DP30" s="10">
        <f t="shared" si="4"/>
        <v>10</v>
      </c>
      <c r="DQ30" s="10">
        <f t="shared" si="4"/>
        <v>10</v>
      </c>
      <c r="DR30" s="10">
        <f t="shared" si="4"/>
        <v>10</v>
      </c>
      <c r="DS30" s="10">
        <f t="shared" si="4"/>
        <v>10</v>
      </c>
      <c r="DT30" s="10">
        <f t="shared" si="4"/>
        <v>10</v>
      </c>
      <c r="DU30" s="10">
        <f t="shared" si="4"/>
        <v>8</v>
      </c>
      <c r="DV30" s="10">
        <f t="shared" si="4"/>
        <v>2</v>
      </c>
      <c r="DW30" s="10">
        <f t="shared" si="4"/>
        <v>8</v>
      </c>
      <c r="DX30" s="10">
        <f t="shared" si="4"/>
        <v>8</v>
      </c>
      <c r="DY30" s="10">
        <f t="shared" si="4"/>
        <v>10</v>
      </c>
      <c r="DZ30" s="10">
        <f t="shared" si="4"/>
        <v>10</v>
      </c>
      <c r="EA30" s="10">
        <f t="shared" si="4"/>
        <v>6</v>
      </c>
      <c r="EB30" s="10">
        <f t="shared" si="4"/>
        <v>8</v>
      </c>
      <c r="EC30" s="10">
        <f t="shared" ref="EC30:FH30" si="5">SUM(EC2:EC29)</f>
        <v>7</v>
      </c>
      <c r="ED30" s="10">
        <f t="shared" si="5"/>
        <v>10</v>
      </c>
      <c r="EE30" s="10">
        <f t="shared" si="5"/>
        <v>10</v>
      </c>
      <c r="EF30" s="10">
        <f t="shared" si="5"/>
        <v>10</v>
      </c>
      <c r="EG30" s="10">
        <f t="shared" si="5"/>
        <v>10</v>
      </c>
      <c r="EH30" s="10">
        <f t="shared" si="5"/>
        <v>10</v>
      </c>
      <c r="EI30" s="10">
        <f t="shared" si="5"/>
        <v>10</v>
      </c>
      <c r="EJ30" s="10">
        <f t="shared" si="5"/>
        <v>10</v>
      </c>
      <c r="EK30" s="10">
        <f t="shared" si="5"/>
        <v>10</v>
      </c>
      <c r="EL30" s="10">
        <f t="shared" si="5"/>
        <v>10</v>
      </c>
      <c r="EM30" s="10">
        <f t="shared" si="5"/>
        <v>10</v>
      </c>
      <c r="EN30" s="10">
        <f t="shared" si="5"/>
        <v>10</v>
      </c>
      <c r="EO30" s="10">
        <f t="shared" si="5"/>
        <v>10</v>
      </c>
      <c r="EP30" s="10">
        <f t="shared" si="5"/>
        <v>10</v>
      </c>
      <c r="EQ30" s="10">
        <f t="shared" si="5"/>
        <v>10</v>
      </c>
      <c r="ER30" s="10">
        <f t="shared" si="5"/>
        <v>6</v>
      </c>
      <c r="ES30" s="10">
        <f t="shared" si="5"/>
        <v>8</v>
      </c>
      <c r="ET30" s="10">
        <f t="shared" si="5"/>
        <v>10</v>
      </c>
      <c r="EU30" s="10">
        <f t="shared" si="5"/>
        <v>4</v>
      </c>
      <c r="EV30" s="10">
        <f t="shared" si="5"/>
        <v>10</v>
      </c>
      <c r="EW30" s="10">
        <f t="shared" si="5"/>
        <v>4</v>
      </c>
      <c r="EX30" s="10">
        <f t="shared" si="5"/>
        <v>10</v>
      </c>
      <c r="EY30" s="10">
        <f t="shared" si="5"/>
        <v>10</v>
      </c>
      <c r="EZ30" s="10">
        <f t="shared" si="5"/>
        <v>10</v>
      </c>
      <c r="FA30" s="10">
        <f t="shared" si="5"/>
        <v>10</v>
      </c>
      <c r="FB30" s="10">
        <f t="shared" si="5"/>
        <v>10</v>
      </c>
      <c r="FC30" s="10">
        <f t="shared" si="5"/>
        <v>9</v>
      </c>
      <c r="FD30" s="10">
        <f t="shared" si="5"/>
        <v>10</v>
      </c>
      <c r="FE30" s="10">
        <f t="shared" si="5"/>
        <v>10</v>
      </c>
      <c r="FF30" s="10">
        <f t="shared" si="5"/>
        <v>9</v>
      </c>
      <c r="FG30" s="10">
        <f t="shared" si="5"/>
        <v>10</v>
      </c>
      <c r="FH30" s="10">
        <f t="shared" si="5"/>
        <v>10</v>
      </c>
      <c r="FI30" s="10">
        <f>SUM(FI2:FI29)</f>
        <v>4</v>
      </c>
      <c r="FJ30" s="10">
        <f>SUM(FJ2:FJ29)</f>
        <v>9</v>
      </c>
      <c r="FK30" s="10">
        <f>SUM(FK2:FK29)</f>
        <v>10</v>
      </c>
      <c r="FL30" s="10">
        <f>SUM(FL2:FL29)</f>
        <v>10</v>
      </c>
    </row>
    <row r="31" spans="1:168" x14ac:dyDescent="0.25">
      <c r="A31" s="25"/>
      <c r="B31" s="36" t="s">
        <v>278</v>
      </c>
      <c r="D31" s="7">
        <f>COUNTIF(E30:KM30,"&gt;0")</f>
        <v>164</v>
      </c>
      <c r="E31"/>
      <c r="F31"/>
      <c r="H31"/>
      <c r="I31"/>
      <c r="J31"/>
      <c r="K31"/>
      <c r="L31"/>
      <c r="N31"/>
      <c r="O31"/>
      <c r="P31"/>
      <c r="R31"/>
      <c r="S31"/>
      <c r="T31"/>
      <c r="U31"/>
      <c r="AA31" s="7"/>
      <c r="AC31" s="7"/>
      <c r="AE31" s="7"/>
      <c r="BA31" s="7"/>
      <c r="BX31" s="7"/>
      <c r="DF31" s="7"/>
      <c r="DL31" s="7"/>
      <c r="DT31" s="7"/>
      <c r="EA31" s="7"/>
      <c r="EE31" s="7"/>
      <c r="EL31" s="7"/>
      <c r="EO31" s="7"/>
      <c r="ES31" s="7"/>
      <c r="EV31" s="7"/>
      <c r="EW31" s="7"/>
    </row>
    <row r="32" spans="1:168" x14ac:dyDescent="0.25">
      <c r="A32" s="26"/>
      <c r="E32"/>
      <c r="F32"/>
      <c r="G32" s="38"/>
      <c r="H32"/>
      <c r="I32"/>
      <c r="J32"/>
      <c r="K32"/>
      <c r="L32"/>
      <c r="M32" s="38"/>
      <c r="N32"/>
      <c r="O32"/>
      <c r="P32"/>
      <c r="Q32" s="38"/>
      <c r="R32"/>
      <c r="S32"/>
      <c r="T32"/>
      <c r="U32"/>
      <c r="AA32" s="38"/>
      <c r="AC32" s="38"/>
      <c r="AE32" s="38"/>
      <c r="BA32" s="38"/>
      <c r="BX32" s="38"/>
      <c r="DF32" s="38"/>
      <c r="DL32" s="38"/>
      <c r="DT32" s="38"/>
      <c r="EA32" s="38"/>
      <c r="EE32" s="38"/>
      <c r="EL32" s="38"/>
      <c r="EO32" s="38"/>
      <c r="ES32" s="38"/>
      <c r="EV32" s="38"/>
      <c r="EW32" s="38"/>
    </row>
    <row r="33" spans="1:153" x14ac:dyDescent="0.25">
      <c r="A33" s="56"/>
      <c r="B33" s="39"/>
      <c r="C33" s="39"/>
      <c r="D33" s="40"/>
      <c r="E33"/>
      <c r="F33"/>
      <c r="G33" s="40"/>
      <c r="H33"/>
      <c r="I33"/>
      <c r="J33"/>
      <c r="K33"/>
      <c r="L33"/>
      <c r="M33" s="40"/>
      <c r="N33"/>
      <c r="O33"/>
      <c r="P33"/>
      <c r="Q33" s="40"/>
      <c r="R33"/>
      <c r="S33"/>
      <c r="T33"/>
      <c r="U33"/>
      <c r="AA33" s="40"/>
      <c r="AC33" s="40"/>
      <c r="AE33" s="40"/>
      <c r="BA33" s="40"/>
      <c r="BX33" s="40"/>
      <c r="DF33" s="40"/>
      <c r="DL33" s="40"/>
      <c r="DT33" s="40"/>
      <c r="EA33" s="40"/>
      <c r="EE33" s="40"/>
      <c r="EL33" s="40"/>
      <c r="EO33" s="40"/>
      <c r="ES33" s="40"/>
      <c r="EV33" s="40"/>
      <c r="EW33" s="40"/>
    </row>
    <row r="34" spans="1:153" x14ac:dyDescent="0.25">
      <c r="B34" s="41"/>
      <c r="C34" s="39"/>
      <c r="D34" s="40"/>
      <c r="E34"/>
      <c r="F34"/>
      <c r="G34" s="42"/>
      <c r="H34"/>
      <c r="I34"/>
      <c r="J34"/>
      <c r="K34"/>
      <c r="L34"/>
      <c r="M34" s="42"/>
      <c r="N34"/>
      <c r="O34"/>
      <c r="P34"/>
      <c r="Q34" s="42"/>
      <c r="R34"/>
      <c r="S34"/>
      <c r="T34"/>
      <c r="U34"/>
      <c r="AA34" s="42"/>
      <c r="AC34" s="42"/>
      <c r="AE34" s="42"/>
      <c r="BA34" s="42"/>
      <c r="BX34" s="42"/>
      <c r="DF34" s="42"/>
      <c r="DL34" s="42"/>
      <c r="DT34" s="42"/>
      <c r="EA34" s="42"/>
      <c r="EE34" s="42"/>
      <c r="EL34" s="42"/>
      <c r="EO34" s="42"/>
      <c r="ES34" s="42"/>
      <c r="EV34" s="42"/>
      <c r="EW34" s="42"/>
    </row>
    <row r="35" spans="1:153" x14ac:dyDescent="0.25">
      <c r="B35" s="39"/>
      <c r="C35" s="39"/>
      <c r="D35" s="40"/>
      <c r="E35"/>
      <c r="F35"/>
      <c r="G35" s="40"/>
      <c r="H35"/>
      <c r="I35"/>
      <c r="J35"/>
      <c r="K35"/>
      <c r="L35"/>
      <c r="M35" s="40"/>
      <c r="N35"/>
      <c r="O35"/>
      <c r="P35"/>
      <c r="Q35" s="40"/>
      <c r="R35"/>
      <c r="S35"/>
      <c r="T35"/>
      <c r="U35"/>
      <c r="AA35" s="40"/>
      <c r="AC35" s="40"/>
      <c r="AE35" s="40"/>
      <c r="BA35" s="40"/>
      <c r="BX35" s="40"/>
      <c r="DF35" s="40"/>
      <c r="DL35" s="40"/>
      <c r="DT35" s="40"/>
      <c r="EA35" s="40"/>
      <c r="EE35" s="40"/>
      <c r="EL35" s="40"/>
      <c r="EO35" s="40"/>
      <c r="ES35" s="40"/>
      <c r="EV35" s="40"/>
      <c r="EW35" s="40"/>
    </row>
    <row r="36" spans="1:153" x14ac:dyDescent="0.25">
      <c r="B36" s="39"/>
      <c r="C36" s="39"/>
      <c r="D36" s="40"/>
      <c r="E36"/>
      <c r="F36"/>
      <c r="G36" s="40"/>
      <c r="H36"/>
      <c r="I36"/>
      <c r="J36"/>
      <c r="K36"/>
      <c r="L36"/>
      <c r="M36" s="40"/>
      <c r="N36"/>
      <c r="O36"/>
      <c r="P36"/>
      <c r="Q36" s="40"/>
      <c r="R36"/>
      <c r="S36"/>
      <c r="T36"/>
      <c r="U36"/>
      <c r="AA36" s="40"/>
      <c r="AC36" s="40"/>
      <c r="AE36" s="40"/>
      <c r="BA36" s="40"/>
      <c r="BX36" s="40"/>
      <c r="DF36" s="40"/>
      <c r="DL36" s="40"/>
      <c r="DT36" s="40"/>
      <c r="EA36" s="40"/>
      <c r="EE36" s="40"/>
      <c r="EL36" s="40"/>
      <c r="EO36" s="40"/>
      <c r="ES36" s="40"/>
      <c r="EV36" s="40"/>
      <c r="EW36" s="40"/>
    </row>
    <row r="37" spans="1:153" x14ac:dyDescent="0.25">
      <c r="B37" s="39"/>
      <c r="C37" s="39"/>
      <c r="D37" s="40"/>
      <c r="E37"/>
      <c r="F37"/>
      <c r="G37" s="40"/>
      <c r="H37"/>
      <c r="I37"/>
      <c r="J37"/>
      <c r="K37"/>
      <c r="L37"/>
      <c r="M37" s="40"/>
      <c r="N37"/>
      <c r="O37"/>
      <c r="P37"/>
      <c r="Q37" s="40"/>
      <c r="R37"/>
      <c r="S37"/>
      <c r="T37"/>
      <c r="U37"/>
      <c r="AA37" s="40"/>
      <c r="AC37" s="40"/>
      <c r="AE37" s="40"/>
      <c r="BA37" s="40"/>
      <c r="BX37" s="40"/>
      <c r="DF37" s="40"/>
      <c r="DL37" s="40"/>
      <c r="DT37" s="40"/>
      <c r="EA37" s="40"/>
      <c r="EE37" s="40"/>
      <c r="EL37" s="40"/>
      <c r="EO37" s="40"/>
      <c r="ES37" s="40"/>
      <c r="EV37" s="40"/>
      <c r="EW37" s="40"/>
    </row>
    <row r="38" spans="1:153" x14ac:dyDescent="0.25">
      <c r="B38" s="39"/>
      <c r="C38" s="39"/>
      <c r="D38" s="40"/>
      <c r="E38"/>
      <c r="F38"/>
      <c r="G38" s="40"/>
      <c r="H38"/>
      <c r="I38"/>
      <c r="J38"/>
      <c r="K38"/>
      <c r="L38"/>
      <c r="M38" s="40"/>
      <c r="N38"/>
      <c r="O38"/>
      <c r="P38"/>
      <c r="Q38" s="40"/>
      <c r="R38"/>
      <c r="S38"/>
      <c r="T38"/>
      <c r="U38"/>
      <c r="AA38" s="40"/>
      <c r="AC38" s="40"/>
      <c r="AE38" s="40"/>
      <c r="BA38" s="40"/>
      <c r="BX38" s="40"/>
      <c r="DF38" s="40"/>
      <c r="DL38" s="40"/>
      <c r="DT38" s="40"/>
      <c r="EA38" s="40"/>
      <c r="EE38" s="40"/>
      <c r="EL38" s="40"/>
      <c r="EO38" s="40"/>
      <c r="ES38" s="40"/>
      <c r="EV38" s="40"/>
      <c r="EW38" s="40"/>
    </row>
    <row r="39" spans="1:153" x14ac:dyDescent="0.25">
      <c r="B39" s="39"/>
      <c r="C39" s="39"/>
      <c r="D39" s="40"/>
      <c r="E39"/>
      <c r="F39"/>
      <c r="G39" s="40"/>
      <c r="H39"/>
      <c r="I39"/>
      <c r="J39"/>
      <c r="K39"/>
      <c r="L39"/>
      <c r="M39" s="40"/>
      <c r="N39"/>
      <c r="O39"/>
      <c r="P39"/>
      <c r="Q39" s="40"/>
      <c r="R39"/>
      <c r="S39"/>
      <c r="T39"/>
      <c r="U39"/>
      <c r="AA39" s="40"/>
      <c r="AC39" s="40"/>
      <c r="AE39" s="40"/>
      <c r="BA39" s="40"/>
      <c r="BX39" s="40"/>
      <c r="DF39" s="40"/>
      <c r="DL39" s="40"/>
      <c r="DT39" s="40"/>
      <c r="EA39" s="40"/>
      <c r="EE39" s="40"/>
      <c r="EL39" s="40"/>
      <c r="EO39" s="40"/>
      <c r="ES39" s="40"/>
      <c r="EV39" s="40"/>
      <c r="EW39" s="40"/>
    </row>
    <row r="40" spans="1:153" x14ac:dyDescent="0.25">
      <c r="B40" s="39"/>
      <c r="C40" s="39"/>
      <c r="D40" s="40"/>
      <c r="E40"/>
      <c r="F40"/>
      <c r="G40" s="40"/>
      <c r="H40"/>
      <c r="I40"/>
      <c r="J40"/>
      <c r="K40"/>
      <c r="L40"/>
      <c r="M40" s="40"/>
      <c r="N40"/>
      <c r="O40"/>
      <c r="P40"/>
      <c r="Q40" s="40"/>
      <c r="R40"/>
      <c r="S40"/>
      <c r="T40"/>
      <c r="U40"/>
      <c r="AA40" s="40"/>
      <c r="AC40" s="40"/>
      <c r="AE40" s="40"/>
      <c r="BA40" s="40"/>
      <c r="BX40" s="40"/>
      <c r="DF40" s="40"/>
      <c r="DL40" s="40"/>
      <c r="DT40" s="40"/>
      <c r="EA40" s="40"/>
      <c r="EE40" s="40"/>
      <c r="EL40" s="40"/>
      <c r="EO40" s="40"/>
      <c r="ES40" s="40"/>
      <c r="EV40" s="40"/>
      <c r="EW40" s="40"/>
    </row>
    <row r="41" spans="1:153" x14ac:dyDescent="0.25">
      <c r="B41" s="39"/>
      <c r="C41" s="39"/>
      <c r="D41" s="40"/>
      <c r="E41"/>
      <c r="F41"/>
      <c r="G41" s="40"/>
      <c r="H41"/>
      <c r="I41"/>
      <c r="J41"/>
      <c r="K41"/>
      <c r="L41"/>
      <c r="M41" s="40"/>
      <c r="N41"/>
      <c r="O41"/>
      <c r="P41"/>
      <c r="Q41" s="40"/>
      <c r="R41"/>
      <c r="S41"/>
      <c r="T41"/>
      <c r="U41"/>
      <c r="AA41" s="40"/>
      <c r="AC41" s="40"/>
      <c r="AE41" s="40"/>
      <c r="BA41" s="40"/>
      <c r="BX41" s="40"/>
      <c r="DF41" s="40"/>
      <c r="DL41" s="40"/>
      <c r="DT41" s="40"/>
      <c r="EA41" s="40"/>
      <c r="EE41" s="40"/>
      <c r="EL41" s="40"/>
      <c r="EO41" s="40"/>
      <c r="ES41" s="40"/>
      <c r="EV41" s="40"/>
      <c r="EW41" s="40"/>
    </row>
    <row r="42" spans="1:153" x14ac:dyDescent="0.25">
      <c r="B42" s="39"/>
      <c r="C42" s="39"/>
      <c r="D42" s="40"/>
      <c r="E42"/>
      <c r="F42"/>
      <c r="G42" s="40"/>
      <c r="H42"/>
      <c r="I42"/>
      <c r="J42"/>
      <c r="K42"/>
      <c r="L42"/>
      <c r="M42" s="40"/>
      <c r="N42"/>
      <c r="O42"/>
      <c r="P42"/>
      <c r="Q42" s="40"/>
      <c r="R42"/>
      <c r="S42"/>
      <c r="T42"/>
      <c r="U42"/>
      <c r="AA42" s="40"/>
      <c r="AC42" s="40"/>
      <c r="AE42" s="40"/>
      <c r="BA42" s="40"/>
      <c r="BX42" s="40"/>
      <c r="DF42" s="40"/>
      <c r="DL42" s="40"/>
      <c r="DT42" s="40"/>
      <c r="EA42" s="40"/>
      <c r="EE42" s="40"/>
      <c r="EL42" s="40"/>
      <c r="EO42" s="40"/>
      <c r="ES42" s="40"/>
      <c r="EV42" s="40"/>
      <c r="EW42" s="40"/>
    </row>
    <row r="43" spans="1:153" x14ac:dyDescent="0.25">
      <c r="B43" s="39"/>
      <c r="C43" s="39"/>
      <c r="D43" s="40"/>
      <c r="E43"/>
      <c r="F43"/>
      <c r="G43" s="40"/>
      <c r="H43"/>
      <c r="I43"/>
      <c r="J43"/>
      <c r="K43"/>
      <c r="L43"/>
      <c r="M43" s="40"/>
      <c r="N43"/>
      <c r="O43"/>
      <c r="P43"/>
      <c r="Q43" s="40"/>
      <c r="R43"/>
      <c r="S43"/>
      <c r="T43"/>
      <c r="U43"/>
      <c r="AA43" s="40"/>
      <c r="AC43" s="40"/>
      <c r="AE43" s="40"/>
      <c r="BA43" s="40"/>
      <c r="BX43" s="40"/>
      <c r="DF43" s="40"/>
      <c r="DL43" s="40"/>
      <c r="DT43" s="40"/>
      <c r="EA43" s="40"/>
      <c r="EE43" s="40"/>
      <c r="EL43" s="40"/>
      <c r="EO43" s="40"/>
      <c r="ES43" s="40"/>
      <c r="EV43" s="40"/>
      <c r="EW43" s="40"/>
    </row>
    <row r="44" spans="1:153" x14ac:dyDescent="0.25">
      <c r="B44" s="39"/>
      <c r="C44" s="39"/>
      <c r="D44" s="40"/>
      <c r="E44"/>
      <c r="F44"/>
      <c r="G44" s="40"/>
      <c r="H44"/>
      <c r="I44"/>
      <c r="J44"/>
      <c r="K44"/>
      <c r="L44"/>
      <c r="M44" s="40"/>
      <c r="N44"/>
      <c r="O44"/>
      <c r="P44"/>
      <c r="Q44" s="40"/>
      <c r="R44"/>
      <c r="S44"/>
      <c r="T44"/>
      <c r="U44"/>
      <c r="AA44" s="40"/>
      <c r="AC44" s="40"/>
      <c r="AE44" s="40"/>
      <c r="BA44" s="40"/>
      <c r="BX44" s="40"/>
      <c r="DF44" s="40"/>
      <c r="DL44" s="40"/>
      <c r="DT44" s="40"/>
      <c r="EA44" s="40"/>
      <c r="EE44" s="40"/>
      <c r="EL44" s="40"/>
      <c r="EO44" s="40"/>
      <c r="ES44" s="40"/>
      <c r="EV44" s="40"/>
      <c r="EW44" s="40"/>
    </row>
    <row r="45" spans="1:153" x14ac:dyDescent="0.25">
      <c r="B45" s="39"/>
      <c r="C45" s="39"/>
      <c r="D45" s="40"/>
      <c r="E45"/>
      <c r="F45"/>
      <c r="G45" s="40"/>
      <c r="H45"/>
      <c r="I45"/>
      <c r="J45"/>
      <c r="K45"/>
      <c r="L45"/>
      <c r="M45" s="40"/>
      <c r="N45"/>
      <c r="O45"/>
      <c r="P45"/>
      <c r="Q45" s="40"/>
      <c r="R45"/>
      <c r="S45"/>
      <c r="T45"/>
      <c r="U45"/>
      <c r="AA45" s="40"/>
      <c r="AC45" s="40"/>
      <c r="AE45" s="40"/>
      <c r="BA45" s="40"/>
      <c r="BX45" s="40"/>
      <c r="DF45" s="40"/>
      <c r="DL45" s="40"/>
      <c r="DT45" s="40"/>
      <c r="EA45" s="40"/>
      <c r="EE45" s="40"/>
      <c r="EL45" s="40"/>
      <c r="EO45" s="40"/>
      <c r="ES45" s="40"/>
      <c r="EV45" s="40"/>
      <c r="EW45" s="40"/>
    </row>
    <row r="46" spans="1:153" x14ac:dyDescent="0.25">
      <c r="B46" s="39"/>
      <c r="C46" s="39"/>
      <c r="D46" s="40"/>
      <c r="E46"/>
      <c r="F46"/>
      <c r="G46" s="40"/>
      <c r="H46"/>
      <c r="I46"/>
      <c r="J46"/>
      <c r="K46"/>
      <c r="L46"/>
      <c r="M46" s="40"/>
      <c r="N46"/>
      <c r="O46"/>
      <c r="P46"/>
      <c r="Q46" s="40"/>
      <c r="R46"/>
      <c r="S46"/>
      <c r="T46"/>
      <c r="U46"/>
      <c r="AA46" s="40"/>
      <c r="AC46" s="40"/>
      <c r="AE46" s="40"/>
      <c r="BA46" s="40"/>
      <c r="BX46" s="40"/>
      <c r="DF46" s="40"/>
      <c r="DL46" s="40"/>
      <c r="DT46" s="40"/>
      <c r="EA46" s="40"/>
      <c r="EE46" s="40"/>
      <c r="EL46" s="40"/>
      <c r="EO46" s="40"/>
      <c r="ES46" s="40"/>
      <c r="EV46" s="40"/>
      <c r="EW46" s="40"/>
    </row>
    <row r="47" spans="1:153" x14ac:dyDescent="0.25">
      <c r="B47" s="39"/>
      <c r="C47" s="39"/>
      <c r="D47" s="40"/>
      <c r="E47"/>
      <c r="F47"/>
      <c r="G47" s="40"/>
      <c r="H47"/>
      <c r="I47"/>
      <c r="J47"/>
      <c r="K47"/>
      <c r="L47"/>
      <c r="M47" s="40"/>
      <c r="N47"/>
      <c r="O47"/>
      <c r="P47"/>
      <c r="Q47" s="40"/>
      <c r="R47"/>
      <c r="S47"/>
      <c r="T47"/>
      <c r="U47"/>
      <c r="AA47" s="40"/>
      <c r="AC47" s="40"/>
      <c r="AE47" s="40"/>
      <c r="BA47" s="40"/>
      <c r="BX47" s="40"/>
      <c r="DF47" s="40"/>
      <c r="DL47" s="40"/>
      <c r="DT47" s="40"/>
      <c r="EA47" s="40"/>
      <c r="EE47" s="40"/>
      <c r="EL47" s="40"/>
      <c r="EO47" s="40"/>
      <c r="ES47" s="40"/>
      <c r="EV47" s="40"/>
      <c r="EW47" s="40"/>
    </row>
    <row r="48" spans="1:153" x14ac:dyDescent="0.25">
      <c r="B48" s="39"/>
      <c r="C48" s="39"/>
      <c r="D48" s="40"/>
      <c r="E48"/>
      <c r="F48"/>
      <c r="G48" s="40"/>
      <c r="H48"/>
      <c r="I48"/>
      <c r="J48"/>
      <c r="K48"/>
      <c r="L48"/>
      <c r="M48" s="40"/>
      <c r="N48"/>
      <c r="O48"/>
      <c r="P48"/>
      <c r="Q48" s="40"/>
      <c r="R48"/>
      <c r="S48"/>
      <c r="T48"/>
      <c r="U48"/>
      <c r="AA48" s="40"/>
      <c r="AC48" s="40"/>
      <c r="AE48" s="40"/>
      <c r="BA48" s="40"/>
      <c r="BX48" s="40"/>
      <c r="DF48" s="40"/>
      <c r="DL48" s="40"/>
      <c r="DT48" s="40"/>
      <c r="EA48" s="40"/>
      <c r="EE48" s="40"/>
      <c r="EL48" s="40"/>
      <c r="EO48" s="40"/>
      <c r="ES48" s="40"/>
      <c r="EV48" s="40"/>
      <c r="EW48" s="40"/>
    </row>
    <row r="49" spans="2:153" x14ac:dyDescent="0.25">
      <c r="B49" s="39"/>
      <c r="C49" s="39"/>
      <c r="D49" s="40"/>
      <c r="E49"/>
      <c r="F49"/>
      <c r="G49" s="40"/>
      <c r="H49"/>
      <c r="I49"/>
      <c r="J49"/>
      <c r="K49"/>
      <c r="L49"/>
      <c r="M49" s="40"/>
      <c r="N49"/>
      <c r="O49"/>
      <c r="P49"/>
      <c r="Q49" s="40"/>
      <c r="R49"/>
      <c r="S49"/>
      <c r="T49"/>
      <c r="U49"/>
      <c r="AA49" s="40"/>
      <c r="AC49" s="40"/>
      <c r="AE49" s="40"/>
      <c r="BA49" s="40"/>
      <c r="BX49" s="40"/>
      <c r="DF49" s="40"/>
      <c r="DL49" s="40"/>
      <c r="DT49" s="40"/>
      <c r="EA49" s="40"/>
      <c r="EE49" s="40"/>
      <c r="EL49" s="40"/>
      <c r="EO49" s="40"/>
      <c r="ES49" s="40"/>
      <c r="EV49" s="40"/>
      <c r="EW49" s="40"/>
    </row>
    <row r="50" spans="2:153" x14ac:dyDescent="0.25">
      <c r="B50" s="39"/>
      <c r="C50" s="39"/>
      <c r="D50" s="40"/>
      <c r="E50"/>
      <c r="F50"/>
      <c r="G50" s="40"/>
      <c r="H50"/>
      <c r="I50"/>
      <c r="J50"/>
      <c r="K50"/>
      <c r="L50"/>
      <c r="M50" s="40"/>
      <c r="N50"/>
      <c r="O50"/>
      <c r="P50"/>
      <c r="Q50" s="40"/>
      <c r="R50"/>
      <c r="S50"/>
      <c r="T50"/>
      <c r="U50"/>
      <c r="AA50" s="40"/>
      <c r="AC50" s="40"/>
      <c r="AE50" s="40"/>
      <c r="BA50" s="40"/>
      <c r="BX50" s="40"/>
      <c r="DF50" s="40"/>
      <c r="DL50" s="40"/>
      <c r="DT50" s="40"/>
      <c r="EA50" s="40"/>
      <c r="EE50" s="40"/>
      <c r="EL50" s="40"/>
      <c r="EO50" s="40"/>
      <c r="ES50" s="40"/>
      <c r="EV50" s="40"/>
      <c r="EW50" s="40"/>
    </row>
    <row r="51" spans="2:153" x14ac:dyDescent="0.25">
      <c r="B51" s="39"/>
      <c r="C51" s="39"/>
      <c r="D51" s="40"/>
      <c r="E51"/>
      <c r="F51"/>
      <c r="G51" s="40"/>
      <c r="H51"/>
      <c r="I51"/>
      <c r="J51"/>
      <c r="K51"/>
      <c r="L51"/>
      <c r="M51" s="40"/>
      <c r="N51"/>
      <c r="O51"/>
      <c r="P51"/>
      <c r="Q51" s="40"/>
      <c r="R51"/>
      <c r="S51"/>
      <c r="T51"/>
      <c r="U51"/>
      <c r="AA51" s="40"/>
      <c r="AC51" s="40"/>
      <c r="AE51" s="40"/>
      <c r="BA51" s="40"/>
      <c r="BX51" s="40"/>
      <c r="DF51" s="40"/>
      <c r="DL51" s="40"/>
      <c r="DT51" s="40"/>
      <c r="EA51" s="40"/>
      <c r="EE51" s="40"/>
      <c r="EL51" s="40"/>
      <c r="EO51" s="40"/>
      <c r="ES51" s="40"/>
      <c r="EV51" s="40"/>
      <c r="EW51" s="40"/>
    </row>
    <row r="52" spans="2:153" x14ac:dyDescent="0.25">
      <c r="B52" s="39"/>
      <c r="C52" s="39"/>
      <c r="D52" s="40"/>
      <c r="E52"/>
      <c r="F52"/>
      <c r="G52" s="40"/>
      <c r="H52"/>
      <c r="I52"/>
      <c r="J52"/>
      <c r="K52"/>
      <c r="L52"/>
      <c r="M52" s="40"/>
      <c r="N52"/>
      <c r="O52"/>
      <c r="P52"/>
      <c r="Q52" s="40"/>
      <c r="R52"/>
      <c r="S52"/>
      <c r="T52"/>
      <c r="U52"/>
      <c r="AA52" s="40"/>
      <c r="AC52" s="40"/>
      <c r="AE52" s="40"/>
      <c r="BA52" s="40"/>
      <c r="BX52" s="40"/>
      <c r="DF52" s="40"/>
      <c r="DL52" s="40"/>
      <c r="DT52" s="40"/>
      <c r="EA52" s="40"/>
      <c r="EE52" s="40"/>
      <c r="EL52" s="40"/>
      <c r="EO52" s="40"/>
      <c r="ES52" s="40"/>
      <c r="EV52" s="40"/>
      <c r="EW52" s="40"/>
    </row>
    <row r="53" spans="2:153" x14ac:dyDescent="0.25">
      <c r="B53" s="39"/>
      <c r="C53" s="39"/>
      <c r="D53" s="40"/>
      <c r="E53"/>
      <c r="F53"/>
      <c r="G53" s="40"/>
      <c r="H53"/>
      <c r="I53"/>
      <c r="J53"/>
      <c r="K53"/>
      <c r="L53"/>
      <c r="M53" s="40"/>
      <c r="N53"/>
      <c r="O53"/>
      <c r="P53"/>
      <c r="Q53" s="40"/>
      <c r="R53"/>
      <c r="S53"/>
      <c r="T53"/>
      <c r="U53"/>
      <c r="AA53" s="40"/>
      <c r="AC53" s="40"/>
      <c r="AE53" s="40"/>
      <c r="BA53" s="40"/>
      <c r="BX53" s="40"/>
      <c r="DF53" s="40"/>
      <c r="DL53" s="40"/>
      <c r="DT53" s="40"/>
      <c r="EA53" s="40"/>
      <c r="EE53" s="40"/>
      <c r="EL53" s="40"/>
      <c r="EO53" s="40"/>
      <c r="ES53" s="40"/>
      <c r="EV53" s="40"/>
      <c r="EW53" s="40"/>
    </row>
    <row r="54" spans="2:153" x14ac:dyDescent="0.25">
      <c r="B54" s="39"/>
      <c r="C54" s="39"/>
      <c r="D54" s="40"/>
      <c r="E54"/>
      <c r="F54"/>
      <c r="G54" s="40"/>
      <c r="H54"/>
      <c r="I54"/>
      <c r="J54"/>
      <c r="K54"/>
      <c r="L54"/>
      <c r="M54" s="40"/>
      <c r="N54"/>
      <c r="O54"/>
      <c r="P54"/>
      <c r="Q54" s="40"/>
      <c r="R54"/>
      <c r="S54"/>
      <c r="T54"/>
      <c r="U54"/>
      <c r="AA54" s="40"/>
      <c r="AC54" s="40"/>
      <c r="AE54" s="40"/>
      <c r="BA54" s="40"/>
      <c r="BX54" s="40"/>
      <c r="DF54" s="40"/>
      <c r="DL54" s="40"/>
      <c r="DT54" s="40"/>
      <c r="EA54" s="40"/>
      <c r="EE54" s="40"/>
      <c r="EL54" s="40"/>
      <c r="EO54" s="40"/>
      <c r="ES54" s="40"/>
      <c r="EV54" s="40"/>
      <c r="EW54" s="40"/>
    </row>
    <row r="55" spans="2:153" x14ac:dyDescent="0.25">
      <c r="B55" s="39"/>
      <c r="C55" s="39"/>
      <c r="D55" s="40"/>
      <c r="E55"/>
      <c r="F55"/>
      <c r="G55" s="40"/>
      <c r="H55"/>
      <c r="I55"/>
      <c r="J55"/>
      <c r="K55"/>
      <c r="L55"/>
      <c r="M55" s="40"/>
      <c r="N55"/>
      <c r="O55"/>
      <c r="P55"/>
      <c r="Q55" s="40"/>
      <c r="R55"/>
      <c r="S55"/>
      <c r="T55"/>
      <c r="U55"/>
      <c r="AA55" s="40"/>
      <c r="AC55" s="40"/>
      <c r="AE55" s="40"/>
      <c r="BA55" s="40"/>
      <c r="BX55" s="40"/>
      <c r="DF55" s="40"/>
      <c r="DL55" s="40"/>
      <c r="DT55" s="40"/>
      <c r="EA55" s="40"/>
      <c r="EE55" s="40"/>
      <c r="EL55" s="40"/>
      <c r="EO55" s="40"/>
      <c r="ES55" s="40"/>
      <c r="EV55" s="40"/>
      <c r="EW55" s="40"/>
    </row>
    <row r="56" spans="2:153" x14ac:dyDescent="0.25">
      <c r="B56" s="39"/>
      <c r="C56" s="39"/>
      <c r="D56" s="40"/>
      <c r="E56"/>
      <c r="F56"/>
      <c r="G56" s="40"/>
      <c r="H56"/>
      <c r="I56"/>
      <c r="J56"/>
      <c r="K56"/>
      <c r="L56"/>
      <c r="M56" s="40"/>
      <c r="N56"/>
      <c r="O56"/>
      <c r="P56"/>
      <c r="Q56" s="40"/>
      <c r="R56"/>
      <c r="S56"/>
      <c r="T56"/>
      <c r="U56"/>
      <c r="AA56" s="40"/>
      <c r="AC56" s="40"/>
      <c r="AE56" s="40"/>
      <c r="BA56" s="40"/>
      <c r="BX56" s="40"/>
      <c r="DF56" s="40"/>
      <c r="DL56" s="40"/>
      <c r="DT56" s="40"/>
      <c r="EA56" s="40"/>
      <c r="EE56" s="40"/>
      <c r="EL56" s="40"/>
      <c r="EO56" s="40"/>
      <c r="ES56" s="40"/>
      <c r="EV56" s="40"/>
      <c r="EW56" s="40"/>
    </row>
    <row r="57" spans="2:153" x14ac:dyDescent="0.25">
      <c r="B57" s="39"/>
      <c r="C57" s="39"/>
      <c r="D57" s="40"/>
      <c r="E57"/>
      <c r="F57"/>
      <c r="G57" s="40"/>
      <c r="H57"/>
      <c r="I57"/>
      <c r="J57"/>
      <c r="K57"/>
      <c r="L57"/>
      <c r="M57" s="40"/>
      <c r="N57"/>
      <c r="O57"/>
      <c r="P57"/>
      <c r="Q57" s="40"/>
      <c r="R57"/>
      <c r="S57"/>
      <c r="T57"/>
      <c r="U57"/>
      <c r="AA57" s="40"/>
      <c r="AC57" s="40"/>
      <c r="AE57" s="40"/>
      <c r="BA57" s="40"/>
      <c r="BX57" s="40"/>
      <c r="DF57" s="40"/>
      <c r="DL57" s="40"/>
      <c r="DT57" s="40"/>
      <c r="EA57" s="40"/>
      <c r="EE57" s="40"/>
      <c r="EL57" s="40"/>
      <c r="EO57" s="40"/>
      <c r="ES57" s="40"/>
      <c r="EV57" s="40"/>
      <c r="EW57" s="40"/>
    </row>
    <row r="58" spans="2:153" x14ac:dyDescent="0.25">
      <c r="B58" s="39"/>
      <c r="C58" s="39"/>
      <c r="D58" s="40"/>
      <c r="E58"/>
      <c r="F58"/>
      <c r="G58" s="40"/>
      <c r="H58"/>
      <c r="I58"/>
      <c r="J58"/>
      <c r="K58"/>
      <c r="L58"/>
      <c r="M58" s="40"/>
      <c r="N58"/>
      <c r="O58"/>
      <c r="P58"/>
      <c r="Q58" s="40"/>
      <c r="R58"/>
      <c r="S58"/>
      <c r="T58"/>
      <c r="U58"/>
      <c r="AA58" s="40"/>
      <c r="AC58" s="40"/>
      <c r="AE58" s="40"/>
      <c r="BA58" s="40"/>
      <c r="BX58" s="40"/>
      <c r="DF58" s="40"/>
      <c r="DL58" s="40"/>
      <c r="DT58" s="40"/>
      <c r="EA58" s="40"/>
      <c r="EE58" s="40"/>
      <c r="EL58" s="40"/>
      <c r="EO58" s="40"/>
      <c r="ES58" s="40"/>
      <c r="EV58" s="40"/>
      <c r="EW58" s="40"/>
    </row>
  </sheetData>
  <sortState xmlns:xlrd2="http://schemas.microsoft.com/office/spreadsheetml/2017/richdata2" columnSort="1" ref="D1:FK58">
    <sortCondition ref="D1:FK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T5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7.28515625" customWidth="1"/>
    <col min="2" max="2" width="25.140625" customWidth="1"/>
    <col min="3" max="3" width="48.7109375" customWidth="1"/>
    <col min="4" max="4" width="9.140625" style="7"/>
  </cols>
  <sheetData>
    <row r="1" spans="1:150" s="8" customFormat="1" ht="45" x14ac:dyDescent="0.25">
      <c r="A1" s="10" t="s">
        <v>836</v>
      </c>
      <c r="B1" s="10" t="s">
        <v>263</v>
      </c>
      <c r="C1" s="10" t="s">
        <v>163</v>
      </c>
      <c r="D1" s="10" t="s">
        <v>167</v>
      </c>
      <c r="E1" s="10" t="s">
        <v>261</v>
      </c>
      <c r="F1" s="10" t="s">
        <v>693</v>
      </c>
      <c r="G1" s="10" t="s">
        <v>290</v>
      </c>
      <c r="H1" s="10" t="s">
        <v>754</v>
      </c>
      <c r="I1" s="10" t="s">
        <v>755</v>
      </c>
      <c r="J1" s="10" t="s">
        <v>716</v>
      </c>
      <c r="K1" s="10" t="s">
        <v>533</v>
      </c>
      <c r="L1" s="10" t="s">
        <v>657</v>
      </c>
      <c r="M1" s="10" t="s">
        <v>291</v>
      </c>
      <c r="N1" s="10" t="s">
        <v>640</v>
      </c>
      <c r="O1" s="10" t="s">
        <v>396</v>
      </c>
      <c r="P1" s="10" t="s">
        <v>671</v>
      </c>
      <c r="Q1" s="10" t="s">
        <v>571</v>
      </c>
      <c r="R1" s="10" t="s">
        <v>292</v>
      </c>
      <c r="S1" s="10" t="s">
        <v>823</v>
      </c>
      <c r="T1" s="10" t="s">
        <v>779</v>
      </c>
      <c r="U1" s="10" t="s">
        <v>795</v>
      </c>
      <c r="V1" s="10" t="s">
        <v>690</v>
      </c>
      <c r="W1" s="10" t="s">
        <v>705</v>
      </c>
      <c r="X1" s="10" t="s">
        <v>293</v>
      </c>
      <c r="Y1" s="10" t="s">
        <v>514</v>
      </c>
      <c r="Z1" s="10" t="s">
        <v>773</v>
      </c>
      <c r="AA1" s="10" t="s">
        <v>703</v>
      </c>
      <c r="AB1" s="10" t="s">
        <v>793</v>
      </c>
      <c r="AC1" s="10" t="s">
        <v>388</v>
      </c>
      <c r="AD1" s="10" t="s">
        <v>618</v>
      </c>
      <c r="AE1" s="10" t="s">
        <v>715</v>
      </c>
      <c r="AF1" s="10" t="s">
        <v>701</v>
      </c>
      <c r="AG1" s="10" t="s">
        <v>659</v>
      </c>
      <c r="AH1" s="10" t="s">
        <v>832</v>
      </c>
      <c r="AI1" s="10" t="s">
        <v>318</v>
      </c>
      <c r="AJ1" s="10" t="s">
        <v>530</v>
      </c>
      <c r="AK1" s="10" t="s">
        <v>717</v>
      </c>
      <c r="AL1" s="10" t="s">
        <v>706</v>
      </c>
      <c r="AM1" s="10" t="s">
        <v>451</v>
      </c>
      <c r="AN1" s="10" t="s">
        <v>260</v>
      </c>
      <c r="AO1" s="10" t="s">
        <v>612</v>
      </c>
      <c r="AP1" s="10" t="s">
        <v>757</v>
      </c>
      <c r="AQ1" s="10" t="s">
        <v>812</v>
      </c>
      <c r="AR1" s="10" t="s">
        <v>694</v>
      </c>
      <c r="AS1" s="10" t="s">
        <v>707</v>
      </c>
      <c r="AT1" s="10" t="s">
        <v>353</v>
      </c>
      <c r="AU1" s="10" t="s">
        <v>813</v>
      </c>
      <c r="AV1" s="10" t="s">
        <v>811</v>
      </c>
      <c r="AW1" s="10" t="s">
        <v>324</v>
      </c>
      <c r="AX1" s="10" t="s">
        <v>634</v>
      </c>
      <c r="AY1" s="10" t="s">
        <v>295</v>
      </c>
      <c r="AZ1" s="10" t="s">
        <v>679</v>
      </c>
      <c r="BA1" s="10" t="s">
        <v>721</v>
      </c>
      <c r="BB1" s="10" t="s">
        <v>365</v>
      </c>
      <c r="BC1" s="10" t="s">
        <v>279</v>
      </c>
      <c r="BD1" s="10" t="s">
        <v>809</v>
      </c>
      <c r="BE1" s="10" t="s">
        <v>280</v>
      </c>
      <c r="BF1" s="10" t="s">
        <v>298</v>
      </c>
      <c r="BG1" s="10" t="s">
        <v>826</v>
      </c>
      <c r="BH1" s="10" t="s">
        <v>788</v>
      </c>
      <c r="BI1" s="10" t="s">
        <v>702</v>
      </c>
      <c r="BJ1" s="10" t="s">
        <v>708</v>
      </c>
      <c r="BK1" s="10" t="s">
        <v>712</v>
      </c>
      <c r="BL1" s="10" t="s">
        <v>791</v>
      </c>
      <c r="BM1" s="10" t="s">
        <v>299</v>
      </c>
      <c r="BN1" s="10" t="s">
        <v>277</v>
      </c>
      <c r="BO1" s="10" t="s">
        <v>569</v>
      </c>
      <c r="BP1" s="10" t="s">
        <v>316</v>
      </c>
      <c r="BQ1" s="10" t="s">
        <v>595</v>
      </c>
      <c r="BR1" s="10" t="s">
        <v>818</v>
      </c>
      <c r="BS1" s="10" t="s">
        <v>704</v>
      </c>
      <c r="BT1" s="10" t="s">
        <v>638</v>
      </c>
      <c r="BU1" s="10" t="s">
        <v>760</v>
      </c>
      <c r="BV1" s="10" t="s">
        <v>300</v>
      </c>
      <c r="BW1" s="10" t="s">
        <v>614</v>
      </c>
      <c r="BX1" s="10" t="s">
        <v>761</v>
      </c>
      <c r="BY1" s="10" t="s">
        <v>709</v>
      </c>
      <c r="BZ1" s="10" t="s">
        <v>330</v>
      </c>
      <c r="CA1" s="10" t="s">
        <v>794</v>
      </c>
      <c r="CB1" s="10" t="s">
        <v>819</v>
      </c>
      <c r="CC1" s="10" t="s">
        <v>835</v>
      </c>
      <c r="CD1" s="10" t="s">
        <v>762</v>
      </c>
      <c r="CE1" s="10" t="s">
        <v>654</v>
      </c>
      <c r="CF1" s="10" t="s">
        <v>375</v>
      </c>
      <c r="CG1" s="10" t="s">
        <v>782</v>
      </c>
      <c r="CH1" s="10" t="s">
        <v>780</v>
      </c>
      <c r="CI1" s="10" t="s">
        <v>763</v>
      </c>
      <c r="CJ1" s="10" t="s">
        <v>303</v>
      </c>
      <c r="CK1" s="10" t="s">
        <v>824</v>
      </c>
      <c r="CL1" s="10" t="s">
        <v>774</v>
      </c>
      <c r="CM1" s="10" t="s">
        <v>815</v>
      </c>
      <c r="CN1" s="10" t="s">
        <v>764</v>
      </c>
      <c r="CO1" s="10" t="s">
        <v>765</v>
      </c>
      <c r="CP1" s="10" t="s">
        <v>306</v>
      </c>
      <c r="CQ1" s="10" t="s">
        <v>307</v>
      </c>
      <c r="CR1" s="10" t="s">
        <v>814</v>
      </c>
      <c r="CS1" s="10" t="s">
        <v>317</v>
      </c>
      <c r="CT1" s="10" t="s">
        <v>700</v>
      </c>
      <c r="CU1" s="10" t="s">
        <v>783</v>
      </c>
      <c r="CV1" s="10" t="s">
        <v>271</v>
      </c>
      <c r="CW1" s="10" t="s">
        <v>781</v>
      </c>
      <c r="CX1" s="10" t="s">
        <v>165</v>
      </c>
      <c r="CY1" s="10" t="s">
        <v>308</v>
      </c>
      <c r="CZ1" s="10" t="s">
        <v>309</v>
      </c>
      <c r="DA1" s="10" t="s">
        <v>310</v>
      </c>
      <c r="DB1" s="10" t="s">
        <v>385</v>
      </c>
      <c r="DC1" s="10" t="s">
        <v>790</v>
      </c>
      <c r="DD1" s="10" t="s">
        <v>658</v>
      </c>
      <c r="DE1" s="10" t="s">
        <v>311</v>
      </c>
      <c r="DF1" s="10" t="s">
        <v>766</v>
      </c>
      <c r="DG1" s="10" t="s">
        <v>332</v>
      </c>
      <c r="DH1" s="10" t="s">
        <v>807</v>
      </c>
      <c r="DI1" s="10" t="s">
        <v>166</v>
      </c>
      <c r="DJ1" s="10" t="s">
        <v>808</v>
      </c>
      <c r="DK1" s="10" t="s">
        <v>810</v>
      </c>
      <c r="DL1" s="10" t="s">
        <v>399</v>
      </c>
      <c r="DM1" s="10" t="s">
        <v>692</v>
      </c>
      <c r="DN1" s="10" t="s">
        <v>282</v>
      </c>
      <c r="DO1" s="10" t="s">
        <v>611</v>
      </c>
      <c r="DP1" s="10" t="s">
        <v>655</v>
      </c>
      <c r="DQ1" s="10" t="s">
        <v>312</v>
      </c>
      <c r="DR1" s="10" t="s">
        <v>767</v>
      </c>
      <c r="DS1" s="10" t="s">
        <v>820</v>
      </c>
      <c r="DT1" s="10" t="s">
        <v>784</v>
      </c>
      <c r="DU1" s="10" t="s">
        <v>395</v>
      </c>
      <c r="DV1" s="10" t="s">
        <v>660</v>
      </c>
      <c r="DW1" s="10" t="s">
        <v>768</v>
      </c>
      <c r="DX1" s="10" t="s">
        <v>188</v>
      </c>
      <c r="DY1" s="10" t="s">
        <v>711</v>
      </c>
      <c r="DZ1" s="10" t="s">
        <v>785</v>
      </c>
      <c r="EA1" s="10" t="s">
        <v>821</v>
      </c>
      <c r="EB1" s="10" t="s">
        <v>816</v>
      </c>
      <c r="EC1" s="10" t="s">
        <v>775</v>
      </c>
      <c r="ED1" s="10" t="s">
        <v>313</v>
      </c>
      <c r="EE1" s="10" t="s">
        <v>434</v>
      </c>
      <c r="EF1" s="10" t="s">
        <v>786</v>
      </c>
      <c r="EG1" s="10" t="s">
        <v>656</v>
      </c>
      <c r="EH1" s="10" t="s">
        <v>314</v>
      </c>
      <c r="EI1" s="10" t="s">
        <v>769</v>
      </c>
      <c r="EJ1" s="10" t="s">
        <v>403</v>
      </c>
      <c r="EK1" s="10" t="s">
        <v>718</v>
      </c>
      <c r="EL1" s="10" t="s">
        <v>714</v>
      </c>
      <c r="EM1" s="10" t="s">
        <v>688</v>
      </c>
      <c r="EN1" s="10" t="s">
        <v>770</v>
      </c>
      <c r="EO1" s="10" t="s">
        <v>771</v>
      </c>
      <c r="EP1" s="10" t="s">
        <v>822</v>
      </c>
      <c r="EQ1" s="10" t="s">
        <v>796</v>
      </c>
      <c r="ER1" s="10" t="s">
        <v>616</v>
      </c>
      <c r="ES1" s="10" t="s">
        <v>262</v>
      </c>
      <c r="ET1" s="10" t="s">
        <v>792</v>
      </c>
    </row>
    <row r="2" spans="1:150" ht="24" customHeight="1" x14ac:dyDescent="0.25">
      <c r="A2" s="72">
        <f>_xlfn.RANK.EQ(D2,D$2:D$29,0)+COUNTIF(D$2:D2,D2)-1</f>
        <v>21</v>
      </c>
      <c r="B2" s="1" t="s">
        <v>151</v>
      </c>
      <c r="C2" s="4" t="str">
        <f>_xlfn.IFNA(VLOOKUP($B2,S2R18IDs!$A$2:$Y$29,2,FALSE),"")</f>
        <v>Further Architecture Enhancement for UAV and UAM</v>
      </c>
      <c r="D2" s="35">
        <f t="shared" ref="D2:D29" si="0">SUM(E2:GE2)</f>
        <v>33</v>
      </c>
      <c r="E2" s="2"/>
      <c r="F2" s="2"/>
      <c r="G2" s="2">
        <v>1</v>
      </c>
      <c r="H2" s="2"/>
      <c r="I2" s="2"/>
      <c r="J2" s="2"/>
      <c r="K2" s="2"/>
      <c r="L2" s="2"/>
      <c r="M2" s="2">
        <v>1</v>
      </c>
      <c r="N2" s="2"/>
      <c r="O2" s="2"/>
      <c r="P2" s="2"/>
      <c r="Q2" s="2"/>
      <c r="R2" s="2"/>
      <c r="S2" s="2"/>
      <c r="T2" s="2"/>
      <c r="U2" s="2"/>
      <c r="V2" s="2"/>
      <c r="W2" s="2">
        <v>1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>
        <v>1</v>
      </c>
      <c r="AQ2" s="2">
        <v>1</v>
      </c>
      <c r="AR2" s="2"/>
      <c r="AS2" s="2">
        <v>1</v>
      </c>
      <c r="AT2" s="2"/>
      <c r="AU2" s="2"/>
      <c r="AV2" s="2">
        <v>1</v>
      </c>
      <c r="AW2" s="2"/>
      <c r="AX2" s="2"/>
      <c r="AY2" s="2"/>
      <c r="AZ2" s="2"/>
      <c r="BA2" s="2"/>
      <c r="BB2" s="2"/>
      <c r="BC2" s="2"/>
      <c r="BD2" s="2"/>
      <c r="BE2" s="2">
        <v>1</v>
      </c>
      <c r="BF2" s="2">
        <v>1</v>
      </c>
      <c r="BG2" s="2"/>
      <c r="BH2" s="2"/>
      <c r="BI2" s="2"/>
      <c r="BJ2" s="2"/>
      <c r="BK2" s="2"/>
      <c r="BL2" s="2"/>
      <c r="BM2" s="2"/>
      <c r="BN2" s="2">
        <v>1</v>
      </c>
      <c r="BO2" s="2"/>
      <c r="BP2" s="2"/>
      <c r="BQ2" s="2"/>
      <c r="BR2" s="2">
        <v>1</v>
      </c>
      <c r="BS2" s="2">
        <v>1</v>
      </c>
      <c r="BT2" s="2"/>
      <c r="BU2" s="2"/>
      <c r="BV2" s="2"/>
      <c r="BW2" s="2"/>
      <c r="BX2" s="2"/>
      <c r="BY2" s="2"/>
      <c r="BZ2" s="2"/>
      <c r="CA2" s="2">
        <v>1</v>
      </c>
      <c r="CB2" s="2"/>
      <c r="CC2" s="2">
        <v>1</v>
      </c>
      <c r="CD2" s="2"/>
      <c r="CE2" s="2"/>
      <c r="CF2" s="2"/>
      <c r="CG2" s="2"/>
      <c r="CH2" s="2"/>
      <c r="CI2" s="2"/>
      <c r="CJ2" s="2"/>
      <c r="CK2" s="2">
        <v>1</v>
      </c>
      <c r="CL2" s="2"/>
      <c r="CM2" s="2"/>
      <c r="CN2" s="2">
        <v>1</v>
      </c>
      <c r="CO2" s="2"/>
      <c r="CP2" s="2">
        <v>1</v>
      </c>
      <c r="CQ2" s="2">
        <v>1</v>
      </c>
      <c r="CR2" s="2"/>
      <c r="CS2" s="2">
        <v>1</v>
      </c>
      <c r="CT2" s="2"/>
      <c r="CU2" s="2">
        <v>1</v>
      </c>
      <c r="CV2" s="2">
        <v>1</v>
      </c>
      <c r="CW2" s="2">
        <v>1</v>
      </c>
      <c r="CX2" s="2"/>
      <c r="CY2" s="2"/>
      <c r="CZ2" s="2"/>
      <c r="DA2" s="2"/>
      <c r="DB2" s="2"/>
      <c r="DC2" s="2">
        <v>1</v>
      </c>
      <c r="DD2" s="2">
        <v>1</v>
      </c>
      <c r="DE2" s="2"/>
      <c r="DF2" s="2"/>
      <c r="DG2" s="2">
        <v>1</v>
      </c>
      <c r="DH2" s="2"/>
      <c r="DI2" s="2"/>
      <c r="DJ2" s="2"/>
      <c r="DK2" s="2"/>
      <c r="DL2" s="2"/>
      <c r="DM2" s="2"/>
      <c r="DN2" s="2">
        <v>1</v>
      </c>
      <c r="DO2" s="2"/>
      <c r="DP2" s="2"/>
      <c r="DQ2" s="2">
        <v>1</v>
      </c>
      <c r="DR2" s="2">
        <v>1</v>
      </c>
      <c r="DS2" s="2"/>
      <c r="DT2" s="2"/>
      <c r="DU2" s="2"/>
      <c r="DV2" s="2"/>
      <c r="DW2" s="2"/>
      <c r="DX2" s="2"/>
      <c r="DY2" s="2"/>
      <c r="DZ2" s="2"/>
      <c r="EA2" s="2"/>
      <c r="EB2" s="2">
        <v>1</v>
      </c>
      <c r="EC2" s="2"/>
      <c r="ED2" s="2"/>
      <c r="EE2" s="2"/>
      <c r="EF2" s="2"/>
      <c r="EG2" s="2">
        <v>1</v>
      </c>
      <c r="EH2" s="2"/>
      <c r="EI2" s="2"/>
      <c r="EJ2" s="2"/>
      <c r="EK2" s="2">
        <v>1</v>
      </c>
      <c r="EL2" s="2">
        <v>1</v>
      </c>
      <c r="EM2" s="2"/>
      <c r="EN2" s="2"/>
      <c r="EO2" s="2">
        <v>1</v>
      </c>
      <c r="EP2" s="2"/>
      <c r="EQ2" s="2"/>
      <c r="ER2" s="2"/>
      <c r="ES2" s="2"/>
      <c r="ET2" s="2"/>
    </row>
    <row r="3" spans="1:150" ht="24" customHeight="1" x14ac:dyDescent="0.25">
      <c r="A3" s="72">
        <f>_xlfn.RANK.EQ(D3,D$2:D$29,0)+COUNTIF(D$2:D3,D3)-1</f>
        <v>17</v>
      </c>
      <c r="B3" s="1" t="s">
        <v>146</v>
      </c>
      <c r="C3" s="4" t="str">
        <f>_xlfn.IFNA(VLOOKUP($B3,S2R18IDs!$A$2:$Y$29,2,FALSE),"")</f>
        <v>UPF Enhancement for Exposure And SBA</v>
      </c>
      <c r="D3" s="35">
        <f t="shared" si="0"/>
        <v>44</v>
      </c>
      <c r="E3" s="2"/>
      <c r="F3" s="2"/>
      <c r="G3" s="2"/>
      <c r="H3" s="2"/>
      <c r="I3" s="2">
        <v>1</v>
      </c>
      <c r="J3" s="2"/>
      <c r="K3" s="2">
        <v>1</v>
      </c>
      <c r="L3" s="2"/>
      <c r="M3" s="2">
        <v>1</v>
      </c>
      <c r="N3" s="2"/>
      <c r="O3" s="2"/>
      <c r="P3" s="2"/>
      <c r="Q3" s="2"/>
      <c r="R3" s="2"/>
      <c r="S3" s="2"/>
      <c r="T3" s="2">
        <v>1</v>
      </c>
      <c r="U3" s="2"/>
      <c r="V3" s="2">
        <v>1</v>
      </c>
      <c r="W3" s="2"/>
      <c r="X3" s="2">
        <v>1</v>
      </c>
      <c r="Y3" s="2"/>
      <c r="Z3" s="2"/>
      <c r="AA3" s="2">
        <v>1</v>
      </c>
      <c r="AB3" s="2"/>
      <c r="AC3" s="2"/>
      <c r="AD3" s="2"/>
      <c r="AE3" s="2">
        <v>1</v>
      </c>
      <c r="AF3" s="2">
        <v>1</v>
      </c>
      <c r="AG3" s="2"/>
      <c r="AH3" s="2"/>
      <c r="AI3" s="2"/>
      <c r="AJ3" s="2"/>
      <c r="AK3" s="2">
        <v>1</v>
      </c>
      <c r="AL3" s="2"/>
      <c r="AM3" s="2">
        <v>1</v>
      </c>
      <c r="AN3" s="2"/>
      <c r="AO3" s="2"/>
      <c r="AP3" s="2"/>
      <c r="AQ3" s="2"/>
      <c r="AR3" s="2">
        <v>1</v>
      </c>
      <c r="AS3" s="2">
        <v>1</v>
      </c>
      <c r="AT3" s="2"/>
      <c r="AU3" s="2"/>
      <c r="AV3" s="2"/>
      <c r="AW3" s="2"/>
      <c r="AX3" s="2">
        <v>1</v>
      </c>
      <c r="AY3" s="2"/>
      <c r="AZ3" s="2"/>
      <c r="BA3" s="2"/>
      <c r="BB3" s="2"/>
      <c r="BC3" s="2"/>
      <c r="BD3" s="2"/>
      <c r="BE3" s="2">
        <v>1</v>
      </c>
      <c r="BF3" s="2"/>
      <c r="BG3" s="2"/>
      <c r="BH3" s="2"/>
      <c r="BI3" s="2"/>
      <c r="BJ3" s="2"/>
      <c r="BK3" s="2"/>
      <c r="BL3" s="2"/>
      <c r="BM3" s="2"/>
      <c r="BN3" s="2"/>
      <c r="BO3" s="2">
        <v>1</v>
      </c>
      <c r="BP3" s="2"/>
      <c r="BQ3" s="2"/>
      <c r="BR3" s="2"/>
      <c r="BS3" s="2"/>
      <c r="BT3" s="2">
        <v>1</v>
      </c>
      <c r="BU3" s="2"/>
      <c r="BV3" s="2"/>
      <c r="BW3" s="2">
        <v>1</v>
      </c>
      <c r="BX3" s="2">
        <v>1</v>
      </c>
      <c r="BY3" s="2"/>
      <c r="BZ3" s="2"/>
      <c r="CA3" s="2"/>
      <c r="CB3" s="2"/>
      <c r="CC3" s="2">
        <v>1</v>
      </c>
      <c r="CD3" s="2">
        <v>1</v>
      </c>
      <c r="CE3" s="2"/>
      <c r="CF3" s="2"/>
      <c r="CG3" s="2">
        <v>1</v>
      </c>
      <c r="CH3" s="2"/>
      <c r="CI3" s="2">
        <v>1</v>
      </c>
      <c r="CJ3" s="2"/>
      <c r="CK3" s="2"/>
      <c r="CL3" s="2"/>
      <c r="CM3" s="2"/>
      <c r="CN3" s="2">
        <v>1</v>
      </c>
      <c r="CO3" s="2"/>
      <c r="CP3" s="2"/>
      <c r="CQ3" s="2"/>
      <c r="CR3" s="2"/>
      <c r="CS3" s="2"/>
      <c r="CT3" s="2"/>
      <c r="CU3" s="2"/>
      <c r="CV3" s="2"/>
      <c r="CW3" s="2"/>
      <c r="CX3" s="2">
        <v>1</v>
      </c>
      <c r="CY3" s="2">
        <v>1</v>
      </c>
      <c r="CZ3" s="2">
        <v>1</v>
      </c>
      <c r="DA3" s="2"/>
      <c r="DB3" s="2"/>
      <c r="DC3" s="2"/>
      <c r="DD3" s="2"/>
      <c r="DE3" s="2"/>
      <c r="DF3" s="2">
        <v>1</v>
      </c>
      <c r="DG3" s="2"/>
      <c r="DH3" s="2">
        <v>1</v>
      </c>
      <c r="DI3" s="2"/>
      <c r="DJ3" s="2">
        <v>1</v>
      </c>
      <c r="DK3" s="2">
        <v>1</v>
      </c>
      <c r="DL3" s="2"/>
      <c r="DM3" s="2">
        <v>1</v>
      </c>
      <c r="DN3" s="2"/>
      <c r="DO3" s="2"/>
      <c r="DP3" s="2">
        <v>1</v>
      </c>
      <c r="DQ3" s="2">
        <v>1</v>
      </c>
      <c r="DR3" s="2">
        <v>1</v>
      </c>
      <c r="DS3" s="2"/>
      <c r="DT3" s="2"/>
      <c r="DU3" s="2"/>
      <c r="DV3" s="2"/>
      <c r="DW3" s="2"/>
      <c r="DX3" s="2"/>
      <c r="DY3" s="2">
        <v>1</v>
      </c>
      <c r="DZ3" s="2">
        <v>1</v>
      </c>
      <c r="EA3" s="2">
        <v>1</v>
      </c>
      <c r="EB3" s="2"/>
      <c r="EC3" s="2">
        <v>1</v>
      </c>
      <c r="ED3" s="2">
        <v>1</v>
      </c>
      <c r="EE3" s="2"/>
      <c r="EF3" s="2"/>
      <c r="EG3" s="2"/>
      <c r="EH3" s="2"/>
      <c r="EI3" s="2"/>
      <c r="EJ3" s="2">
        <v>1</v>
      </c>
      <c r="EK3" s="2"/>
      <c r="EL3" s="2">
        <v>1</v>
      </c>
      <c r="EM3" s="2">
        <v>1</v>
      </c>
      <c r="EN3" s="2"/>
      <c r="EO3" s="2">
        <v>1</v>
      </c>
      <c r="EP3" s="2"/>
      <c r="EQ3" s="2"/>
      <c r="ER3" s="2"/>
      <c r="ES3" s="2"/>
      <c r="ET3" s="2"/>
    </row>
    <row r="4" spans="1:150" ht="24" customHeight="1" x14ac:dyDescent="0.25">
      <c r="A4" s="72">
        <f>_xlfn.RANK.EQ(D4,D$2:D$29,0)+COUNTIF(D$2:D4,D4)-1</f>
        <v>3</v>
      </c>
      <c r="B4" s="1" t="s">
        <v>143</v>
      </c>
      <c r="C4" s="4" t="str">
        <f>_xlfn.IFNA(VLOOKUP($B4,S2R18IDs!$A$2:$Y$29,2,FALSE),"")</f>
        <v>5G System Support for AI/ML-based Services</v>
      </c>
      <c r="D4" s="35">
        <f t="shared" si="0"/>
        <v>63</v>
      </c>
      <c r="E4" s="2"/>
      <c r="F4" s="2"/>
      <c r="G4" s="2"/>
      <c r="H4" s="2">
        <v>1</v>
      </c>
      <c r="I4" s="2"/>
      <c r="J4" s="2">
        <v>1</v>
      </c>
      <c r="K4" s="2"/>
      <c r="L4" s="2">
        <v>1</v>
      </c>
      <c r="M4" s="2">
        <v>1</v>
      </c>
      <c r="N4" s="2"/>
      <c r="O4" s="2"/>
      <c r="P4" s="2"/>
      <c r="Q4" s="2"/>
      <c r="R4" s="2"/>
      <c r="S4" s="2">
        <v>1</v>
      </c>
      <c r="T4" s="2"/>
      <c r="U4" s="2"/>
      <c r="V4" s="2"/>
      <c r="W4" s="2">
        <v>1</v>
      </c>
      <c r="X4" s="2">
        <v>1</v>
      </c>
      <c r="Y4" s="2">
        <v>1</v>
      </c>
      <c r="Z4" s="2"/>
      <c r="AA4" s="2">
        <v>1</v>
      </c>
      <c r="AB4" s="2"/>
      <c r="AC4" s="2">
        <v>1</v>
      </c>
      <c r="AD4" s="2">
        <v>1</v>
      </c>
      <c r="AE4" s="2"/>
      <c r="AF4" s="2"/>
      <c r="AG4" s="2"/>
      <c r="AH4" s="2">
        <v>1</v>
      </c>
      <c r="AI4" s="2">
        <v>1</v>
      </c>
      <c r="AJ4" s="2"/>
      <c r="AK4" s="2">
        <v>1</v>
      </c>
      <c r="AL4" s="2"/>
      <c r="AM4" s="2"/>
      <c r="AN4" s="2">
        <v>1</v>
      </c>
      <c r="AO4" s="2"/>
      <c r="AP4" s="2">
        <v>1</v>
      </c>
      <c r="AQ4" s="2">
        <v>1</v>
      </c>
      <c r="AR4" s="2"/>
      <c r="AS4" s="2">
        <v>1</v>
      </c>
      <c r="AT4" s="2"/>
      <c r="AU4" s="2"/>
      <c r="AV4" s="2"/>
      <c r="AW4" s="2"/>
      <c r="AX4" s="2">
        <v>1</v>
      </c>
      <c r="AY4" s="2">
        <v>1</v>
      </c>
      <c r="AZ4" s="2"/>
      <c r="BA4" s="2"/>
      <c r="BB4" s="2"/>
      <c r="BC4" s="2"/>
      <c r="BD4" s="2">
        <v>1</v>
      </c>
      <c r="BE4" s="2">
        <v>1</v>
      </c>
      <c r="BF4" s="2"/>
      <c r="BG4" s="2"/>
      <c r="BH4" s="2">
        <v>1</v>
      </c>
      <c r="BI4" s="2"/>
      <c r="BJ4" s="2"/>
      <c r="BK4" s="2"/>
      <c r="BL4" s="2"/>
      <c r="BM4" s="2"/>
      <c r="BN4" s="2">
        <v>1</v>
      </c>
      <c r="BO4" s="2"/>
      <c r="BP4" s="2">
        <v>1</v>
      </c>
      <c r="BQ4" s="2"/>
      <c r="BR4" s="2">
        <v>1</v>
      </c>
      <c r="BS4" s="2"/>
      <c r="BT4" s="2"/>
      <c r="BU4" s="2"/>
      <c r="BV4" s="2"/>
      <c r="BW4" s="2"/>
      <c r="BX4" s="2"/>
      <c r="BY4" s="2"/>
      <c r="BZ4" s="2">
        <v>1</v>
      </c>
      <c r="CA4" s="2"/>
      <c r="CB4" s="2"/>
      <c r="CC4" s="2">
        <v>1</v>
      </c>
      <c r="CD4" s="2">
        <v>1</v>
      </c>
      <c r="CE4" s="2"/>
      <c r="CF4" s="2"/>
      <c r="CG4" s="2">
        <v>1</v>
      </c>
      <c r="CH4" s="2"/>
      <c r="CI4" s="2">
        <v>1</v>
      </c>
      <c r="CJ4" s="2"/>
      <c r="CK4" s="2"/>
      <c r="CL4" s="2">
        <v>1</v>
      </c>
      <c r="CM4" s="2"/>
      <c r="CN4" s="2">
        <v>1</v>
      </c>
      <c r="CO4" s="2">
        <v>1</v>
      </c>
      <c r="CP4" s="2"/>
      <c r="CQ4" s="2"/>
      <c r="CR4" s="2"/>
      <c r="CS4" s="2">
        <v>1</v>
      </c>
      <c r="CT4" s="2">
        <v>1</v>
      </c>
      <c r="CU4" s="2"/>
      <c r="CV4" s="2"/>
      <c r="CW4" s="2">
        <v>1</v>
      </c>
      <c r="CX4" s="2">
        <v>1</v>
      </c>
      <c r="CY4" s="2">
        <v>1</v>
      </c>
      <c r="CZ4" s="2"/>
      <c r="DA4" s="2"/>
      <c r="DB4" s="2"/>
      <c r="DC4" s="2"/>
      <c r="DD4" s="2"/>
      <c r="DE4" s="2"/>
      <c r="DF4" s="2">
        <v>1</v>
      </c>
      <c r="DG4" s="2">
        <v>1</v>
      </c>
      <c r="DH4" s="2" t="s">
        <v>164</v>
      </c>
      <c r="DI4" s="2">
        <v>1</v>
      </c>
      <c r="DJ4" s="2">
        <v>1</v>
      </c>
      <c r="DK4" s="2"/>
      <c r="DL4" s="2"/>
      <c r="DM4" s="2"/>
      <c r="DN4" s="2"/>
      <c r="DO4" s="2"/>
      <c r="DP4" s="2"/>
      <c r="DQ4" s="2">
        <v>1</v>
      </c>
      <c r="DR4" s="2">
        <v>1</v>
      </c>
      <c r="DS4" s="2"/>
      <c r="DT4" s="2">
        <v>1</v>
      </c>
      <c r="DU4" s="2"/>
      <c r="DV4" s="2">
        <v>1</v>
      </c>
      <c r="DW4" s="2"/>
      <c r="DX4" s="2">
        <v>1</v>
      </c>
      <c r="DY4" s="2">
        <v>1</v>
      </c>
      <c r="DZ4" s="2">
        <v>1</v>
      </c>
      <c r="EA4" s="2">
        <v>1</v>
      </c>
      <c r="EB4" s="2"/>
      <c r="EC4" s="2">
        <v>1</v>
      </c>
      <c r="ED4" s="2">
        <v>1</v>
      </c>
      <c r="EE4" s="2"/>
      <c r="EF4" s="2">
        <v>1</v>
      </c>
      <c r="EG4" s="2">
        <v>1</v>
      </c>
      <c r="EH4" s="2"/>
      <c r="EI4" s="2">
        <v>1</v>
      </c>
      <c r="EJ4" s="2"/>
      <c r="EK4" s="2">
        <v>1</v>
      </c>
      <c r="EL4" s="2"/>
      <c r="EM4" s="2">
        <v>1</v>
      </c>
      <c r="EN4" s="2">
        <v>1</v>
      </c>
      <c r="EO4" s="2">
        <v>1</v>
      </c>
      <c r="EP4" s="2"/>
      <c r="EQ4" s="2">
        <v>1</v>
      </c>
      <c r="ER4" s="2"/>
      <c r="ES4" s="2">
        <v>1</v>
      </c>
      <c r="ET4" s="2">
        <v>1</v>
      </c>
    </row>
    <row r="5" spans="1:150" ht="24" customHeight="1" x14ac:dyDescent="0.25">
      <c r="A5" s="72">
        <f>_xlfn.RANK.EQ(D5,D$2:D$29,0)+COUNTIF(D$2:D5,D5)-1</f>
        <v>25</v>
      </c>
      <c r="B5" s="1" t="s">
        <v>137</v>
      </c>
      <c r="C5" s="4" t="str">
        <f>_xlfn.IFNA(VLOOKUP($B5,S2R18IDs!$A$2:$Y$29,2,FALSE),"")</f>
        <v>System Enabler for Service Function Chaining.</v>
      </c>
      <c r="D5" s="35">
        <f t="shared" si="0"/>
        <v>22</v>
      </c>
      <c r="E5" s="2"/>
      <c r="F5" s="2"/>
      <c r="G5" s="2"/>
      <c r="H5" s="2"/>
      <c r="I5" s="2">
        <v>1</v>
      </c>
      <c r="J5" s="2"/>
      <c r="K5" s="2"/>
      <c r="L5" s="2"/>
      <c r="M5" s="2">
        <v>1</v>
      </c>
      <c r="N5" s="2"/>
      <c r="O5" s="2">
        <v>1</v>
      </c>
      <c r="P5" s="2"/>
      <c r="Q5" s="2"/>
      <c r="R5" s="2"/>
      <c r="S5" s="2"/>
      <c r="T5" s="2">
        <v>1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>
        <v>1</v>
      </c>
      <c r="AF5" s="2"/>
      <c r="AG5" s="2"/>
      <c r="AH5" s="2" t="s">
        <v>164</v>
      </c>
      <c r="AI5" s="2"/>
      <c r="AJ5" s="2"/>
      <c r="AK5" s="2">
        <v>1</v>
      </c>
      <c r="AL5" s="2"/>
      <c r="AM5" s="2"/>
      <c r="AN5" s="2"/>
      <c r="AO5" s="2"/>
      <c r="AP5" s="2"/>
      <c r="AQ5" s="2"/>
      <c r="AR5" s="2">
        <v>1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>
        <v>1</v>
      </c>
      <c r="BO5" s="2"/>
      <c r="BP5" s="2">
        <v>1</v>
      </c>
      <c r="BQ5" s="2"/>
      <c r="BR5" s="2"/>
      <c r="BS5" s="2"/>
      <c r="BT5" s="2"/>
      <c r="BU5" s="2"/>
      <c r="BV5" s="2"/>
      <c r="BW5" s="2">
        <v>1</v>
      </c>
      <c r="BX5" s="2"/>
      <c r="BY5" s="2">
        <v>1</v>
      </c>
      <c r="BZ5" s="2"/>
      <c r="CA5" s="2"/>
      <c r="CB5" s="2"/>
      <c r="CC5" s="2"/>
      <c r="CD5" s="2"/>
      <c r="CE5" s="2"/>
      <c r="CF5" s="2"/>
      <c r="CG5" s="2">
        <v>1</v>
      </c>
      <c r="CH5" s="2"/>
      <c r="CI5" s="2">
        <v>1</v>
      </c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 t="s">
        <v>164</v>
      </c>
      <c r="CY5" s="2"/>
      <c r="CZ5" s="2"/>
      <c r="DA5" s="2"/>
      <c r="DB5" s="2"/>
      <c r="DC5" s="2"/>
      <c r="DD5" s="2"/>
      <c r="DE5" s="2"/>
      <c r="DF5" s="2">
        <v>1</v>
      </c>
      <c r="DG5" s="2"/>
      <c r="DH5" s="2">
        <v>1</v>
      </c>
      <c r="DI5" s="2"/>
      <c r="DJ5" s="2"/>
      <c r="DK5" s="2">
        <v>1</v>
      </c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>
        <v>1</v>
      </c>
      <c r="DZ5" s="2">
        <v>1</v>
      </c>
      <c r="EA5" s="2">
        <v>1</v>
      </c>
      <c r="EB5" s="2">
        <v>1</v>
      </c>
      <c r="EC5" s="2"/>
      <c r="ED5" s="2"/>
      <c r="EE5" s="2"/>
      <c r="EF5" s="2"/>
      <c r="EG5" s="2"/>
      <c r="EH5" s="2"/>
      <c r="EI5" s="2"/>
      <c r="EJ5" s="2"/>
      <c r="EK5" s="2">
        <v>1</v>
      </c>
      <c r="EL5" s="2"/>
      <c r="EM5" s="2"/>
      <c r="EN5" s="2"/>
      <c r="EO5" s="2"/>
      <c r="EP5" s="2"/>
      <c r="EQ5" s="2"/>
      <c r="ER5" s="2"/>
      <c r="ES5" s="2"/>
      <c r="ET5" s="2"/>
    </row>
    <row r="6" spans="1:150" ht="24" customHeight="1" x14ac:dyDescent="0.25">
      <c r="A6" s="72">
        <f>_xlfn.RANK.EQ(D6,D$2:D$29,0)+COUNTIF(D$2:D6,D6)-1</f>
        <v>9</v>
      </c>
      <c r="B6" s="1" t="s">
        <v>132</v>
      </c>
      <c r="C6" s="4" t="str">
        <f>_xlfn.IFNA(VLOOKUP($B6,S2R18IDs!$A$2:$Y$29,2,FALSE),"")</f>
        <v>5GC enhancement for satellite access Phase 2</v>
      </c>
      <c r="D6" s="35">
        <f t="shared" si="0"/>
        <v>54</v>
      </c>
      <c r="E6" s="2"/>
      <c r="F6" s="2">
        <v>1</v>
      </c>
      <c r="G6" s="2">
        <v>1</v>
      </c>
      <c r="H6" s="2"/>
      <c r="I6" s="2"/>
      <c r="J6" s="2"/>
      <c r="K6" s="2"/>
      <c r="L6" s="2">
        <v>1</v>
      </c>
      <c r="M6" s="2"/>
      <c r="N6" s="2">
        <v>1</v>
      </c>
      <c r="O6" s="2"/>
      <c r="P6" s="2"/>
      <c r="Q6" s="2"/>
      <c r="R6" s="2"/>
      <c r="S6" s="2"/>
      <c r="T6" s="2"/>
      <c r="U6" s="2">
        <v>1</v>
      </c>
      <c r="V6" s="2">
        <v>1</v>
      </c>
      <c r="W6" s="2"/>
      <c r="X6" s="2"/>
      <c r="Y6" s="2"/>
      <c r="Z6" s="2"/>
      <c r="AA6" s="2"/>
      <c r="AB6" s="2">
        <v>1</v>
      </c>
      <c r="AC6" s="2">
        <v>1</v>
      </c>
      <c r="AD6" s="2"/>
      <c r="AE6" s="2"/>
      <c r="AF6" s="2"/>
      <c r="AG6" s="2">
        <v>1</v>
      </c>
      <c r="AH6" s="2"/>
      <c r="AI6" s="2"/>
      <c r="AJ6" s="2"/>
      <c r="AK6" s="2"/>
      <c r="AL6" s="2"/>
      <c r="AM6" s="2">
        <v>1</v>
      </c>
      <c r="AN6" s="2"/>
      <c r="AO6" s="2"/>
      <c r="AP6" s="2"/>
      <c r="AQ6" s="2">
        <v>1</v>
      </c>
      <c r="AR6" s="2"/>
      <c r="AS6" s="2"/>
      <c r="AT6" s="2">
        <v>1</v>
      </c>
      <c r="AU6" s="2">
        <v>1</v>
      </c>
      <c r="AV6" s="2"/>
      <c r="AW6" s="2">
        <v>1</v>
      </c>
      <c r="AX6" s="2">
        <v>1</v>
      </c>
      <c r="AY6" s="2"/>
      <c r="AZ6" s="2">
        <v>1</v>
      </c>
      <c r="BA6" s="2">
        <v>1</v>
      </c>
      <c r="BB6" s="2"/>
      <c r="BC6" s="2">
        <v>1</v>
      </c>
      <c r="BD6" s="2">
        <v>1</v>
      </c>
      <c r="BE6" s="2"/>
      <c r="BF6" s="2"/>
      <c r="BG6" s="2">
        <v>1</v>
      </c>
      <c r="BH6" s="2"/>
      <c r="BI6" s="2">
        <v>1</v>
      </c>
      <c r="BJ6" s="2">
        <v>1</v>
      </c>
      <c r="BK6" s="2">
        <v>1</v>
      </c>
      <c r="BL6" s="2"/>
      <c r="BM6" s="2"/>
      <c r="BN6" s="2">
        <v>1</v>
      </c>
      <c r="BO6" s="2"/>
      <c r="BP6" s="2"/>
      <c r="BQ6" s="2">
        <v>1</v>
      </c>
      <c r="BR6" s="2"/>
      <c r="BS6" s="2"/>
      <c r="BT6" s="2"/>
      <c r="BU6" s="2"/>
      <c r="BV6" s="2">
        <v>1</v>
      </c>
      <c r="BW6" s="2"/>
      <c r="BX6" s="2"/>
      <c r="BY6" s="2"/>
      <c r="BZ6" s="2"/>
      <c r="CA6" s="2"/>
      <c r="CB6" s="2"/>
      <c r="CC6" s="2"/>
      <c r="CD6" s="2"/>
      <c r="CE6" s="2">
        <v>1</v>
      </c>
      <c r="CF6" s="2">
        <v>1</v>
      </c>
      <c r="CG6" s="2"/>
      <c r="CH6" s="2">
        <v>1</v>
      </c>
      <c r="CI6" s="2"/>
      <c r="CJ6" s="2">
        <v>1</v>
      </c>
      <c r="CK6" s="2">
        <v>1</v>
      </c>
      <c r="CL6" s="2">
        <v>1</v>
      </c>
      <c r="CM6" s="2"/>
      <c r="CN6" s="2"/>
      <c r="CO6" s="2"/>
      <c r="CP6" s="2"/>
      <c r="CQ6" s="2"/>
      <c r="CR6" s="2">
        <v>1</v>
      </c>
      <c r="CS6" s="2">
        <v>1</v>
      </c>
      <c r="CT6" s="2"/>
      <c r="CU6" s="2">
        <v>1</v>
      </c>
      <c r="CV6" s="2">
        <v>1</v>
      </c>
      <c r="CW6" s="2">
        <v>1</v>
      </c>
      <c r="CX6" s="2"/>
      <c r="CY6" s="2"/>
      <c r="CZ6" s="2"/>
      <c r="DA6" s="2"/>
      <c r="DB6" s="2"/>
      <c r="DC6" s="2"/>
      <c r="DD6" s="2"/>
      <c r="DE6" s="2">
        <v>1</v>
      </c>
      <c r="DF6" s="2">
        <v>1</v>
      </c>
      <c r="DG6" s="2"/>
      <c r="DH6" s="2"/>
      <c r="DI6" s="2">
        <v>1</v>
      </c>
      <c r="DJ6" s="2">
        <v>1</v>
      </c>
      <c r="DK6" s="2"/>
      <c r="DL6" s="2">
        <v>1</v>
      </c>
      <c r="DM6" s="2"/>
      <c r="DN6" s="2"/>
      <c r="DO6" s="2"/>
      <c r="DP6" s="2">
        <v>1</v>
      </c>
      <c r="DQ6" s="2"/>
      <c r="DR6" s="2">
        <v>1</v>
      </c>
      <c r="DS6" s="2"/>
      <c r="DT6" s="2"/>
      <c r="DU6" s="2">
        <v>1</v>
      </c>
      <c r="DV6" s="2">
        <v>1</v>
      </c>
      <c r="DW6" s="2"/>
      <c r="DX6" s="2"/>
      <c r="DY6" s="2"/>
      <c r="DZ6" s="2"/>
      <c r="EA6" s="2"/>
      <c r="EB6" s="2"/>
      <c r="EC6" s="2"/>
      <c r="ED6" s="2">
        <v>1</v>
      </c>
      <c r="EE6" s="2">
        <v>1</v>
      </c>
      <c r="EF6" s="2">
        <v>1</v>
      </c>
      <c r="EG6" s="2"/>
      <c r="EH6" s="2">
        <v>1</v>
      </c>
      <c r="EI6" s="2">
        <v>1</v>
      </c>
      <c r="EJ6" s="2">
        <v>1</v>
      </c>
      <c r="EK6" s="2"/>
      <c r="EL6" s="2"/>
      <c r="EM6" s="2"/>
      <c r="EN6" s="2"/>
      <c r="EO6" s="2"/>
      <c r="EP6" s="2"/>
      <c r="EQ6" s="2">
        <v>1</v>
      </c>
      <c r="ER6" s="2"/>
      <c r="ES6" s="2">
        <v>1</v>
      </c>
      <c r="ET6" s="2"/>
    </row>
    <row r="7" spans="1:150" ht="24" customHeight="1" x14ac:dyDescent="0.25">
      <c r="A7" s="72">
        <f>_xlfn.RANK.EQ(D7,D$2:D$29,0)+COUNTIF(D$2:D7,D7)-1</f>
        <v>28</v>
      </c>
      <c r="B7" s="1" t="s">
        <v>126</v>
      </c>
      <c r="C7" s="4" t="str">
        <f>_xlfn.IFNA(VLOOKUP($B7,S2R18IDs!$A$2:$Y$29,2,FALSE),"")</f>
        <v>MPS when access to EPC/5GC is WLAN</v>
      </c>
      <c r="D7" s="35">
        <f t="shared" si="0"/>
        <v>8</v>
      </c>
      <c r="E7" s="2"/>
      <c r="F7" s="2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2"/>
      <c r="T7" s="2"/>
      <c r="U7" s="2">
        <v>1</v>
      </c>
      <c r="V7" s="2"/>
      <c r="W7" s="2"/>
      <c r="X7" s="2"/>
      <c r="Y7" s="2"/>
      <c r="Z7" s="2">
        <v>1</v>
      </c>
      <c r="AA7" s="2"/>
      <c r="AB7" s="2"/>
      <c r="AC7" s="2"/>
      <c r="AD7" s="2"/>
      <c r="AE7" s="2"/>
      <c r="AF7" s="2"/>
      <c r="AG7" s="2"/>
      <c r="AH7" s="2"/>
      <c r="AI7" s="2"/>
      <c r="AJ7" s="2">
        <v>1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>
        <v>1</v>
      </c>
      <c r="DA7" s="2">
        <v>1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>
        <v>1</v>
      </c>
      <c r="EH7" s="2"/>
      <c r="EI7" s="2"/>
      <c r="EJ7" s="2"/>
      <c r="EK7" s="2"/>
      <c r="EL7" s="2">
        <v>1</v>
      </c>
      <c r="EM7" s="2"/>
      <c r="EN7" s="2"/>
      <c r="EO7" s="2"/>
      <c r="EP7" s="2"/>
      <c r="EQ7" s="2"/>
      <c r="ER7" s="2"/>
      <c r="ES7" s="2"/>
      <c r="ET7" s="2"/>
    </row>
    <row r="8" spans="1:150" ht="24" customHeight="1" x14ac:dyDescent="0.25">
      <c r="A8" s="72">
        <f>_xlfn.RANK.EQ(D8,D$2:D$29,0)+COUNTIF(D$2:D8,D8)-1</f>
        <v>18</v>
      </c>
      <c r="B8" s="1" t="s">
        <v>121</v>
      </c>
      <c r="C8" s="4" t="str">
        <f>_xlfn.IFNA(VLOOKUP($B8,S2R18IDs!$A$2:$Y$29,2,FALSE),"")</f>
        <v>Architecture Enhancement to support Ranging based services and sidelink positioning</v>
      </c>
      <c r="D8" s="35">
        <f t="shared" si="0"/>
        <v>43</v>
      </c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/>
      <c r="N8" s="2"/>
      <c r="O8" s="2"/>
      <c r="P8" s="2">
        <v>1</v>
      </c>
      <c r="Q8" s="2"/>
      <c r="R8" s="2"/>
      <c r="S8" s="2">
        <v>1</v>
      </c>
      <c r="T8" s="2"/>
      <c r="U8" s="2">
        <v>1</v>
      </c>
      <c r="V8" s="2"/>
      <c r="W8" s="2"/>
      <c r="X8" s="2"/>
      <c r="Y8" s="2">
        <v>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>
        <v>1</v>
      </c>
      <c r="AQ8" s="2">
        <v>1</v>
      </c>
      <c r="AR8" s="2"/>
      <c r="AS8" s="2"/>
      <c r="AT8" s="2"/>
      <c r="AU8" s="2"/>
      <c r="AV8" s="2"/>
      <c r="AW8" s="2">
        <v>1</v>
      </c>
      <c r="AX8" s="2"/>
      <c r="AY8" s="2"/>
      <c r="AZ8" s="2"/>
      <c r="BA8" s="2"/>
      <c r="BB8" s="2"/>
      <c r="BC8" s="2">
        <v>1</v>
      </c>
      <c r="BD8" s="2">
        <v>1</v>
      </c>
      <c r="BE8" s="2">
        <v>1</v>
      </c>
      <c r="BF8" s="2">
        <v>1</v>
      </c>
      <c r="BG8" s="2"/>
      <c r="BH8" s="2"/>
      <c r="BI8" s="2"/>
      <c r="BJ8" s="2"/>
      <c r="BK8" s="2">
        <v>1</v>
      </c>
      <c r="BL8" s="2"/>
      <c r="BM8" s="2">
        <v>1</v>
      </c>
      <c r="BN8" s="2"/>
      <c r="BO8" s="2">
        <v>1</v>
      </c>
      <c r="BP8" s="2"/>
      <c r="BQ8" s="2"/>
      <c r="BR8" s="2"/>
      <c r="BS8" s="2"/>
      <c r="BT8" s="2"/>
      <c r="BU8" s="2"/>
      <c r="BV8" s="2">
        <v>1</v>
      </c>
      <c r="BW8" s="2"/>
      <c r="BX8" s="2"/>
      <c r="BY8" s="2"/>
      <c r="BZ8" s="2"/>
      <c r="CA8" s="2">
        <v>1</v>
      </c>
      <c r="CB8" s="2">
        <v>1</v>
      </c>
      <c r="CC8" s="2"/>
      <c r="CD8" s="2"/>
      <c r="CE8" s="2"/>
      <c r="CF8" s="2">
        <v>1</v>
      </c>
      <c r="CG8" s="2"/>
      <c r="CH8" s="2">
        <v>1</v>
      </c>
      <c r="CI8" s="2"/>
      <c r="CJ8" s="2">
        <v>1</v>
      </c>
      <c r="CK8" s="2">
        <v>1</v>
      </c>
      <c r="CL8" s="2"/>
      <c r="CM8" s="2"/>
      <c r="CN8" s="2"/>
      <c r="CO8" s="2"/>
      <c r="CP8" s="2">
        <v>1</v>
      </c>
      <c r="CQ8" s="2"/>
      <c r="CR8" s="2"/>
      <c r="CS8" s="2">
        <v>1</v>
      </c>
      <c r="CT8" s="2"/>
      <c r="CU8" s="2"/>
      <c r="CV8" s="2"/>
      <c r="CW8" s="2">
        <v>1</v>
      </c>
      <c r="CX8" s="2"/>
      <c r="CY8" s="2"/>
      <c r="CZ8" s="2">
        <v>1</v>
      </c>
      <c r="DA8" s="2"/>
      <c r="DB8" s="2">
        <v>1</v>
      </c>
      <c r="DC8" s="2">
        <v>1</v>
      </c>
      <c r="DD8" s="2">
        <v>1</v>
      </c>
      <c r="DE8" s="2">
        <v>1</v>
      </c>
      <c r="DF8" s="2"/>
      <c r="DG8" s="2"/>
      <c r="DH8" s="2"/>
      <c r="DI8" s="2"/>
      <c r="DJ8" s="2"/>
      <c r="DK8" s="2"/>
      <c r="DL8" s="2"/>
      <c r="DM8" s="2">
        <v>1</v>
      </c>
      <c r="DN8" s="2">
        <v>1</v>
      </c>
      <c r="DO8" s="2"/>
      <c r="DP8" s="2"/>
      <c r="DQ8" s="2"/>
      <c r="DR8" s="2"/>
      <c r="DS8" s="2">
        <v>1</v>
      </c>
      <c r="DT8" s="2">
        <v>1</v>
      </c>
      <c r="DU8" s="2">
        <v>1</v>
      </c>
      <c r="DV8" s="2">
        <v>1</v>
      </c>
      <c r="DW8" s="2"/>
      <c r="DX8" s="2"/>
      <c r="DY8" s="2"/>
      <c r="DZ8" s="2"/>
      <c r="EA8" s="2"/>
      <c r="EB8" s="2"/>
      <c r="EC8" s="2"/>
      <c r="ED8" s="2"/>
      <c r="EE8" s="2"/>
      <c r="EF8" s="2">
        <v>1</v>
      </c>
      <c r="EG8" s="2"/>
      <c r="EH8" s="2"/>
      <c r="EI8" s="2">
        <v>1</v>
      </c>
      <c r="EJ8" s="2"/>
      <c r="EK8" s="2"/>
      <c r="EL8" s="2"/>
      <c r="EM8" s="2"/>
      <c r="EN8" s="2">
        <v>1</v>
      </c>
      <c r="EO8" s="2"/>
      <c r="EP8" s="2">
        <v>1</v>
      </c>
      <c r="EQ8" s="2">
        <v>1</v>
      </c>
      <c r="ER8" s="2"/>
      <c r="ES8" s="2"/>
      <c r="ET8" s="2"/>
    </row>
    <row r="9" spans="1:150" ht="24" customHeight="1" x14ac:dyDescent="0.25">
      <c r="A9" s="72">
        <f>_xlfn.RANK.EQ(D9,D$2:D$29,0)+COUNTIF(D$2:D9,D9)-1</f>
        <v>26</v>
      </c>
      <c r="B9" s="1" t="s">
        <v>116</v>
      </c>
      <c r="C9" s="4" t="str">
        <f>_xlfn.IFNA(VLOOKUP($B9,S2R18IDs!$A$2:$Y$29,2,FALSE),"")</f>
        <v>Extensions to the TSC Framework to support DetNet</v>
      </c>
      <c r="D9" s="35">
        <f t="shared" si="0"/>
        <v>18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2">
        <v>1</v>
      </c>
      <c r="AB9" s="2"/>
      <c r="AC9" s="2"/>
      <c r="AD9" s="2">
        <v>1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>
        <v>1</v>
      </c>
      <c r="AQ9" s="2"/>
      <c r="AR9" s="2"/>
      <c r="AS9" s="2"/>
      <c r="AT9" s="2"/>
      <c r="AU9" s="2"/>
      <c r="AV9" s="2">
        <v>1</v>
      </c>
      <c r="AW9" s="2"/>
      <c r="AX9" s="2"/>
      <c r="AY9" s="2">
        <v>1</v>
      </c>
      <c r="AZ9" s="2"/>
      <c r="BA9" s="2"/>
      <c r="BB9" s="2"/>
      <c r="BC9" s="2"/>
      <c r="BD9" s="2"/>
      <c r="BE9" s="2">
        <v>1</v>
      </c>
      <c r="BF9" s="2"/>
      <c r="BG9" s="2"/>
      <c r="BH9" s="2"/>
      <c r="BI9" s="2"/>
      <c r="BJ9" s="2"/>
      <c r="BK9" s="2"/>
      <c r="BL9" s="2"/>
      <c r="BM9" s="2">
        <v>1</v>
      </c>
      <c r="BN9" s="2"/>
      <c r="BO9" s="2"/>
      <c r="BP9" s="2">
        <v>1</v>
      </c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>
        <v>1</v>
      </c>
      <c r="CN9" s="2"/>
      <c r="CO9" s="2">
        <v>1</v>
      </c>
      <c r="CP9" s="2"/>
      <c r="CQ9" s="2"/>
      <c r="CR9" s="2"/>
      <c r="CS9" s="2"/>
      <c r="CT9" s="2">
        <v>1</v>
      </c>
      <c r="CU9" s="2"/>
      <c r="CV9" s="2"/>
      <c r="CW9" s="2"/>
      <c r="CX9" s="2"/>
      <c r="CY9" s="2"/>
      <c r="CZ9" s="2"/>
      <c r="DA9" s="2"/>
      <c r="DB9" s="2"/>
      <c r="DC9" s="2">
        <v>1</v>
      </c>
      <c r="DD9" s="2"/>
      <c r="DE9" s="2"/>
      <c r="DF9" s="2"/>
      <c r="DG9" s="2"/>
      <c r="DH9" s="2"/>
      <c r="DI9" s="2"/>
      <c r="DJ9" s="2"/>
      <c r="DK9" s="2"/>
      <c r="DL9" s="2"/>
      <c r="DM9" s="2">
        <v>1</v>
      </c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>
        <v>1</v>
      </c>
      <c r="EB9" s="2"/>
      <c r="EC9" s="2"/>
      <c r="ED9" s="2"/>
      <c r="EE9" s="2"/>
      <c r="EF9" s="2"/>
      <c r="EG9" s="2"/>
      <c r="EH9" s="2"/>
      <c r="EI9" s="2"/>
      <c r="EJ9" s="2"/>
      <c r="EK9" s="2"/>
      <c r="EL9" s="2">
        <v>1</v>
      </c>
      <c r="EM9" s="2"/>
      <c r="EN9" s="2"/>
      <c r="EO9" s="2"/>
      <c r="EP9" s="2">
        <v>1</v>
      </c>
      <c r="EQ9" s="2"/>
      <c r="ER9" s="2"/>
      <c r="ES9" s="2">
        <v>1</v>
      </c>
      <c r="ET9" s="2"/>
    </row>
    <row r="10" spans="1:150" ht="24" customHeight="1" x14ac:dyDescent="0.25">
      <c r="A10" s="72">
        <f>_xlfn.RANK.EQ(D10,D$2:D$29,0)+COUNTIF(D$2:D10,D10)-1</f>
        <v>11</v>
      </c>
      <c r="B10" s="1" t="s">
        <v>111</v>
      </c>
      <c r="C10" s="4" t="str">
        <f>_xlfn.IFNA(VLOOKUP($B10,S2R18IDs!$A$2:$Y$29,2,FALSE),"")</f>
        <v>5G Timing Resiliency and TSC&amp;URLLC enhancements</v>
      </c>
      <c r="D10" s="35">
        <f t="shared" si="0"/>
        <v>50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/>
      <c r="U10" s="2"/>
      <c r="V10" s="2"/>
      <c r="W10" s="2">
        <v>1</v>
      </c>
      <c r="X10" s="2"/>
      <c r="Y10" s="2"/>
      <c r="Z10" s="2">
        <v>1</v>
      </c>
      <c r="AA10" s="2">
        <v>1</v>
      </c>
      <c r="AB10" s="2"/>
      <c r="AC10" s="2"/>
      <c r="AD10" s="2"/>
      <c r="AE10" s="2"/>
      <c r="AF10" s="2">
        <v>1</v>
      </c>
      <c r="AG10" s="2">
        <v>1</v>
      </c>
      <c r="AH10" s="2"/>
      <c r="AI10" s="2"/>
      <c r="AJ10" s="2"/>
      <c r="AK10" s="2"/>
      <c r="AL10" s="2"/>
      <c r="AM10" s="2"/>
      <c r="AN10" s="2"/>
      <c r="AO10" s="2"/>
      <c r="AP10" s="2">
        <v>1</v>
      </c>
      <c r="AQ10" s="2"/>
      <c r="AR10" s="2">
        <v>1</v>
      </c>
      <c r="AS10" s="2"/>
      <c r="AT10" s="2">
        <v>1</v>
      </c>
      <c r="AU10" s="2">
        <v>1</v>
      </c>
      <c r="AV10" s="2"/>
      <c r="AW10" s="2"/>
      <c r="AX10" s="2"/>
      <c r="AY10" s="2">
        <v>1</v>
      </c>
      <c r="AZ10" s="2">
        <v>1</v>
      </c>
      <c r="BA10" s="2"/>
      <c r="BB10" s="2"/>
      <c r="BC10" s="2"/>
      <c r="BD10" s="2">
        <v>1</v>
      </c>
      <c r="BE10" s="2">
        <v>1</v>
      </c>
      <c r="BF10" s="2">
        <v>1</v>
      </c>
      <c r="BG10" s="2"/>
      <c r="BH10" s="2"/>
      <c r="BI10" s="2"/>
      <c r="BJ10" s="2"/>
      <c r="BK10" s="2"/>
      <c r="BL10" s="2">
        <v>1</v>
      </c>
      <c r="BM10" s="2">
        <v>1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>
        <v>1</v>
      </c>
      <c r="BY10" s="2"/>
      <c r="BZ10" s="2"/>
      <c r="CA10" s="2"/>
      <c r="CB10" s="2"/>
      <c r="CC10" s="2"/>
      <c r="CD10" s="2"/>
      <c r="CE10" s="2"/>
      <c r="CF10" s="2"/>
      <c r="CG10" s="2"/>
      <c r="CH10" s="2">
        <v>1</v>
      </c>
      <c r="CI10" s="2">
        <v>1</v>
      </c>
      <c r="CJ10" s="2"/>
      <c r="CK10" s="2">
        <v>1</v>
      </c>
      <c r="CL10" s="2">
        <v>1</v>
      </c>
      <c r="CM10" s="2">
        <v>1</v>
      </c>
      <c r="CN10" s="2"/>
      <c r="CO10" s="2">
        <v>1</v>
      </c>
      <c r="CP10" s="2">
        <v>1</v>
      </c>
      <c r="CQ10" s="2">
        <v>1</v>
      </c>
      <c r="CR10" s="2"/>
      <c r="CS10" s="2">
        <v>1</v>
      </c>
      <c r="CT10" s="2">
        <v>1</v>
      </c>
      <c r="CU10" s="2"/>
      <c r="CV10" s="2"/>
      <c r="CW10" s="2"/>
      <c r="CX10" s="2">
        <v>1</v>
      </c>
      <c r="CY10" s="2">
        <v>1</v>
      </c>
      <c r="CZ10" s="2"/>
      <c r="DA10" s="2"/>
      <c r="DB10" s="2"/>
      <c r="DC10" s="2"/>
      <c r="DD10" s="2"/>
      <c r="DE10" s="2"/>
      <c r="DF10" s="2"/>
      <c r="DG10" s="2">
        <v>1</v>
      </c>
      <c r="DH10" s="2">
        <v>1</v>
      </c>
      <c r="DI10" s="2">
        <v>1</v>
      </c>
      <c r="DJ10" s="2"/>
      <c r="DK10" s="2"/>
      <c r="DL10" s="2"/>
      <c r="DM10" s="2">
        <v>1</v>
      </c>
      <c r="DN10" s="2"/>
      <c r="DO10" s="2">
        <v>1</v>
      </c>
      <c r="DP10" s="2"/>
      <c r="DQ10" s="2"/>
      <c r="DR10" s="2"/>
      <c r="DS10" s="2"/>
      <c r="DT10" s="2"/>
      <c r="DU10" s="2"/>
      <c r="DV10" s="2">
        <v>1</v>
      </c>
      <c r="DW10" s="2">
        <v>1</v>
      </c>
      <c r="DX10" s="2">
        <v>1</v>
      </c>
      <c r="DY10" s="2"/>
      <c r="DZ10" s="2">
        <v>1</v>
      </c>
      <c r="EA10" s="2">
        <v>1</v>
      </c>
      <c r="EB10" s="2"/>
      <c r="EC10" s="2"/>
      <c r="ED10" s="2"/>
      <c r="EE10" s="2"/>
      <c r="EF10" s="2"/>
      <c r="EG10" s="2">
        <v>1</v>
      </c>
      <c r="EH10" s="2"/>
      <c r="EI10" s="2"/>
      <c r="EJ10" s="2">
        <v>1</v>
      </c>
      <c r="EK10" s="2"/>
      <c r="EL10" s="2">
        <v>1</v>
      </c>
      <c r="EM10" s="2">
        <v>1</v>
      </c>
      <c r="EN10" s="2"/>
      <c r="EO10" s="2"/>
      <c r="EP10" s="2">
        <v>1</v>
      </c>
      <c r="EQ10" s="2"/>
      <c r="ER10" s="2"/>
      <c r="ES10" s="2">
        <v>1</v>
      </c>
      <c r="ET10" s="2"/>
    </row>
    <row r="11" spans="1:150" ht="24" customHeight="1" x14ac:dyDescent="0.25">
      <c r="A11" s="72">
        <f>_xlfn.RANK.EQ(D11,D$2:D$29,0)+COUNTIF(D$2:D11,D11)-1</f>
        <v>12</v>
      </c>
      <c r="B11" s="1" t="s">
        <v>106</v>
      </c>
      <c r="C11" s="4" t="str">
        <f>_xlfn.IFNA(VLOOKUP($B11,S2R18IDs!$A$2:$Y$29,2,FALSE),"")</f>
        <v>System architecture for next generation real time communication services.</v>
      </c>
      <c r="D11" s="35">
        <f t="shared" si="0"/>
        <v>50</v>
      </c>
      <c r="E11" s="2">
        <v>1</v>
      </c>
      <c r="F11" s="2">
        <v>1</v>
      </c>
      <c r="G11" s="2"/>
      <c r="H11" s="2"/>
      <c r="I11" s="2">
        <v>1</v>
      </c>
      <c r="J11" s="2">
        <v>1</v>
      </c>
      <c r="K11" s="2">
        <v>1</v>
      </c>
      <c r="L11" s="2"/>
      <c r="M11" s="2"/>
      <c r="N11" s="2"/>
      <c r="O11" s="2"/>
      <c r="P11" s="2">
        <v>1</v>
      </c>
      <c r="Q11" s="2">
        <v>1</v>
      </c>
      <c r="R11" s="2"/>
      <c r="S11" s="2"/>
      <c r="T11" s="2">
        <v>1</v>
      </c>
      <c r="U11" s="2"/>
      <c r="V11" s="2"/>
      <c r="W11" s="2">
        <v>1</v>
      </c>
      <c r="X11" s="2"/>
      <c r="Y11" s="2"/>
      <c r="Z11" s="2"/>
      <c r="AA11" s="2">
        <v>1</v>
      </c>
      <c r="AB11" s="2">
        <v>1</v>
      </c>
      <c r="AC11" s="2">
        <v>1</v>
      </c>
      <c r="AD11" s="2">
        <v>1</v>
      </c>
      <c r="AE11" s="2"/>
      <c r="AF11" s="2">
        <v>1</v>
      </c>
      <c r="AG11" s="2"/>
      <c r="AH11" s="2">
        <v>1</v>
      </c>
      <c r="AI11" s="2">
        <v>1</v>
      </c>
      <c r="AJ11" s="2"/>
      <c r="AK11" s="2"/>
      <c r="AL11" s="2"/>
      <c r="AM11" s="2">
        <v>1</v>
      </c>
      <c r="AN11" s="2"/>
      <c r="AO11" s="2">
        <v>1</v>
      </c>
      <c r="AP11" s="2"/>
      <c r="AQ11" s="2"/>
      <c r="AR11" s="2">
        <v>1</v>
      </c>
      <c r="AS11" s="2"/>
      <c r="AT11" s="2">
        <v>1</v>
      </c>
      <c r="AU11" s="2"/>
      <c r="AV11" s="2">
        <v>1</v>
      </c>
      <c r="AW11" s="2"/>
      <c r="AX11" s="2"/>
      <c r="AY11" s="2"/>
      <c r="AZ11" s="2"/>
      <c r="BA11" s="2"/>
      <c r="BB11" s="2">
        <v>1</v>
      </c>
      <c r="BC11" s="2"/>
      <c r="BD11" s="2">
        <v>1</v>
      </c>
      <c r="BE11" s="2"/>
      <c r="BF11" s="2">
        <v>1</v>
      </c>
      <c r="BG11" s="2"/>
      <c r="BH11" s="2"/>
      <c r="BI11" s="2"/>
      <c r="BJ11" s="2"/>
      <c r="BK11" s="2"/>
      <c r="BL11" s="2">
        <v>1</v>
      </c>
      <c r="BM11" s="2"/>
      <c r="BN11" s="2"/>
      <c r="BO11" s="2">
        <v>1</v>
      </c>
      <c r="BP11" s="2"/>
      <c r="BQ11" s="2"/>
      <c r="BR11" s="2"/>
      <c r="BS11" s="2"/>
      <c r="BT11" s="2">
        <v>1</v>
      </c>
      <c r="BU11" s="2">
        <v>1</v>
      </c>
      <c r="BV11" s="2"/>
      <c r="BW11" s="2"/>
      <c r="BX11" s="2"/>
      <c r="BY11" s="2">
        <v>1</v>
      </c>
      <c r="BZ11" s="2"/>
      <c r="CA11" s="2"/>
      <c r="CB11" s="2">
        <v>1</v>
      </c>
      <c r="CC11" s="2"/>
      <c r="CD11" s="2"/>
      <c r="CE11" s="2"/>
      <c r="CF11" s="2"/>
      <c r="CG11" s="2"/>
      <c r="CH11" s="2">
        <v>1</v>
      </c>
      <c r="CI11" s="2">
        <v>1</v>
      </c>
      <c r="CJ11" s="2"/>
      <c r="CK11" s="2"/>
      <c r="CL11" s="2"/>
      <c r="CM11" s="2"/>
      <c r="CN11" s="2"/>
      <c r="CO11" s="2"/>
      <c r="CP11" s="2"/>
      <c r="CQ11" s="2"/>
      <c r="CR11" s="2"/>
      <c r="CS11" s="2">
        <v>1</v>
      </c>
      <c r="CT11" s="2"/>
      <c r="CU11" s="2"/>
      <c r="CV11" s="2"/>
      <c r="CW11" s="2"/>
      <c r="CX11" s="2">
        <v>1</v>
      </c>
      <c r="CY11" s="2"/>
      <c r="CZ11" s="2"/>
      <c r="DA11" s="2"/>
      <c r="DB11" s="2"/>
      <c r="DC11" s="2"/>
      <c r="DD11" s="2">
        <v>1</v>
      </c>
      <c r="DE11" s="2"/>
      <c r="DF11" s="2"/>
      <c r="DG11" s="2">
        <v>1</v>
      </c>
      <c r="DH11" s="2"/>
      <c r="DI11" s="2"/>
      <c r="DJ11" s="2"/>
      <c r="DK11" s="2"/>
      <c r="DL11" s="2"/>
      <c r="DM11" s="2">
        <v>1</v>
      </c>
      <c r="DN11" s="2"/>
      <c r="DO11" s="2">
        <v>1</v>
      </c>
      <c r="DP11" s="2"/>
      <c r="DQ11" s="2"/>
      <c r="DR11" s="2"/>
      <c r="DS11" s="2"/>
      <c r="DT11" s="2">
        <v>1</v>
      </c>
      <c r="DU11" s="2"/>
      <c r="DV11" s="2">
        <v>1</v>
      </c>
      <c r="DW11" s="2">
        <v>1</v>
      </c>
      <c r="DX11" s="2"/>
      <c r="DY11" s="2">
        <v>1</v>
      </c>
      <c r="DZ11" s="2">
        <v>1</v>
      </c>
      <c r="EA11" s="2"/>
      <c r="EB11" s="2">
        <v>1</v>
      </c>
      <c r="EC11" s="2"/>
      <c r="ED11" s="2"/>
      <c r="EE11" s="2"/>
      <c r="EF11" s="2"/>
      <c r="EG11" s="2">
        <v>1</v>
      </c>
      <c r="EH11" s="2"/>
      <c r="EI11" s="2"/>
      <c r="EJ11" s="2"/>
      <c r="EK11" s="2"/>
      <c r="EL11" s="2"/>
      <c r="EM11" s="2"/>
      <c r="EN11" s="2">
        <v>1</v>
      </c>
      <c r="EO11" s="2">
        <v>1</v>
      </c>
      <c r="EP11" s="2"/>
      <c r="EQ11" s="2">
        <v>1</v>
      </c>
      <c r="ER11" s="2">
        <v>1</v>
      </c>
      <c r="ES11" s="2"/>
      <c r="ET11" s="2">
        <v>1</v>
      </c>
    </row>
    <row r="12" spans="1:150" ht="24" customHeight="1" x14ac:dyDescent="0.25">
      <c r="A12" s="72">
        <f>_xlfn.RANK.EQ(D12,D$2:D$29,0)+COUNTIF(D$2:D12,D12)-1</f>
        <v>23</v>
      </c>
      <c r="B12" s="1" t="s">
        <v>101</v>
      </c>
      <c r="C12" s="4" t="str">
        <f>_xlfn.IFNA(VLOOKUP($B12,S2R18IDs!$A$2:$Y$29,2,FALSE),"")</f>
        <v>Enhanced support of NR RedCap with long eDRX for RRC INACTIVE state</v>
      </c>
      <c r="D12" s="35">
        <f t="shared" si="0"/>
        <v>24</v>
      </c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>
        <v>1</v>
      </c>
      <c r="AT12" s="2"/>
      <c r="AU12" s="2">
        <v>1</v>
      </c>
      <c r="AV12" s="2">
        <v>1</v>
      </c>
      <c r="AW12" s="2"/>
      <c r="AX12" s="2"/>
      <c r="AY12" s="2"/>
      <c r="AZ12" s="2">
        <v>1</v>
      </c>
      <c r="BA12" s="2"/>
      <c r="BB12" s="2"/>
      <c r="BC12" s="2">
        <v>1</v>
      </c>
      <c r="BD12" s="2">
        <v>1</v>
      </c>
      <c r="BE12" s="2">
        <v>1</v>
      </c>
      <c r="BF12" s="2"/>
      <c r="BG12" s="2"/>
      <c r="BH12" s="2"/>
      <c r="BI12" s="2"/>
      <c r="BJ12" s="2"/>
      <c r="BK12" s="2">
        <v>1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>
        <v>1</v>
      </c>
      <c r="CB12" s="2"/>
      <c r="CC12" s="2"/>
      <c r="CD12" s="2"/>
      <c r="CE12" s="2"/>
      <c r="CF12" s="2"/>
      <c r="CG12" s="2"/>
      <c r="CH12" s="2">
        <v>1</v>
      </c>
      <c r="CI12" s="2"/>
      <c r="CJ12" s="2"/>
      <c r="CK12" s="2"/>
      <c r="CL12" s="2"/>
      <c r="CM12" s="2">
        <v>1</v>
      </c>
      <c r="CN12" s="2"/>
      <c r="CO12" s="2"/>
      <c r="CP12" s="2"/>
      <c r="CQ12" s="2"/>
      <c r="CR12" s="2">
        <v>1</v>
      </c>
      <c r="CS12" s="2"/>
      <c r="CT12" s="2"/>
      <c r="CU12" s="2">
        <v>1</v>
      </c>
      <c r="CV12" s="2"/>
      <c r="CW12" s="2"/>
      <c r="CX12" s="2"/>
      <c r="CY12" s="2">
        <v>1</v>
      </c>
      <c r="CZ12" s="2"/>
      <c r="DA12" s="2"/>
      <c r="DB12" s="2"/>
      <c r="DC12" s="2">
        <v>1</v>
      </c>
      <c r="DD12" s="2"/>
      <c r="DE12" s="2">
        <v>1</v>
      </c>
      <c r="DF12" s="2"/>
      <c r="DG12" s="2"/>
      <c r="DH12" s="2"/>
      <c r="DI12" s="2"/>
      <c r="DJ12" s="2"/>
      <c r="DK12" s="2"/>
      <c r="DL12" s="2"/>
      <c r="DM12" s="2"/>
      <c r="DN12" s="2">
        <v>1</v>
      </c>
      <c r="DO12" s="2"/>
      <c r="DP12" s="2"/>
      <c r="DQ12" s="2"/>
      <c r="DR12" s="2">
        <v>1</v>
      </c>
      <c r="DS12" s="2">
        <v>1</v>
      </c>
      <c r="DT12" s="2">
        <v>1</v>
      </c>
      <c r="DU12" s="2"/>
      <c r="DV12" s="2">
        <v>1</v>
      </c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>
        <v>1</v>
      </c>
      <c r="EL12" s="2">
        <v>1</v>
      </c>
      <c r="EM12" s="2"/>
      <c r="EN12" s="2"/>
      <c r="EO12" s="2"/>
      <c r="EP12" s="2"/>
      <c r="EQ12" s="2"/>
      <c r="ER12" s="2"/>
      <c r="ES12" s="2"/>
      <c r="ET12" s="2"/>
    </row>
    <row r="13" spans="1:150" ht="24" customHeight="1" x14ac:dyDescent="0.25">
      <c r="A13" s="72">
        <f>_xlfn.RANK.EQ(D13,D$2:D$29,0)+COUNTIF(D$2:D13,D13)-1</f>
        <v>27</v>
      </c>
      <c r="B13" s="1" t="s">
        <v>96</v>
      </c>
      <c r="C13" s="4" t="str">
        <f>_xlfn.IFNA(VLOOKUP($B13,S2R18IDs!$A$2:$Y$29,2,FALSE),"")</f>
        <v>Seamless UE context recovery</v>
      </c>
      <c r="D13" s="35">
        <f t="shared" si="0"/>
        <v>11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/>
      <c r="AN13" s="2">
        <v>1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>
        <v>1</v>
      </c>
      <c r="BI13" s="2"/>
      <c r="BJ13" s="2"/>
      <c r="BK13" s="2"/>
      <c r="BL13" s="2"/>
      <c r="BM13" s="2"/>
      <c r="BN13" s="2"/>
      <c r="BO13" s="2"/>
      <c r="BP13" s="2"/>
      <c r="BQ13" s="2"/>
      <c r="BR13" s="2">
        <v>1</v>
      </c>
      <c r="BS13" s="2"/>
      <c r="BT13" s="2"/>
      <c r="BU13" s="2"/>
      <c r="BV13" s="2"/>
      <c r="BW13" s="2"/>
      <c r="BX13" s="2">
        <v>1</v>
      </c>
      <c r="BY13" s="2"/>
      <c r="BZ13" s="2">
        <v>1</v>
      </c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>
        <v>1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>
        <v>1</v>
      </c>
      <c r="DA13" s="2"/>
      <c r="DB13" s="2"/>
      <c r="DC13" s="2"/>
      <c r="DD13" s="2"/>
      <c r="DE13" s="2"/>
      <c r="DF13" s="2"/>
      <c r="DG13" s="2"/>
      <c r="DH13" s="2"/>
      <c r="DI13" s="2"/>
      <c r="DJ13" s="2">
        <v>1</v>
      </c>
      <c r="DK13" s="2"/>
      <c r="DL13" s="2"/>
      <c r="DM13" s="2"/>
      <c r="DN13" s="2"/>
      <c r="DO13" s="2"/>
      <c r="DP13" s="2"/>
      <c r="DQ13" s="2">
        <v>1</v>
      </c>
      <c r="DR13" s="2"/>
      <c r="DS13" s="2">
        <v>1</v>
      </c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ht="24" customHeight="1" x14ac:dyDescent="0.25">
      <c r="A14" s="72">
        <f>_xlfn.RANK.EQ(D14,D$2:D$29,0)+COUNTIF(D$2:D14,D14)-1</f>
        <v>14</v>
      </c>
      <c r="B14" s="1" t="s">
        <v>91</v>
      </c>
      <c r="C14" s="4" t="str">
        <f>_xlfn.IFNA(VLOOKUP($B14,S2R18IDs!$A$2:$Y$29,2,FALSE),"")</f>
        <v>Architecture Enhancement for Vehicle Mounted Relays</v>
      </c>
      <c r="D14" s="35">
        <f t="shared" si="0"/>
        <v>48</v>
      </c>
      <c r="E14" s="2"/>
      <c r="F14" s="2"/>
      <c r="G14" s="2">
        <v>1</v>
      </c>
      <c r="H14" s="2"/>
      <c r="I14" s="2"/>
      <c r="J14" s="2">
        <v>1</v>
      </c>
      <c r="K14" s="2"/>
      <c r="L14" s="2">
        <v>1</v>
      </c>
      <c r="M14" s="2">
        <v>1</v>
      </c>
      <c r="N14" s="2"/>
      <c r="O14" s="2"/>
      <c r="P14" s="2">
        <v>1</v>
      </c>
      <c r="Q14" s="2"/>
      <c r="R14" s="2"/>
      <c r="S14" s="2">
        <v>1</v>
      </c>
      <c r="T14" s="2"/>
      <c r="U14" s="2"/>
      <c r="V14" s="2"/>
      <c r="W14" s="2"/>
      <c r="X14" s="2"/>
      <c r="Y14" s="2"/>
      <c r="Z14" s="2">
        <v>1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>
        <v>1</v>
      </c>
      <c r="AQ14" s="2">
        <v>1</v>
      </c>
      <c r="AR14" s="2"/>
      <c r="AS14" s="2"/>
      <c r="AT14" s="2"/>
      <c r="AU14" s="2"/>
      <c r="AV14" s="2"/>
      <c r="AW14" s="2">
        <v>1</v>
      </c>
      <c r="AX14" s="2">
        <v>1</v>
      </c>
      <c r="AY14" s="2"/>
      <c r="AZ14" s="2"/>
      <c r="BA14" s="2"/>
      <c r="BB14" s="2"/>
      <c r="BC14" s="2">
        <v>1</v>
      </c>
      <c r="BD14" s="2">
        <v>1</v>
      </c>
      <c r="BE14" s="2">
        <v>1</v>
      </c>
      <c r="BF14" s="2"/>
      <c r="BG14" s="2">
        <v>1</v>
      </c>
      <c r="BH14" s="2"/>
      <c r="BI14" s="2"/>
      <c r="BJ14" s="2"/>
      <c r="BK14" s="2">
        <v>1</v>
      </c>
      <c r="BL14" s="2"/>
      <c r="BM14" s="2">
        <v>1</v>
      </c>
      <c r="BN14" s="2">
        <v>1</v>
      </c>
      <c r="BO14" s="2"/>
      <c r="BP14" s="2">
        <v>1</v>
      </c>
      <c r="BQ14" s="2"/>
      <c r="BR14" s="2">
        <v>1</v>
      </c>
      <c r="BS14" s="2"/>
      <c r="BT14" s="2"/>
      <c r="BU14" s="2">
        <v>1</v>
      </c>
      <c r="BV14" s="2">
        <v>1</v>
      </c>
      <c r="BW14" s="2"/>
      <c r="BX14" s="2"/>
      <c r="BY14" s="2"/>
      <c r="BZ14" s="2"/>
      <c r="CA14" s="2">
        <v>1</v>
      </c>
      <c r="CB14" s="2"/>
      <c r="CC14" s="2">
        <v>1</v>
      </c>
      <c r="CD14" s="2"/>
      <c r="CE14" s="2"/>
      <c r="CF14" s="2" t="s">
        <v>164</v>
      </c>
      <c r="CG14" s="2"/>
      <c r="CH14" s="2"/>
      <c r="CI14" s="2"/>
      <c r="CJ14" s="2">
        <v>1</v>
      </c>
      <c r="CK14" s="2">
        <v>1</v>
      </c>
      <c r="CL14" s="2">
        <v>1</v>
      </c>
      <c r="CM14" s="2">
        <v>1</v>
      </c>
      <c r="CN14" s="2"/>
      <c r="CO14" s="2"/>
      <c r="CP14" s="2">
        <v>1</v>
      </c>
      <c r="CQ14" s="2"/>
      <c r="CR14" s="2">
        <v>1</v>
      </c>
      <c r="CS14" s="2">
        <v>1</v>
      </c>
      <c r="CT14" s="2"/>
      <c r="CU14" s="2"/>
      <c r="CV14" s="2"/>
      <c r="CW14" s="2"/>
      <c r="CX14" s="2"/>
      <c r="CY14" s="2"/>
      <c r="CZ14" s="2">
        <v>1</v>
      </c>
      <c r="DA14" s="2"/>
      <c r="DB14" s="2">
        <v>1</v>
      </c>
      <c r="DC14" s="2">
        <v>1</v>
      </c>
      <c r="DD14" s="2">
        <v>1</v>
      </c>
      <c r="DE14" s="2">
        <v>1</v>
      </c>
      <c r="DF14" s="2">
        <v>1</v>
      </c>
      <c r="DG14" s="2"/>
      <c r="DH14" s="2"/>
      <c r="DI14" s="2"/>
      <c r="DJ14" s="2"/>
      <c r="DK14" s="2"/>
      <c r="DL14" s="2"/>
      <c r="DM14" s="2"/>
      <c r="DN14" s="2">
        <v>1</v>
      </c>
      <c r="DO14" s="2"/>
      <c r="DP14" s="2"/>
      <c r="DQ14" s="2"/>
      <c r="DR14" s="2"/>
      <c r="DS14" s="2">
        <v>1</v>
      </c>
      <c r="DT14" s="2"/>
      <c r="DU14" s="2">
        <v>1</v>
      </c>
      <c r="DV14" s="2"/>
      <c r="DW14" s="2"/>
      <c r="DX14" s="2">
        <v>1</v>
      </c>
      <c r="DY14" s="2"/>
      <c r="DZ14" s="2"/>
      <c r="EA14" s="2"/>
      <c r="EB14" s="2"/>
      <c r="EC14" s="2">
        <v>1</v>
      </c>
      <c r="ED14" s="2"/>
      <c r="EE14" s="2"/>
      <c r="EF14" s="2">
        <v>1</v>
      </c>
      <c r="EG14" s="2"/>
      <c r="EH14" s="2">
        <v>1</v>
      </c>
      <c r="EI14" s="2"/>
      <c r="EJ14" s="2">
        <v>1</v>
      </c>
      <c r="EK14" s="2"/>
      <c r="EL14" s="2">
        <v>1</v>
      </c>
      <c r="EM14" s="2"/>
      <c r="EN14" s="2"/>
      <c r="EO14" s="2"/>
      <c r="EP14" s="2">
        <v>1</v>
      </c>
      <c r="EQ14" s="2">
        <v>1</v>
      </c>
      <c r="ER14" s="2"/>
      <c r="ES14" s="2"/>
      <c r="ET14" s="2"/>
    </row>
    <row r="15" spans="1:150" ht="24" customHeight="1" x14ac:dyDescent="0.25">
      <c r="A15" s="72">
        <f>_xlfn.RANK.EQ(D15,D$2:D$29,0)+COUNTIF(D$2:D15,D15)-1</f>
        <v>7</v>
      </c>
      <c r="B15" s="1" t="s">
        <v>86</v>
      </c>
      <c r="C15" s="4" t="str">
        <f>_xlfn.IFNA(VLOOKUP($B15,S2R18IDs!$A$2:$Y$29,2,FALSE),"")</f>
        <v>Enhancement to the 5GC LoCation Services Phase 3.</v>
      </c>
      <c r="D15" s="35">
        <f t="shared" si="0"/>
        <v>57</v>
      </c>
      <c r="E15" s="2"/>
      <c r="F15" s="2">
        <v>1</v>
      </c>
      <c r="G15" s="2">
        <v>1</v>
      </c>
      <c r="H15" s="2"/>
      <c r="I15" s="2"/>
      <c r="J15" s="2"/>
      <c r="K15" s="2"/>
      <c r="L15" s="2"/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/>
      <c r="U15" s="2"/>
      <c r="V15" s="2"/>
      <c r="W15" s="2"/>
      <c r="X15" s="2"/>
      <c r="Y15" s="2">
        <v>1</v>
      </c>
      <c r="Z15" s="2"/>
      <c r="AA15" s="2"/>
      <c r="AB15" s="2">
        <v>1</v>
      </c>
      <c r="AC15" s="2"/>
      <c r="AD15" s="2">
        <v>1</v>
      </c>
      <c r="AE15" s="2"/>
      <c r="AF15" s="2"/>
      <c r="AG15" s="2">
        <v>1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>
        <v>1</v>
      </c>
      <c r="AS15" s="2"/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/>
      <c r="AZ15" s="2">
        <v>1</v>
      </c>
      <c r="BA15" s="2">
        <v>1</v>
      </c>
      <c r="BB15" s="2"/>
      <c r="BC15" s="2">
        <v>1</v>
      </c>
      <c r="BD15" s="2">
        <v>1</v>
      </c>
      <c r="BE15" s="2"/>
      <c r="BF15" s="2">
        <v>1</v>
      </c>
      <c r="BG15" s="2">
        <v>1</v>
      </c>
      <c r="BH15" s="2"/>
      <c r="BI15" s="2">
        <v>1</v>
      </c>
      <c r="BJ15" s="2">
        <v>1</v>
      </c>
      <c r="BK15" s="2">
        <v>1</v>
      </c>
      <c r="BL15" s="2">
        <v>1</v>
      </c>
      <c r="BM15" s="2"/>
      <c r="BN15" s="2"/>
      <c r="BO15" s="2"/>
      <c r="BP15" s="2">
        <v>1</v>
      </c>
      <c r="BQ15" s="2"/>
      <c r="BR15" s="2"/>
      <c r="BS15" s="2"/>
      <c r="BT15" s="2"/>
      <c r="BU15" s="2"/>
      <c r="BV15" s="2"/>
      <c r="BW15" s="2"/>
      <c r="BX15" s="2">
        <v>1</v>
      </c>
      <c r="BY15" s="2"/>
      <c r="BZ15" s="2">
        <v>1</v>
      </c>
      <c r="CA15" s="2"/>
      <c r="CB15" s="2"/>
      <c r="CC15" s="2"/>
      <c r="CD15" s="2">
        <v>1</v>
      </c>
      <c r="CE15" s="2"/>
      <c r="CF15" s="2" t="s">
        <v>164</v>
      </c>
      <c r="CG15" s="2"/>
      <c r="CH15" s="2"/>
      <c r="CI15" s="2"/>
      <c r="CJ15" s="2">
        <v>1</v>
      </c>
      <c r="CK15" s="2"/>
      <c r="CL15" s="2"/>
      <c r="CM15" s="2"/>
      <c r="CN15" s="2"/>
      <c r="CO15" s="2">
        <v>1</v>
      </c>
      <c r="CP15" s="2"/>
      <c r="CQ15" s="2">
        <v>1</v>
      </c>
      <c r="CR15" s="2">
        <v>1</v>
      </c>
      <c r="CS15" s="2"/>
      <c r="CT15" s="2">
        <v>1</v>
      </c>
      <c r="CU15" s="2"/>
      <c r="CV15" s="2">
        <v>1</v>
      </c>
      <c r="CW15" s="2"/>
      <c r="CX15" s="2"/>
      <c r="CY15" s="2">
        <v>1</v>
      </c>
      <c r="CZ15" s="2">
        <v>1</v>
      </c>
      <c r="DA15" s="2"/>
      <c r="DB15" s="2">
        <v>1</v>
      </c>
      <c r="DC15" s="2"/>
      <c r="DD15" s="2">
        <v>1</v>
      </c>
      <c r="DE15" s="2">
        <v>1</v>
      </c>
      <c r="DF15" s="2">
        <v>1</v>
      </c>
      <c r="DG15" s="2"/>
      <c r="DH15" s="2">
        <v>1</v>
      </c>
      <c r="DI15" s="2"/>
      <c r="DJ15" s="2">
        <v>1</v>
      </c>
      <c r="DK15" s="2"/>
      <c r="DL15" s="2">
        <v>1</v>
      </c>
      <c r="DM15" s="2"/>
      <c r="DN15" s="2"/>
      <c r="DO15" s="2"/>
      <c r="DP15" s="2">
        <v>1</v>
      </c>
      <c r="DQ15" s="2"/>
      <c r="DR15" s="2"/>
      <c r="DS15" s="2">
        <v>1</v>
      </c>
      <c r="DT15" s="2">
        <v>1</v>
      </c>
      <c r="DU15" s="2">
        <v>1</v>
      </c>
      <c r="DV15" s="2"/>
      <c r="DW15" s="2">
        <v>1</v>
      </c>
      <c r="DX15" s="2">
        <v>1</v>
      </c>
      <c r="DY15" s="2"/>
      <c r="DZ15" s="2"/>
      <c r="EA15" s="2"/>
      <c r="EB15" s="2">
        <v>1</v>
      </c>
      <c r="EC15" s="2"/>
      <c r="ED15" s="2"/>
      <c r="EE15" s="2"/>
      <c r="EF15" s="2">
        <v>1</v>
      </c>
      <c r="EG15" s="2"/>
      <c r="EH15" s="2">
        <v>1</v>
      </c>
      <c r="EI15" s="2">
        <v>1</v>
      </c>
      <c r="EJ15" s="2">
        <v>1</v>
      </c>
      <c r="EK15" s="2"/>
      <c r="EL15" s="2"/>
      <c r="EM15" s="2">
        <v>1</v>
      </c>
      <c r="EN15" s="2"/>
      <c r="EO15" s="2"/>
      <c r="EP15" s="2"/>
      <c r="EQ15" s="2"/>
      <c r="ER15" s="2"/>
      <c r="ES15" s="2"/>
      <c r="ET15" s="2"/>
    </row>
    <row r="16" spans="1:150" ht="24" customHeight="1" x14ac:dyDescent="0.25">
      <c r="A16" s="72">
        <f>_xlfn.RANK.EQ(D16,D$2:D$29,0)+COUNTIF(D$2:D16,D16)-1</f>
        <v>22</v>
      </c>
      <c r="B16" s="1" t="s">
        <v>80</v>
      </c>
      <c r="C16" s="4" t="str">
        <f>_xlfn.IFNA(VLOOKUP($B16,S2R18IDs!$A$2:$Y$29,2,FALSE),"")</f>
        <v>Study on enhancement of 5G AM Policy</v>
      </c>
      <c r="D16" s="35">
        <f t="shared" si="0"/>
        <v>26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</v>
      </c>
      <c r="Y16" s="2">
        <v>1</v>
      </c>
      <c r="Z16" s="2"/>
      <c r="AA16" s="2"/>
      <c r="AB16" s="2">
        <v>1</v>
      </c>
      <c r="AC16" s="2">
        <v>1</v>
      </c>
      <c r="AD16" s="2">
        <v>1</v>
      </c>
      <c r="AE16" s="2">
        <v>1</v>
      </c>
      <c r="AF16" s="2"/>
      <c r="AG16" s="2"/>
      <c r="AH16" s="2">
        <v>1</v>
      </c>
      <c r="AI16" s="2">
        <v>1</v>
      </c>
      <c r="AJ16" s="2"/>
      <c r="AK16" s="2"/>
      <c r="AL16" s="2">
        <v>1</v>
      </c>
      <c r="AM16" s="2"/>
      <c r="AN16" s="2"/>
      <c r="AO16" s="2">
        <v>1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v>1</v>
      </c>
      <c r="BC16" s="2"/>
      <c r="BD16" s="2"/>
      <c r="BE16" s="2"/>
      <c r="BF16" s="2"/>
      <c r="BG16" s="2"/>
      <c r="BH16" s="2"/>
      <c r="BI16" s="2"/>
      <c r="BJ16" s="2"/>
      <c r="BK16" s="2"/>
      <c r="BL16" s="2">
        <v>1</v>
      </c>
      <c r="BM16" s="2"/>
      <c r="BN16" s="2"/>
      <c r="BO16" s="2">
        <v>1</v>
      </c>
      <c r="BP16" s="2"/>
      <c r="BQ16" s="2"/>
      <c r="BR16" s="2"/>
      <c r="BS16" s="2"/>
      <c r="BT16" s="2">
        <v>1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>
        <v>1</v>
      </c>
      <c r="CO16" s="2"/>
      <c r="CP16" s="2"/>
      <c r="CQ16" s="2"/>
      <c r="CR16" s="2">
        <v>1</v>
      </c>
      <c r="CS16" s="2"/>
      <c r="CT16" s="2"/>
      <c r="CU16" s="2"/>
      <c r="CV16" s="2"/>
      <c r="CW16" s="2">
        <v>1</v>
      </c>
      <c r="CX16" s="2">
        <v>1</v>
      </c>
      <c r="CY16" s="2"/>
      <c r="CZ16" s="2"/>
      <c r="DA16" s="2"/>
      <c r="DB16" s="2"/>
      <c r="DC16" s="2"/>
      <c r="DD16" s="2"/>
      <c r="DE16" s="2"/>
      <c r="DF16" s="2"/>
      <c r="DG16" s="2"/>
      <c r="DH16" s="2" t="s">
        <v>164</v>
      </c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>
        <v>1</v>
      </c>
      <c r="DU16" s="2"/>
      <c r="DV16" s="2"/>
      <c r="DW16" s="2"/>
      <c r="DX16" s="2"/>
      <c r="DY16" s="2"/>
      <c r="DZ16" s="2"/>
      <c r="EA16" s="2"/>
      <c r="EB16" s="2"/>
      <c r="EC16" s="2">
        <v>1</v>
      </c>
      <c r="ED16" s="2">
        <v>1</v>
      </c>
      <c r="EE16" s="2"/>
      <c r="EF16" s="2"/>
      <c r="EG16" s="2"/>
      <c r="EH16" s="2"/>
      <c r="EI16" s="2"/>
      <c r="EJ16" s="2"/>
      <c r="EK16" s="2"/>
      <c r="EL16" s="2"/>
      <c r="EM16" s="2"/>
      <c r="EN16" s="2">
        <v>1</v>
      </c>
      <c r="EO16" s="2">
        <v>1</v>
      </c>
      <c r="EP16" s="2"/>
      <c r="EQ16" s="2"/>
      <c r="ER16" s="2"/>
      <c r="ES16" s="2">
        <v>1</v>
      </c>
      <c r="ET16" s="2">
        <v>1</v>
      </c>
    </row>
    <row r="17" spans="1:150" ht="24" customHeight="1" x14ac:dyDescent="0.25">
      <c r="A17" s="72">
        <f>_xlfn.RANK.EQ(D17,D$2:D$29,0)+COUNTIF(D$2:D17,D17)-1</f>
        <v>20</v>
      </c>
      <c r="B17" s="1" t="s">
        <v>75</v>
      </c>
      <c r="C17" s="4" t="str">
        <f>_xlfn.IFNA(VLOOKUP($B17,S2R18IDs!$A$2:$Y$29,2,FALSE),"")</f>
        <v>Enhancement of 5G UE Policy</v>
      </c>
      <c r="D17" s="35">
        <f t="shared" si="0"/>
        <v>37</v>
      </c>
      <c r="E17" s="2"/>
      <c r="F17" s="2"/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>
        <v>1</v>
      </c>
      <c r="R17" s="2"/>
      <c r="S17" s="2"/>
      <c r="T17" s="2">
        <v>1</v>
      </c>
      <c r="U17" s="2">
        <v>1</v>
      </c>
      <c r="V17" s="2"/>
      <c r="W17" s="2"/>
      <c r="X17" s="2"/>
      <c r="Y17" s="2"/>
      <c r="Z17" s="2">
        <v>1</v>
      </c>
      <c r="AA17" s="2"/>
      <c r="AB17" s="2">
        <v>1</v>
      </c>
      <c r="AC17" s="2"/>
      <c r="AD17" s="2"/>
      <c r="AE17" s="2"/>
      <c r="AF17" s="2">
        <v>1</v>
      </c>
      <c r="AG17" s="2"/>
      <c r="AH17" s="2"/>
      <c r="AI17" s="2">
        <v>1</v>
      </c>
      <c r="AJ17" s="2"/>
      <c r="AK17" s="2">
        <v>1</v>
      </c>
      <c r="AL17" s="2"/>
      <c r="AM17" s="2"/>
      <c r="AN17" s="2">
        <v>1</v>
      </c>
      <c r="AO17" s="2"/>
      <c r="AP17" s="2"/>
      <c r="AQ17" s="2"/>
      <c r="AR17" s="2"/>
      <c r="AS17" s="2">
        <v>1</v>
      </c>
      <c r="AT17" s="2"/>
      <c r="AU17" s="2"/>
      <c r="AV17" s="2">
        <v>1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>
        <v>1</v>
      </c>
      <c r="BQ17" s="2"/>
      <c r="BR17" s="2"/>
      <c r="BS17" s="2"/>
      <c r="BT17" s="2"/>
      <c r="BU17" s="2"/>
      <c r="BV17" s="2"/>
      <c r="BW17" s="2"/>
      <c r="BX17" s="2">
        <v>1</v>
      </c>
      <c r="BY17" s="2">
        <v>1</v>
      </c>
      <c r="BZ17" s="2"/>
      <c r="CA17" s="2"/>
      <c r="CB17" s="2"/>
      <c r="CC17" s="2"/>
      <c r="CD17" s="2">
        <v>1</v>
      </c>
      <c r="CE17" s="2"/>
      <c r="CF17" s="2"/>
      <c r="CG17" s="2"/>
      <c r="CH17" s="2">
        <v>1</v>
      </c>
      <c r="CI17" s="2"/>
      <c r="CJ17" s="2"/>
      <c r="CK17" s="2"/>
      <c r="CL17" s="2"/>
      <c r="CM17" s="2"/>
      <c r="CN17" s="2">
        <v>1</v>
      </c>
      <c r="CO17" s="2">
        <v>1</v>
      </c>
      <c r="CP17" s="2"/>
      <c r="CQ17" s="2"/>
      <c r="CR17" s="2"/>
      <c r="CS17" s="2"/>
      <c r="CT17" s="2">
        <v>1</v>
      </c>
      <c r="CU17" s="2">
        <v>1</v>
      </c>
      <c r="CV17" s="2"/>
      <c r="CW17" s="2">
        <v>1</v>
      </c>
      <c r="CX17" s="2">
        <v>1</v>
      </c>
      <c r="CY17" s="2">
        <v>1</v>
      </c>
      <c r="CZ17" s="2"/>
      <c r="DA17" s="2"/>
      <c r="DB17" s="2"/>
      <c r="DC17" s="2">
        <v>1</v>
      </c>
      <c r="DD17" s="2"/>
      <c r="DE17" s="2"/>
      <c r="DF17" s="2">
        <v>1</v>
      </c>
      <c r="DG17" s="2"/>
      <c r="DH17" s="2"/>
      <c r="DI17" s="2"/>
      <c r="DJ17" s="2">
        <v>1</v>
      </c>
      <c r="DK17" s="2">
        <v>1</v>
      </c>
      <c r="DL17" s="2"/>
      <c r="DM17" s="2"/>
      <c r="DN17" s="2"/>
      <c r="DO17" s="2"/>
      <c r="DP17" s="2"/>
      <c r="DQ17" s="2"/>
      <c r="DR17" s="2"/>
      <c r="DS17" s="2">
        <v>1</v>
      </c>
      <c r="DT17" s="2"/>
      <c r="DU17" s="2"/>
      <c r="DV17" s="2"/>
      <c r="DW17" s="2"/>
      <c r="DX17" s="2"/>
      <c r="DY17" s="2">
        <v>1</v>
      </c>
      <c r="DZ17" s="2"/>
      <c r="EA17" s="2"/>
      <c r="EB17" s="2">
        <v>1</v>
      </c>
      <c r="EC17" s="2">
        <v>1</v>
      </c>
      <c r="ED17" s="2">
        <v>1</v>
      </c>
      <c r="EE17" s="2">
        <v>1</v>
      </c>
      <c r="EF17" s="2"/>
      <c r="EG17" s="2"/>
      <c r="EH17" s="2"/>
      <c r="EI17" s="2"/>
      <c r="EJ17" s="2"/>
      <c r="EK17" s="2">
        <v>1</v>
      </c>
      <c r="EL17" s="2"/>
      <c r="EM17" s="2"/>
      <c r="EN17" s="2"/>
      <c r="EO17" s="2">
        <v>1</v>
      </c>
      <c r="EP17" s="2">
        <v>1</v>
      </c>
      <c r="EQ17" s="2"/>
      <c r="ER17" s="2"/>
      <c r="ES17" s="2"/>
      <c r="ET17" s="2"/>
    </row>
    <row r="18" spans="1:150" ht="24" customHeight="1" x14ac:dyDescent="0.25">
      <c r="A18" s="72">
        <f>_xlfn.RANK.EQ(D18,D$2:D$29,0)+COUNTIF(D$2:D18,D18)-1</f>
        <v>2</v>
      </c>
      <c r="B18" s="1" t="s">
        <v>70</v>
      </c>
      <c r="C18" s="4" t="str">
        <f>_xlfn.IFNA(VLOOKUP($B18,S2R18IDs!$A$2:$Y$29,2,FALSE),"")</f>
        <v>Enhancement of support for Edge Computing in 5G Core network - phase 2</v>
      </c>
      <c r="D18" s="35">
        <f t="shared" si="0"/>
        <v>68</v>
      </c>
      <c r="E18" s="2"/>
      <c r="F18" s="2">
        <v>1</v>
      </c>
      <c r="G18" s="2"/>
      <c r="H18" s="2">
        <v>1</v>
      </c>
      <c r="I18" s="2">
        <v>1</v>
      </c>
      <c r="J18" s="2">
        <v>1</v>
      </c>
      <c r="K18" s="2">
        <v>1</v>
      </c>
      <c r="L18" s="2"/>
      <c r="M18" s="2"/>
      <c r="N18" s="2"/>
      <c r="O18" s="2">
        <v>1</v>
      </c>
      <c r="P18" s="2"/>
      <c r="Q18" s="2"/>
      <c r="R18" s="2"/>
      <c r="S18" s="2">
        <v>1</v>
      </c>
      <c r="T18" s="2">
        <v>1</v>
      </c>
      <c r="U18" s="2"/>
      <c r="V18" s="2">
        <v>1</v>
      </c>
      <c r="W18" s="2">
        <v>1</v>
      </c>
      <c r="X18" s="2">
        <v>1</v>
      </c>
      <c r="Y18" s="2"/>
      <c r="Z18" s="2"/>
      <c r="AA18" s="2">
        <v>1</v>
      </c>
      <c r="AB18" s="2"/>
      <c r="AC18" s="2"/>
      <c r="AD18" s="2"/>
      <c r="AE18" s="2">
        <v>1</v>
      </c>
      <c r="AF18" s="2"/>
      <c r="AG18" s="2">
        <v>1</v>
      </c>
      <c r="AH18" s="2"/>
      <c r="AI18" s="2"/>
      <c r="AJ18" s="2"/>
      <c r="AK18" s="2">
        <v>1</v>
      </c>
      <c r="AL18" s="2">
        <v>1</v>
      </c>
      <c r="AM18" s="2"/>
      <c r="AN18" s="2"/>
      <c r="AO18" s="2"/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/>
      <c r="AV18" s="2">
        <v>1</v>
      </c>
      <c r="AW18" s="2"/>
      <c r="AX18" s="2">
        <v>1</v>
      </c>
      <c r="AY18" s="2">
        <v>1</v>
      </c>
      <c r="AZ18" s="2"/>
      <c r="BA18" s="2"/>
      <c r="BB18" s="2"/>
      <c r="BC18" s="2"/>
      <c r="BD18" s="2"/>
      <c r="BE18" s="2"/>
      <c r="BF18" s="2">
        <v>1</v>
      </c>
      <c r="BG18" s="2">
        <v>1</v>
      </c>
      <c r="BH18" s="2"/>
      <c r="BI18" s="2"/>
      <c r="BJ18" s="2"/>
      <c r="BK18" s="2"/>
      <c r="BL18" s="2">
        <v>1</v>
      </c>
      <c r="BM18" s="2"/>
      <c r="BN18" s="2">
        <v>1</v>
      </c>
      <c r="BO18" s="2"/>
      <c r="BP18" s="2">
        <v>1</v>
      </c>
      <c r="BQ18" s="2">
        <v>1</v>
      </c>
      <c r="BR18" s="2"/>
      <c r="BS18" s="2"/>
      <c r="BT18" s="2"/>
      <c r="BU18" s="2"/>
      <c r="BV18" s="2">
        <v>1</v>
      </c>
      <c r="BW18" s="2">
        <v>1</v>
      </c>
      <c r="BX18" s="2">
        <v>1</v>
      </c>
      <c r="BY18" s="2">
        <v>1</v>
      </c>
      <c r="BZ18" s="2"/>
      <c r="CA18" s="2"/>
      <c r="CB18" s="2">
        <v>1</v>
      </c>
      <c r="CC18" s="2"/>
      <c r="CD18" s="2">
        <v>1</v>
      </c>
      <c r="CE18" s="2"/>
      <c r="CF18" s="2">
        <v>1</v>
      </c>
      <c r="CG18" s="2">
        <v>1</v>
      </c>
      <c r="CH18" s="2"/>
      <c r="CI18" s="2">
        <v>1</v>
      </c>
      <c r="CJ18" s="2"/>
      <c r="CK18" s="2">
        <v>1</v>
      </c>
      <c r="CL18" s="2">
        <v>1</v>
      </c>
      <c r="CM18" s="2">
        <v>1</v>
      </c>
      <c r="CN18" s="2"/>
      <c r="CO18" s="2">
        <v>1</v>
      </c>
      <c r="CP18" s="2"/>
      <c r="CQ18" s="2">
        <v>1</v>
      </c>
      <c r="CR18" s="2"/>
      <c r="CS18" s="2">
        <v>1</v>
      </c>
      <c r="CT18" s="2">
        <v>1</v>
      </c>
      <c r="CU18" s="2"/>
      <c r="CV18" s="2"/>
      <c r="CW18" s="2"/>
      <c r="CX18" s="2">
        <v>1</v>
      </c>
      <c r="CY18" s="2">
        <v>1</v>
      </c>
      <c r="CZ18" s="2"/>
      <c r="DA18" s="2"/>
      <c r="DB18" s="2"/>
      <c r="DC18" s="2"/>
      <c r="DD18" s="2"/>
      <c r="DE18" s="2"/>
      <c r="DF18" s="2"/>
      <c r="DG18" s="2">
        <v>1</v>
      </c>
      <c r="DH18" s="2">
        <v>1</v>
      </c>
      <c r="DI18" s="2">
        <v>1</v>
      </c>
      <c r="DJ18" s="2"/>
      <c r="DK18" s="2">
        <v>1</v>
      </c>
      <c r="DL18" s="2"/>
      <c r="DM18" s="2"/>
      <c r="DN18" s="2"/>
      <c r="DO18" s="2"/>
      <c r="DP18" s="2"/>
      <c r="DQ18" s="2"/>
      <c r="DR18" s="2">
        <v>1</v>
      </c>
      <c r="DS18" s="2">
        <v>1</v>
      </c>
      <c r="DT18" s="2"/>
      <c r="DU18" s="2"/>
      <c r="DV18" s="2"/>
      <c r="DW18" s="2">
        <v>1</v>
      </c>
      <c r="DX18" s="2"/>
      <c r="DY18" s="2">
        <v>1</v>
      </c>
      <c r="DZ18" s="2">
        <v>1</v>
      </c>
      <c r="EA18" s="2">
        <v>1</v>
      </c>
      <c r="EB18" s="2"/>
      <c r="EC18" s="2">
        <v>1</v>
      </c>
      <c r="ED18" s="2"/>
      <c r="EE18" s="2">
        <v>1</v>
      </c>
      <c r="EF18" s="2"/>
      <c r="EG18" s="2">
        <v>1</v>
      </c>
      <c r="EH18" s="2"/>
      <c r="EI18" s="2">
        <v>1</v>
      </c>
      <c r="EJ18" s="2"/>
      <c r="EK18" s="2">
        <v>1</v>
      </c>
      <c r="EL18" s="2"/>
      <c r="EM18" s="2">
        <v>1</v>
      </c>
      <c r="EN18" s="2"/>
      <c r="EO18" s="2">
        <v>1</v>
      </c>
      <c r="EP18" s="2">
        <v>1</v>
      </c>
      <c r="EQ18" s="2"/>
      <c r="ER18" s="2">
        <v>1</v>
      </c>
      <c r="ES18" s="2">
        <v>1</v>
      </c>
      <c r="ET18" s="2"/>
    </row>
    <row r="19" spans="1:150" ht="24" customHeight="1" x14ac:dyDescent="0.25">
      <c r="A19" s="72">
        <f>_xlfn.RANK.EQ(D19,D$2:D$29,0)+COUNTIF(D$2:D19,D19)-1</f>
        <v>5</v>
      </c>
      <c r="B19" s="1" t="s">
        <v>65</v>
      </c>
      <c r="C19" s="4" t="str">
        <f>_xlfn.IFNA(VLOOKUP($B19,S2R18IDs!$A$2:$Y$29,2,FALSE),"")</f>
        <v>Enhanced support of Non-Public Networks phase 2</v>
      </c>
      <c r="D19" s="35">
        <f t="shared" si="0"/>
        <v>62</v>
      </c>
      <c r="E19" s="2"/>
      <c r="F19" s="2"/>
      <c r="G19" s="2"/>
      <c r="H19" s="2">
        <v>1</v>
      </c>
      <c r="I19" s="2"/>
      <c r="J19" s="2"/>
      <c r="K19" s="2">
        <v>1</v>
      </c>
      <c r="L19" s="2"/>
      <c r="M19" s="2"/>
      <c r="N19" s="2"/>
      <c r="O19" s="2">
        <v>1</v>
      </c>
      <c r="P19" s="2"/>
      <c r="Q19" s="2">
        <v>1</v>
      </c>
      <c r="R19" s="2">
        <v>1</v>
      </c>
      <c r="S19" s="2">
        <v>1</v>
      </c>
      <c r="T19" s="2">
        <v>1</v>
      </c>
      <c r="U19" s="2"/>
      <c r="V19" s="2"/>
      <c r="W19" s="2">
        <v>1</v>
      </c>
      <c r="X19" s="2">
        <v>1</v>
      </c>
      <c r="Y19" s="2"/>
      <c r="Z19" s="2">
        <v>1</v>
      </c>
      <c r="AA19" s="2">
        <v>1</v>
      </c>
      <c r="AB19" s="2"/>
      <c r="AC19" s="2"/>
      <c r="AD19" s="2"/>
      <c r="AE19" s="2">
        <v>1</v>
      </c>
      <c r="AF19" s="2"/>
      <c r="AG19" s="2"/>
      <c r="AH19" s="2"/>
      <c r="AI19" s="2"/>
      <c r="AJ19" s="2"/>
      <c r="AK19" s="2">
        <v>1</v>
      </c>
      <c r="AL19" s="2">
        <v>1</v>
      </c>
      <c r="AM19" s="2"/>
      <c r="AN19" s="2">
        <v>1</v>
      </c>
      <c r="AO19" s="2"/>
      <c r="AP19" s="2"/>
      <c r="AQ19" s="2">
        <v>1</v>
      </c>
      <c r="AR19" s="2"/>
      <c r="AS19" s="2">
        <v>1</v>
      </c>
      <c r="AT19" s="2">
        <v>1</v>
      </c>
      <c r="AU19" s="2">
        <v>1</v>
      </c>
      <c r="AV19" s="2">
        <v>1</v>
      </c>
      <c r="AW19" s="2"/>
      <c r="AX19" s="2"/>
      <c r="AY19" s="2">
        <v>1</v>
      </c>
      <c r="AZ19" s="2">
        <v>1</v>
      </c>
      <c r="BA19" s="2"/>
      <c r="BB19" s="2"/>
      <c r="BC19" s="2"/>
      <c r="BD19" s="2"/>
      <c r="BE19" s="2"/>
      <c r="BF19" s="2">
        <v>1</v>
      </c>
      <c r="BG19" s="2"/>
      <c r="BH19" s="2"/>
      <c r="BI19" s="2"/>
      <c r="BJ19" s="2"/>
      <c r="BK19" s="2"/>
      <c r="BL19" s="2"/>
      <c r="BM19" s="2"/>
      <c r="BN19" s="2"/>
      <c r="BO19" s="2"/>
      <c r="BP19" s="2">
        <v>1</v>
      </c>
      <c r="BQ19" s="2"/>
      <c r="BR19" s="2">
        <v>1</v>
      </c>
      <c r="BS19" s="2">
        <v>1</v>
      </c>
      <c r="BT19" s="2"/>
      <c r="BU19" s="2"/>
      <c r="BV19" s="2">
        <v>1</v>
      </c>
      <c r="BW19" s="2"/>
      <c r="BX19" s="2"/>
      <c r="BY19" s="2"/>
      <c r="BZ19" s="2"/>
      <c r="CA19" s="2">
        <v>1</v>
      </c>
      <c r="CB19" s="2">
        <v>1</v>
      </c>
      <c r="CC19" s="2">
        <v>1</v>
      </c>
      <c r="CD19" s="2"/>
      <c r="CE19" s="2"/>
      <c r="CF19" s="2" t="s">
        <v>164</v>
      </c>
      <c r="CG19" s="2">
        <v>1</v>
      </c>
      <c r="CH19" s="2">
        <v>1</v>
      </c>
      <c r="CI19" s="2">
        <v>1</v>
      </c>
      <c r="CJ19" s="2"/>
      <c r="CK19" s="2">
        <v>1</v>
      </c>
      <c r="CL19" s="2"/>
      <c r="CM19" s="2">
        <v>1</v>
      </c>
      <c r="CN19" s="2">
        <v>1</v>
      </c>
      <c r="CO19" s="2">
        <v>1</v>
      </c>
      <c r="CP19" s="2"/>
      <c r="CQ19" s="2"/>
      <c r="CR19" s="2">
        <v>1</v>
      </c>
      <c r="CS19" s="2">
        <v>1</v>
      </c>
      <c r="CT19" s="2"/>
      <c r="CU19" s="2">
        <v>1</v>
      </c>
      <c r="CV19" s="2"/>
      <c r="CW19" s="2"/>
      <c r="CX19" s="2"/>
      <c r="CY19" s="2"/>
      <c r="CZ19" s="2"/>
      <c r="DA19" s="2"/>
      <c r="DB19" s="2">
        <v>1</v>
      </c>
      <c r="DC19" s="2">
        <v>1</v>
      </c>
      <c r="DD19" s="2"/>
      <c r="DE19" s="2">
        <v>1</v>
      </c>
      <c r="DF19" s="2"/>
      <c r="DG19" s="2">
        <v>1</v>
      </c>
      <c r="DH19" s="2">
        <v>1</v>
      </c>
      <c r="DI19" s="2">
        <v>1</v>
      </c>
      <c r="DJ19" s="2"/>
      <c r="DK19" s="2">
        <v>1</v>
      </c>
      <c r="DL19" s="2"/>
      <c r="DM19" s="2">
        <v>1</v>
      </c>
      <c r="DN19" s="2">
        <v>1</v>
      </c>
      <c r="DO19" s="2">
        <v>1</v>
      </c>
      <c r="DP19" s="2">
        <v>1</v>
      </c>
      <c r="DQ19" s="2"/>
      <c r="DR19" s="2">
        <v>1</v>
      </c>
      <c r="DS19" s="2">
        <v>1</v>
      </c>
      <c r="DT19" s="2"/>
      <c r="DU19" s="2">
        <v>1</v>
      </c>
      <c r="DV19" s="2">
        <v>1</v>
      </c>
      <c r="DW19" s="2"/>
      <c r="DX19" s="2">
        <v>1</v>
      </c>
      <c r="DY19" s="2"/>
      <c r="DZ19" s="2"/>
      <c r="EA19" s="2">
        <v>1</v>
      </c>
      <c r="EB19" s="2">
        <v>1</v>
      </c>
      <c r="EC19" s="2"/>
      <c r="ED19" s="2"/>
      <c r="EE19" s="2"/>
      <c r="EF19" s="2"/>
      <c r="EG19" s="2">
        <v>1</v>
      </c>
      <c r="EH19" s="2"/>
      <c r="EI19" s="2"/>
      <c r="EJ19" s="2">
        <v>1</v>
      </c>
      <c r="EK19" s="2">
        <v>1</v>
      </c>
      <c r="EL19" s="2"/>
      <c r="EM19" s="2"/>
      <c r="EN19" s="2"/>
      <c r="EO19" s="2"/>
      <c r="EP19" s="2">
        <v>1</v>
      </c>
      <c r="EQ19" s="2"/>
      <c r="ER19" s="2"/>
      <c r="ES19" s="2"/>
      <c r="ET19" s="2"/>
    </row>
    <row r="20" spans="1:150" ht="24" customHeight="1" x14ac:dyDescent="0.25">
      <c r="A20" s="72">
        <f>_xlfn.RANK.EQ(D20,D$2:D$29,0)+COUNTIF(D$2:D20,D20)-1</f>
        <v>10</v>
      </c>
      <c r="B20" s="1" t="s">
        <v>60</v>
      </c>
      <c r="C20" s="4" t="str">
        <f>_xlfn.IFNA(VLOOKUP($B20,S2R18IDs!$A$2:$Y$29,2,FALSE),"")</f>
        <v>Support of Satellite Backhauling in 5GS</v>
      </c>
      <c r="D20" s="35">
        <f t="shared" si="0"/>
        <v>53</v>
      </c>
      <c r="E20" s="2"/>
      <c r="F20" s="2"/>
      <c r="G20" s="2">
        <v>1</v>
      </c>
      <c r="H20" s="2"/>
      <c r="I20" s="2"/>
      <c r="J20" s="2"/>
      <c r="K20" s="2"/>
      <c r="L20" s="2">
        <v>1</v>
      </c>
      <c r="M20" s="2"/>
      <c r="N20" s="2">
        <v>1</v>
      </c>
      <c r="O20" s="2">
        <v>1</v>
      </c>
      <c r="P20" s="2"/>
      <c r="Q20" s="2">
        <v>1</v>
      </c>
      <c r="R20" s="2"/>
      <c r="S20" s="2"/>
      <c r="T20" s="2"/>
      <c r="U20" s="2"/>
      <c r="V20" s="2">
        <v>1</v>
      </c>
      <c r="W20" s="2"/>
      <c r="X20" s="2"/>
      <c r="Y20" s="2">
        <v>1</v>
      </c>
      <c r="Z20" s="2"/>
      <c r="AA20" s="2"/>
      <c r="AB20" s="2">
        <v>1</v>
      </c>
      <c r="AC20" s="2">
        <v>1</v>
      </c>
      <c r="AD20" s="2">
        <v>1</v>
      </c>
      <c r="AE20" s="2"/>
      <c r="AF20" s="2">
        <v>1</v>
      </c>
      <c r="AG20" s="2">
        <v>1</v>
      </c>
      <c r="AH20" s="2">
        <v>1</v>
      </c>
      <c r="AI20" s="2">
        <v>1</v>
      </c>
      <c r="AJ20" s="2"/>
      <c r="AK20" s="2"/>
      <c r="AL20" s="2"/>
      <c r="AM20" s="2">
        <v>1</v>
      </c>
      <c r="AN20" s="2"/>
      <c r="AO20" s="2"/>
      <c r="AP20" s="2"/>
      <c r="AQ20" s="2"/>
      <c r="AR20" s="2">
        <v>1</v>
      </c>
      <c r="AS20" s="2"/>
      <c r="AT20" s="2">
        <v>1</v>
      </c>
      <c r="AU20" s="2"/>
      <c r="AV20" s="2"/>
      <c r="AW20" s="2"/>
      <c r="AX20" s="2">
        <v>1</v>
      </c>
      <c r="AY20" s="2"/>
      <c r="AZ20" s="2"/>
      <c r="BA20" s="2">
        <v>1</v>
      </c>
      <c r="BB20" s="2"/>
      <c r="BC20" s="2">
        <v>1</v>
      </c>
      <c r="BD20" s="2"/>
      <c r="BE20" s="2"/>
      <c r="BF20" s="2"/>
      <c r="BG20" s="2">
        <v>1</v>
      </c>
      <c r="BH20" s="2"/>
      <c r="BI20" s="2">
        <v>1</v>
      </c>
      <c r="BJ20" s="2">
        <v>1</v>
      </c>
      <c r="BK20" s="2">
        <v>1</v>
      </c>
      <c r="BL20" s="2"/>
      <c r="BM20" s="2">
        <v>1</v>
      </c>
      <c r="BN20" s="2">
        <v>1</v>
      </c>
      <c r="BO20" s="2">
        <v>1</v>
      </c>
      <c r="BP20" s="2"/>
      <c r="BQ20" s="2">
        <v>1</v>
      </c>
      <c r="BR20" s="2"/>
      <c r="BS20" s="2"/>
      <c r="BT20" s="2"/>
      <c r="BU20" s="2">
        <v>1</v>
      </c>
      <c r="BV20" s="2"/>
      <c r="BW20" s="2"/>
      <c r="BX20" s="2"/>
      <c r="BY20" s="2"/>
      <c r="BZ20" s="2"/>
      <c r="CA20" s="2"/>
      <c r="CB20" s="2"/>
      <c r="CC20" s="2"/>
      <c r="CD20" s="2"/>
      <c r="CE20" s="2">
        <v>1</v>
      </c>
      <c r="CF20" s="2">
        <v>1</v>
      </c>
      <c r="CG20" s="2"/>
      <c r="CH20" s="2"/>
      <c r="CI20" s="2"/>
      <c r="CJ20" s="2">
        <v>1</v>
      </c>
      <c r="CK20" s="2"/>
      <c r="CL20" s="2">
        <v>1</v>
      </c>
      <c r="CM20" s="2"/>
      <c r="CN20" s="2"/>
      <c r="CO20" s="2"/>
      <c r="CP20" s="2"/>
      <c r="CQ20" s="2"/>
      <c r="CR20" s="2">
        <v>1</v>
      </c>
      <c r="CS20" s="2">
        <v>1</v>
      </c>
      <c r="CT20" s="2"/>
      <c r="CU20" s="2"/>
      <c r="CV20" s="2">
        <v>1</v>
      </c>
      <c r="CW20" s="2"/>
      <c r="CX20" s="2"/>
      <c r="CY20" s="2"/>
      <c r="CZ20" s="2"/>
      <c r="DA20" s="2"/>
      <c r="DB20" s="2"/>
      <c r="DC20" s="2"/>
      <c r="DD20" s="2"/>
      <c r="DE20" s="2">
        <v>1</v>
      </c>
      <c r="DF20" s="2">
        <v>1</v>
      </c>
      <c r="DG20" s="2">
        <v>1</v>
      </c>
      <c r="DH20" s="2">
        <v>1</v>
      </c>
      <c r="DI20" s="2">
        <v>1</v>
      </c>
      <c r="DJ20" s="2"/>
      <c r="DK20" s="2">
        <v>1</v>
      </c>
      <c r="DL20" s="2"/>
      <c r="DM20" s="2"/>
      <c r="DN20" s="2"/>
      <c r="DO20" s="2"/>
      <c r="DP20" s="2">
        <v>1</v>
      </c>
      <c r="DQ20" s="2"/>
      <c r="DR20" s="2">
        <v>1</v>
      </c>
      <c r="DS20" s="2"/>
      <c r="DT20" s="2">
        <v>1</v>
      </c>
      <c r="DU20" s="2">
        <v>1</v>
      </c>
      <c r="DV20" s="2"/>
      <c r="DW20" s="2">
        <v>1</v>
      </c>
      <c r="DX20" s="2"/>
      <c r="DY20" s="2"/>
      <c r="DZ20" s="2"/>
      <c r="EA20" s="2"/>
      <c r="EB20" s="2">
        <v>1</v>
      </c>
      <c r="EC20" s="2"/>
      <c r="ED20" s="2">
        <v>1</v>
      </c>
      <c r="EE20" s="2"/>
      <c r="EF20" s="2">
        <v>1</v>
      </c>
      <c r="EG20" s="2"/>
      <c r="EH20" s="2">
        <v>1</v>
      </c>
      <c r="EI20" s="2"/>
      <c r="EJ20" s="2"/>
      <c r="EK20" s="2"/>
      <c r="EL20" s="2"/>
      <c r="EM20" s="2"/>
      <c r="EN20" s="2">
        <v>1</v>
      </c>
      <c r="EO20" s="2"/>
      <c r="EP20" s="2"/>
      <c r="EQ20" s="2"/>
      <c r="ER20" s="2"/>
      <c r="ES20" s="2">
        <v>1</v>
      </c>
      <c r="ET20" s="2"/>
    </row>
    <row r="21" spans="1:150" ht="24" customHeight="1" x14ac:dyDescent="0.25">
      <c r="A21" s="72">
        <f>_xlfn.RANK.EQ(D21,D$2:D$29,0)+COUNTIF(D$2:D21,D21)-1</f>
        <v>19</v>
      </c>
      <c r="B21" s="1" t="s">
        <v>55</v>
      </c>
      <c r="C21" s="4" t="str">
        <f>_xlfn.IFNA(VLOOKUP($B21,S2R18IDs!$A$2:$Y$29,2,FALSE),"")</f>
        <v>Generic group management, exposure and communication enhancements</v>
      </c>
      <c r="D21" s="35">
        <f t="shared" si="0"/>
        <v>41</v>
      </c>
      <c r="E21" s="2"/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>
        <v>1</v>
      </c>
      <c r="S21" s="2">
        <v>1</v>
      </c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2">
        <v>1</v>
      </c>
      <c r="AE21" s="2"/>
      <c r="AF21" s="2"/>
      <c r="AG21" s="2">
        <v>1</v>
      </c>
      <c r="AH21" s="2"/>
      <c r="AI21" s="2">
        <v>1</v>
      </c>
      <c r="AJ21" s="2"/>
      <c r="AK21" s="2"/>
      <c r="AL21" s="2"/>
      <c r="AM21" s="2"/>
      <c r="AN21" s="2">
        <v>1</v>
      </c>
      <c r="AO21" s="2">
        <v>1</v>
      </c>
      <c r="AP21" s="2"/>
      <c r="AQ21" s="2"/>
      <c r="AR21" s="2"/>
      <c r="AS21" s="2"/>
      <c r="AT21" s="2"/>
      <c r="AU21" s="2">
        <v>1</v>
      </c>
      <c r="AV21" s="2"/>
      <c r="AW21" s="2"/>
      <c r="AX21" s="2"/>
      <c r="AY21" s="2">
        <v>1</v>
      </c>
      <c r="AZ21" s="2">
        <v>1</v>
      </c>
      <c r="BA21" s="2"/>
      <c r="BB21" s="2"/>
      <c r="BC21" s="2"/>
      <c r="BD21" s="2">
        <v>1</v>
      </c>
      <c r="BE21" s="2"/>
      <c r="BF21" s="2">
        <v>1</v>
      </c>
      <c r="BG21" s="2"/>
      <c r="BH21" s="2">
        <v>1</v>
      </c>
      <c r="BI21" s="2"/>
      <c r="BJ21" s="2"/>
      <c r="BK21" s="2"/>
      <c r="BL21" s="2">
        <v>1</v>
      </c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>
        <v>1</v>
      </c>
      <c r="BX21" s="2"/>
      <c r="BY21" s="2">
        <v>1</v>
      </c>
      <c r="BZ21" s="2">
        <v>1</v>
      </c>
      <c r="CA21" s="2">
        <v>1</v>
      </c>
      <c r="CB21" s="2"/>
      <c r="CC21" s="2">
        <v>1</v>
      </c>
      <c r="CD21" s="2">
        <v>1</v>
      </c>
      <c r="CE21" s="2"/>
      <c r="CF21" s="2"/>
      <c r="CG21" s="2"/>
      <c r="CH21" s="2"/>
      <c r="CI21" s="2"/>
      <c r="CJ21" s="2"/>
      <c r="CK21" s="2"/>
      <c r="CL21" s="2">
        <v>1</v>
      </c>
      <c r="CM21" s="2"/>
      <c r="CN21" s="2"/>
      <c r="CO21" s="2"/>
      <c r="CP21" s="2"/>
      <c r="CQ21" s="2"/>
      <c r="CR21" s="2">
        <v>1</v>
      </c>
      <c r="CS21" s="2"/>
      <c r="CT21" s="2">
        <v>1</v>
      </c>
      <c r="CU21" s="2"/>
      <c r="CV21" s="2"/>
      <c r="CW21" s="2"/>
      <c r="CX21" s="2"/>
      <c r="CY21" s="2"/>
      <c r="CZ21" s="2"/>
      <c r="DA21" s="2"/>
      <c r="DB21" s="2"/>
      <c r="DC21" s="2"/>
      <c r="DD21" s="2">
        <v>1</v>
      </c>
      <c r="DE21" s="2">
        <v>1</v>
      </c>
      <c r="DF21" s="2"/>
      <c r="DG21" s="2">
        <v>1</v>
      </c>
      <c r="DH21" s="2"/>
      <c r="DI21" s="2"/>
      <c r="DJ21" s="2">
        <v>1</v>
      </c>
      <c r="DK21" s="2"/>
      <c r="DL21" s="2"/>
      <c r="DM21" s="2"/>
      <c r="DN21" s="2">
        <v>1</v>
      </c>
      <c r="DO21" s="2">
        <v>1</v>
      </c>
      <c r="DP21" s="2">
        <v>1</v>
      </c>
      <c r="DQ21" s="2">
        <v>1</v>
      </c>
      <c r="DR21" s="2"/>
      <c r="DS21" s="2"/>
      <c r="DT21" s="2"/>
      <c r="DU21" s="2">
        <v>1</v>
      </c>
      <c r="DV21" s="2"/>
      <c r="DW21" s="2">
        <v>1</v>
      </c>
      <c r="DX21" s="2"/>
      <c r="DY21" s="2"/>
      <c r="DZ21" s="2"/>
      <c r="EA21" s="2">
        <v>1</v>
      </c>
      <c r="EB21" s="2"/>
      <c r="EC21" s="2"/>
      <c r="ED21" s="2"/>
      <c r="EE21" s="2"/>
      <c r="EF21" s="2"/>
      <c r="EG21" s="2"/>
      <c r="EH21" s="2"/>
      <c r="EI21" s="2">
        <v>1</v>
      </c>
      <c r="EJ21" s="2"/>
      <c r="EK21" s="2"/>
      <c r="EL21" s="2"/>
      <c r="EM21" s="2"/>
      <c r="EN21" s="2"/>
      <c r="EO21" s="2">
        <v>1</v>
      </c>
      <c r="EP21" s="2">
        <v>1</v>
      </c>
      <c r="EQ21" s="2">
        <v>1</v>
      </c>
      <c r="ER21" s="2"/>
      <c r="ES21" s="2"/>
      <c r="ET21" s="2">
        <v>1</v>
      </c>
    </row>
    <row r="22" spans="1:150" ht="24" customHeight="1" x14ac:dyDescent="0.25">
      <c r="A22" s="72">
        <f>_xlfn.RANK.EQ(D22,D$2:D$29,0)+COUNTIF(D$2:D22,D22)-1</f>
        <v>6</v>
      </c>
      <c r="B22" s="1" t="s">
        <v>49</v>
      </c>
      <c r="C22" s="4" t="str">
        <f>_xlfn.IFNA(VLOOKUP($B22,S2R18IDs!$A$2:$Y$29,2,FALSE),"")</f>
        <v>Enhancement of Network Slicing Phase 3</v>
      </c>
      <c r="D22" s="35">
        <f t="shared" si="0"/>
        <v>58</v>
      </c>
      <c r="E22" s="2"/>
      <c r="F22" s="2">
        <v>1</v>
      </c>
      <c r="G22" s="2"/>
      <c r="H22" s="2">
        <v>1</v>
      </c>
      <c r="I22" s="2"/>
      <c r="J22" s="2">
        <v>1</v>
      </c>
      <c r="K22" s="2">
        <v>1</v>
      </c>
      <c r="L22" s="2"/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>
        <v>1</v>
      </c>
      <c r="V22" s="2"/>
      <c r="W22" s="2"/>
      <c r="X22" s="2"/>
      <c r="Y22" s="2">
        <v>1</v>
      </c>
      <c r="Z22" s="2">
        <v>1</v>
      </c>
      <c r="AA22" s="2">
        <v>1</v>
      </c>
      <c r="AB22" s="2"/>
      <c r="AC22" s="2"/>
      <c r="AD22" s="2">
        <v>1</v>
      </c>
      <c r="AE22" s="2"/>
      <c r="AF22" s="2">
        <v>1</v>
      </c>
      <c r="AG22" s="2">
        <v>1</v>
      </c>
      <c r="AH22" s="2">
        <v>1</v>
      </c>
      <c r="AI22" s="2">
        <v>1</v>
      </c>
      <c r="AJ22" s="2"/>
      <c r="AK22" s="2"/>
      <c r="AL22" s="2">
        <v>1</v>
      </c>
      <c r="AM22" s="2"/>
      <c r="AN22" s="2">
        <v>1</v>
      </c>
      <c r="AO22" s="2"/>
      <c r="AP22" s="2"/>
      <c r="AQ22" s="2">
        <v>1</v>
      </c>
      <c r="AR22" s="2"/>
      <c r="AS22" s="2">
        <v>1</v>
      </c>
      <c r="AT22" s="2">
        <v>1</v>
      </c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>
        <v>1</v>
      </c>
      <c r="BM22" s="2"/>
      <c r="BN22" s="2"/>
      <c r="BO22" s="2">
        <v>1</v>
      </c>
      <c r="BP22" s="2"/>
      <c r="BQ22" s="2"/>
      <c r="BR22" s="2">
        <v>1</v>
      </c>
      <c r="BS22" s="2"/>
      <c r="BT22" s="2"/>
      <c r="BU22" s="2"/>
      <c r="BV22" s="2"/>
      <c r="BW22" s="2">
        <v>1</v>
      </c>
      <c r="BX22" s="2">
        <v>1</v>
      </c>
      <c r="BY22" s="2"/>
      <c r="BZ22" s="2">
        <v>1</v>
      </c>
      <c r="CA22" s="2">
        <v>1</v>
      </c>
      <c r="CB22" s="2">
        <v>1</v>
      </c>
      <c r="CC22" s="2">
        <v>1</v>
      </c>
      <c r="CD22" s="2">
        <v>1</v>
      </c>
      <c r="CE22" s="2"/>
      <c r="CF22" s="2" t="s">
        <v>164</v>
      </c>
      <c r="CG22" s="2">
        <v>1</v>
      </c>
      <c r="CH22" s="2"/>
      <c r="CI22" s="2">
        <v>1</v>
      </c>
      <c r="CJ22" s="2"/>
      <c r="CK22" s="2">
        <v>1</v>
      </c>
      <c r="CL22" s="2">
        <v>1</v>
      </c>
      <c r="CM22" s="2"/>
      <c r="CN22" s="2">
        <v>1</v>
      </c>
      <c r="CO22" s="2">
        <v>1</v>
      </c>
      <c r="CP22" s="2"/>
      <c r="CQ22" s="2">
        <v>1</v>
      </c>
      <c r="CR22" s="2"/>
      <c r="CS22" s="2"/>
      <c r="CT22" s="2">
        <v>1</v>
      </c>
      <c r="CU22" s="2">
        <v>1</v>
      </c>
      <c r="CV22" s="2"/>
      <c r="CW22" s="2">
        <v>1</v>
      </c>
      <c r="CX22" s="2">
        <v>1</v>
      </c>
      <c r="CY22" s="2">
        <v>1</v>
      </c>
      <c r="CZ22" s="2"/>
      <c r="DA22" s="2"/>
      <c r="DB22" s="2"/>
      <c r="DC22" s="2"/>
      <c r="DD22" s="2"/>
      <c r="DE22" s="2"/>
      <c r="DF22" s="2"/>
      <c r="DG22" s="2"/>
      <c r="DH22" s="2"/>
      <c r="DI22" s="2">
        <v>1</v>
      </c>
      <c r="DJ22" s="2">
        <v>1</v>
      </c>
      <c r="DK22" s="2"/>
      <c r="DL22" s="2"/>
      <c r="DM22" s="2"/>
      <c r="DN22" s="2">
        <v>1</v>
      </c>
      <c r="DO22" s="2"/>
      <c r="DP22" s="2"/>
      <c r="DQ22" s="2">
        <v>1</v>
      </c>
      <c r="DR22" s="2">
        <v>1</v>
      </c>
      <c r="DS22" s="2"/>
      <c r="DT22" s="2"/>
      <c r="DU22" s="2"/>
      <c r="DV22" s="2"/>
      <c r="DW22" s="2"/>
      <c r="DX22" s="2">
        <v>1</v>
      </c>
      <c r="DY22" s="2"/>
      <c r="DZ22" s="2">
        <v>1</v>
      </c>
      <c r="EA22" s="2"/>
      <c r="EB22" s="2">
        <v>1</v>
      </c>
      <c r="EC22" s="2">
        <v>1</v>
      </c>
      <c r="ED22" s="2"/>
      <c r="EE22" s="2"/>
      <c r="EF22" s="2"/>
      <c r="EG22" s="2"/>
      <c r="EH22" s="2"/>
      <c r="EI22" s="2"/>
      <c r="EJ22" s="2">
        <v>1</v>
      </c>
      <c r="EK22" s="2">
        <v>1</v>
      </c>
      <c r="EL22" s="2">
        <v>1</v>
      </c>
      <c r="EM22" s="2">
        <v>1</v>
      </c>
      <c r="EN22" s="2"/>
      <c r="EO22" s="2"/>
      <c r="EP22" s="2"/>
      <c r="EQ22" s="2"/>
      <c r="ER22" s="2"/>
      <c r="ES22" s="2"/>
      <c r="ET22" s="2">
        <v>1</v>
      </c>
    </row>
    <row r="23" spans="1:150" ht="24" customHeight="1" x14ac:dyDescent="0.25">
      <c r="A23" s="72">
        <f>_xlfn.RANK.EQ(D23,D$2:D$29,0)+COUNTIF(D$2:D23,D23)-1</f>
        <v>13</v>
      </c>
      <c r="B23" s="1" t="s">
        <v>43</v>
      </c>
      <c r="C23" s="4" t="str">
        <f>_xlfn.IFNA(VLOOKUP($B23,S2R18IDs!$A$2:$Y$29,2,FALSE),"")</f>
        <v>Personal IoT Network architecture</v>
      </c>
      <c r="D23" s="35">
        <f t="shared" si="0"/>
        <v>50</v>
      </c>
      <c r="E23" s="2"/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/>
      <c r="N23" s="2">
        <v>1</v>
      </c>
      <c r="O23" s="2"/>
      <c r="P23" s="2"/>
      <c r="Q23" s="2"/>
      <c r="R23" s="2"/>
      <c r="S23" s="2">
        <v>1</v>
      </c>
      <c r="T23" s="2"/>
      <c r="U23" s="2">
        <v>1</v>
      </c>
      <c r="V23" s="2"/>
      <c r="W23" s="2"/>
      <c r="X23" s="2">
        <v>1</v>
      </c>
      <c r="Y23" s="2">
        <v>1</v>
      </c>
      <c r="Z23" s="2"/>
      <c r="AA23" s="2">
        <v>1</v>
      </c>
      <c r="AB23" s="2">
        <v>1</v>
      </c>
      <c r="AC23" s="2">
        <v>1</v>
      </c>
      <c r="AD23" s="2"/>
      <c r="AE23" s="2">
        <v>1</v>
      </c>
      <c r="AF23" s="2">
        <v>1</v>
      </c>
      <c r="AG23" s="2"/>
      <c r="AH23" s="2">
        <v>1</v>
      </c>
      <c r="AI23" s="2">
        <v>1</v>
      </c>
      <c r="AJ23" s="2"/>
      <c r="AK23" s="2"/>
      <c r="AL23" s="2">
        <v>1</v>
      </c>
      <c r="AM23" s="2">
        <v>1</v>
      </c>
      <c r="AN23" s="2">
        <v>1</v>
      </c>
      <c r="AO23" s="2"/>
      <c r="AP23" s="2">
        <v>1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>
        <v>1</v>
      </c>
      <c r="BF23" s="2">
        <v>1</v>
      </c>
      <c r="BG23" s="2"/>
      <c r="BH23" s="2"/>
      <c r="BI23" s="2"/>
      <c r="BJ23" s="2"/>
      <c r="BK23" s="2"/>
      <c r="BL23" s="2"/>
      <c r="BM23" s="2">
        <v>1</v>
      </c>
      <c r="BN23" s="2">
        <v>1</v>
      </c>
      <c r="BO23" s="2">
        <v>1</v>
      </c>
      <c r="BP23" s="2"/>
      <c r="BQ23" s="2"/>
      <c r="BR23" s="2">
        <v>1</v>
      </c>
      <c r="BS23" s="2">
        <v>1</v>
      </c>
      <c r="BT23" s="2"/>
      <c r="BU23" s="2"/>
      <c r="BV23" s="2"/>
      <c r="BW23" s="2"/>
      <c r="BX23" s="2"/>
      <c r="BY23" s="2">
        <v>1</v>
      </c>
      <c r="BZ23" s="2"/>
      <c r="CA23" s="2"/>
      <c r="CB23" s="2">
        <v>1</v>
      </c>
      <c r="CC23" s="2"/>
      <c r="CD23" s="2"/>
      <c r="CE23" s="2"/>
      <c r="CF23" s="2"/>
      <c r="CG23" s="2">
        <v>1</v>
      </c>
      <c r="CH23" s="2"/>
      <c r="CI23" s="2"/>
      <c r="CJ23" s="2"/>
      <c r="CK23" s="2"/>
      <c r="CL23" s="2"/>
      <c r="CM23" s="2"/>
      <c r="CN23" s="2">
        <v>1</v>
      </c>
      <c r="CO23" s="2"/>
      <c r="CP23" s="2"/>
      <c r="CQ23" s="2"/>
      <c r="CR23" s="2"/>
      <c r="CS23" s="2"/>
      <c r="CT23" s="2"/>
      <c r="CU23" s="2"/>
      <c r="CV23" s="2"/>
      <c r="CW23" s="2">
        <v>1</v>
      </c>
      <c r="CX23" s="2"/>
      <c r="CY23" s="2"/>
      <c r="CZ23" s="2"/>
      <c r="DA23" s="2"/>
      <c r="DB23" s="2">
        <v>1</v>
      </c>
      <c r="DC23" s="2"/>
      <c r="DD23" s="2">
        <v>1</v>
      </c>
      <c r="DE23" s="2"/>
      <c r="DF23" s="2"/>
      <c r="DG23" s="2"/>
      <c r="DH23" s="2" t="s">
        <v>164</v>
      </c>
      <c r="DI23" s="2"/>
      <c r="DJ23" s="2"/>
      <c r="DK23" s="2"/>
      <c r="DL23" s="2"/>
      <c r="DM23" s="2">
        <v>1</v>
      </c>
      <c r="DN23" s="2">
        <v>1</v>
      </c>
      <c r="DO23" s="2">
        <v>1</v>
      </c>
      <c r="DP23" s="2"/>
      <c r="DQ23" s="2"/>
      <c r="DR23" s="2"/>
      <c r="DS23" s="2"/>
      <c r="DT23" s="2">
        <v>1</v>
      </c>
      <c r="DU23" s="2"/>
      <c r="DV23" s="2">
        <v>1</v>
      </c>
      <c r="DW23" s="2"/>
      <c r="DX23" s="2">
        <v>1</v>
      </c>
      <c r="DY23" s="2"/>
      <c r="DZ23" s="2"/>
      <c r="EA23" s="2"/>
      <c r="EB23" s="2"/>
      <c r="EC23" s="2"/>
      <c r="ED23" s="2"/>
      <c r="EE23" s="2">
        <v>1</v>
      </c>
      <c r="EF23" s="2"/>
      <c r="EG23" s="2">
        <v>1</v>
      </c>
      <c r="EH23" s="2"/>
      <c r="EI23" s="2">
        <v>1</v>
      </c>
      <c r="EJ23" s="2"/>
      <c r="EK23" s="2"/>
      <c r="EL23" s="2"/>
      <c r="EM23" s="2"/>
      <c r="EN23" s="2">
        <v>1</v>
      </c>
      <c r="EO23" s="2"/>
      <c r="EP23" s="2"/>
      <c r="EQ23" s="2">
        <v>1</v>
      </c>
      <c r="ER23" s="2"/>
      <c r="ES23" s="2">
        <v>1</v>
      </c>
      <c r="ET23" s="2">
        <v>1</v>
      </c>
    </row>
    <row r="24" spans="1:150" ht="24" customHeight="1" x14ac:dyDescent="0.25">
      <c r="A24" s="72">
        <f>_xlfn.RANK.EQ(D24,D$2:D$29,0)+COUNTIF(D$2:D24,D24)-1</f>
        <v>15</v>
      </c>
      <c r="B24" s="1" t="s">
        <v>38</v>
      </c>
      <c r="C24" s="4" t="str">
        <f>_xlfn.IFNA(VLOOKUP($B24,S2R18IDs!$A$2:$Y$29,2,FALSE),"")</f>
        <v>Access Traffic Steering, Switching and Splitting support in the 5G system architecture; Phase 3.</v>
      </c>
      <c r="D24" s="35">
        <f t="shared" si="0"/>
        <v>48</v>
      </c>
      <c r="E24" s="2"/>
      <c r="F24" s="2"/>
      <c r="G24" s="2">
        <v>1</v>
      </c>
      <c r="H24" s="2">
        <v>1</v>
      </c>
      <c r="I24" s="2"/>
      <c r="J24" s="2">
        <v>1</v>
      </c>
      <c r="K24" s="2"/>
      <c r="L24" s="2"/>
      <c r="M24" s="2"/>
      <c r="N24" s="2"/>
      <c r="O24" s="2">
        <v>1</v>
      </c>
      <c r="P24" s="2"/>
      <c r="Q24" s="2">
        <v>1</v>
      </c>
      <c r="R24" s="2"/>
      <c r="S24" s="2"/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/>
      <c r="Z24" s="2"/>
      <c r="AA24" s="2"/>
      <c r="AB24" s="2"/>
      <c r="AC24" s="2"/>
      <c r="AD24" s="2"/>
      <c r="AE24" s="2">
        <v>1</v>
      </c>
      <c r="AF24" s="2"/>
      <c r="AG24" s="2"/>
      <c r="AH24" s="2">
        <v>1</v>
      </c>
      <c r="AI24" s="2"/>
      <c r="AJ24" s="2"/>
      <c r="AK24" s="2">
        <v>1</v>
      </c>
      <c r="AL24" s="2">
        <v>1</v>
      </c>
      <c r="AM24" s="2"/>
      <c r="AN24" s="2">
        <v>1</v>
      </c>
      <c r="AO24" s="2"/>
      <c r="AP24" s="2"/>
      <c r="AQ24" s="2"/>
      <c r="AR24" s="2">
        <v>1</v>
      </c>
      <c r="AS24" s="2"/>
      <c r="AT24" s="2"/>
      <c r="AU24" s="2"/>
      <c r="AV24" s="2"/>
      <c r="AW24" s="2"/>
      <c r="AX24" s="2"/>
      <c r="AY24" s="2">
        <v>1</v>
      </c>
      <c r="AZ24" s="2"/>
      <c r="BA24" s="2"/>
      <c r="BB24" s="2">
        <v>1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>
        <v>1</v>
      </c>
      <c r="BR24" s="2">
        <v>1</v>
      </c>
      <c r="BS24" s="2">
        <v>1</v>
      </c>
      <c r="BT24" s="2"/>
      <c r="BU24" s="2"/>
      <c r="BV24" s="2"/>
      <c r="BW24" s="2"/>
      <c r="BX24" s="2">
        <v>1</v>
      </c>
      <c r="BY24" s="2"/>
      <c r="BZ24" s="2"/>
      <c r="CA24" s="2"/>
      <c r="CB24" s="2">
        <v>1</v>
      </c>
      <c r="CC24" s="2"/>
      <c r="CD24" s="2"/>
      <c r="CE24" s="2"/>
      <c r="CF24" s="2"/>
      <c r="CG24" s="2">
        <v>1</v>
      </c>
      <c r="CH24" s="2">
        <v>1</v>
      </c>
      <c r="CI24" s="2"/>
      <c r="CJ24" s="2"/>
      <c r="CK24" s="2"/>
      <c r="CL24" s="2"/>
      <c r="CM24" s="2">
        <v>1</v>
      </c>
      <c r="CN24" s="2"/>
      <c r="CO24" s="2"/>
      <c r="CP24" s="2"/>
      <c r="CQ24" s="2">
        <v>1</v>
      </c>
      <c r="CR24" s="2"/>
      <c r="CS24" s="2"/>
      <c r="CT24" s="2"/>
      <c r="CU24" s="2">
        <v>1</v>
      </c>
      <c r="CV24" s="2">
        <v>1</v>
      </c>
      <c r="CW24" s="2"/>
      <c r="CX24" s="2">
        <v>1</v>
      </c>
      <c r="CY24" s="2">
        <v>1</v>
      </c>
      <c r="CZ24" s="2">
        <v>1</v>
      </c>
      <c r="DA24" s="2"/>
      <c r="DB24" s="2"/>
      <c r="DC24" s="2"/>
      <c r="DD24" s="2"/>
      <c r="DE24" s="2"/>
      <c r="DF24" s="2"/>
      <c r="DG24" s="2"/>
      <c r="DH24" s="2">
        <v>1</v>
      </c>
      <c r="DI24" s="2">
        <v>1</v>
      </c>
      <c r="DJ24" s="2"/>
      <c r="DK24" s="2">
        <v>1</v>
      </c>
      <c r="DL24" s="2"/>
      <c r="DM24" s="2"/>
      <c r="DN24" s="2"/>
      <c r="DO24" s="2"/>
      <c r="DP24" s="2"/>
      <c r="DQ24" s="2"/>
      <c r="DR24" s="2"/>
      <c r="DS24" s="2"/>
      <c r="DT24" s="2"/>
      <c r="DU24" s="2">
        <v>1</v>
      </c>
      <c r="DV24" s="2"/>
      <c r="DW24" s="2"/>
      <c r="DX24" s="2">
        <v>1</v>
      </c>
      <c r="DY24" s="2">
        <v>1</v>
      </c>
      <c r="DZ24" s="2">
        <v>1</v>
      </c>
      <c r="EA24" s="2"/>
      <c r="EB24" s="2"/>
      <c r="EC24" s="2">
        <v>1</v>
      </c>
      <c r="ED24" s="2">
        <v>1</v>
      </c>
      <c r="EE24" s="2">
        <v>1</v>
      </c>
      <c r="EF24" s="2">
        <v>1</v>
      </c>
      <c r="EG24" s="2"/>
      <c r="EH24" s="2"/>
      <c r="EI24" s="2"/>
      <c r="EJ24" s="2">
        <v>1</v>
      </c>
      <c r="EK24" s="2"/>
      <c r="EL24" s="2"/>
      <c r="EM24" s="2">
        <v>1</v>
      </c>
      <c r="EN24" s="2">
        <v>1</v>
      </c>
      <c r="EO24" s="2"/>
      <c r="EP24" s="2"/>
      <c r="EQ24" s="2">
        <v>1</v>
      </c>
      <c r="ER24" s="2"/>
      <c r="ES24" s="2"/>
      <c r="ET24" s="2">
        <v>1</v>
      </c>
    </row>
    <row r="25" spans="1:150" ht="24" customHeight="1" x14ac:dyDescent="0.25">
      <c r="A25" s="72">
        <f>_xlfn.RANK.EQ(D25,D$2:D$29,0)+COUNTIF(D$2:D25,D25)-1</f>
        <v>16</v>
      </c>
      <c r="B25" s="1" t="s">
        <v>33</v>
      </c>
      <c r="C25" s="4" t="str">
        <f>_xlfn.IFNA(VLOOKUP($B25,S2R18IDs!$A$2:$Y$29,2,FALSE),"")</f>
        <v xml:space="preserve">System enhancement for Proximity based Services in 5GS - Phase 2 </v>
      </c>
      <c r="D25" s="35">
        <f t="shared" si="0"/>
        <v>48</v>
      </c>
      <c r="E25" s="2"/>
      <c r="F25" s="2"/>
      <c r="G25" s="2"/>
      <c r="H25" s="2"/>
      <c r="I25" s="2"/>
      <c r="J25" s="2">
        <v>1</v>
      </c>
      <c r="K25" s="2"/>
      <c r="L25" s="2">
        <v>1</v>
      </c>
      <c r="M25" s="2">
        <v>1</v>
      </c>
      <c r="N25" s="2"/>
      <c r="O25" s="2">
        <v>1</v>
      </c>
      <c r="P25" s="2">
        <v>1</v>
      </c>
      <c r="Q25" s="2"/>
      <c r="R25" s="2"/>
      <c r="S25" s="2">
        <v>1</v>
      </c>
      <c r="T25" s="2"/>
      <c r="U25" s="2"/>
      <c r="V25" s="2"/>
      <c r="W25" s="2"/>
      <c r="X25" s="2"/>
      <c r="Y25" s="2"/>
      <c r="Z25" s="2">
        <v>1</v>
      </c>
      <c r="AA25" s="2"/>
      <c r="AB25" s="2">
        <v>1</v>
      </c>
      <c r="AC25" s="2">
        <v>1</v>
      </c>
      <c r="AD25" s="2"/>
      <c r="AE25" s="2"/>
      <c r="AF25" s="2"/>
      <c r="AG25" s="2"/>
      <c r="AH25" s="2">
        <v>1</v>
      </c>
      <c r="AI25" s="2"/>
      <c r="AJ25" s="2"/>
      <c r="AK25" s="2"/>
      <c r="AL25" s="2"/>
      <c r="AM25" s="2"/>
      <c r="AN25" s="2">
        <v>1</v>
      </c>
      <c r="AO25" s="2"/>
      <c r="AP25" s="2"/>
      <c r="AQ25" s="2">
        <v>1</v>
      </c>
      <c r="AR25" s="2"/>
      <c r="AS25" s="2"/>
      <c r="AT25" s="2"/>
      <c r="AU25" s="2"/>
      <c r="AV25" s="2"/>
      <c r="AW25" s="2">
        <v>1</v>
      </c>
      <c r="AX25" s="2"/>
      <c r="AY25" s="2"/>
      <c r="AZ25" s="2"/>
      <c r="BA25" s="2"/>
      <c r="BB25" s="2">
        <v>1</v>
      </c>
      <c r="BC25" s="2">
        <v>1</v>
      </c>
      <c r="BD25" s="2"/>
      <c r="BE25" s="2"/>
      <c r="BF25" s="2"/>
      <c r="BG25" s="2"/>
      <c r="BH25" s="2"/>
      <c r="BI25" s="2"/>
      <c r="BJ25" s="2"/>
      <c r="BK25" s="2">
        <v>1</v>
      </c>
      <c r="BL25" s="2">
        <v>1</v>
      </c>
      <c r="BM25" s="2"/>
      <c r="BN25" s="2"/>
      <c r="BO25" s="2">
        <v>1</v>
      </c>
      <c r="BP25" s="2"/>
      <c r="BQ25" s="2"/>
      <c r="BR25" s="2">
        <v>1</v>
      </c>
      <c r="BS25" s="2">
        <v>1</v>
      </c>
      <c r="BT25" s="2"/>
      <c r="BU25" s="2"/>
      <c r="BV25" s="2">
        <v>1</v>
      </c>
      <c r="BW25" s="2"/>
      <c r="BX25" s="2"/>
      <c r="BY25" s="2">
        <v>1</v>
      </c>
      <c r="BZ25" s="2"/>
      <c r="CA25" s="2">
        <v>1</v>
      </c>
      <c r="CB25" s="2"/>
      <c r="CC25" s="2">
        <v>1</v>
      </c>
      <c r="CD25" s="2"/>
      <c r="CE25" s="2"/>
      <c r="CF25" s="2"/>
      <c r="CG25" s="2">
        <v>1</v>
      </c>
      <c r="CH25" s="2">
        <v>1</v>
      </c>
      <c r="CI25" s="2"/>
      <c r="CJ25" s="2">
        <v>1</v>
      </c>
      <c r="CK25" s="2">
        <v>1</v>
      </c>
      <c r="CL25" s="2">
        <v>1</v>
      </c>
      <c r="CM25" s="2">
        <v>1</v>
      </c>
      <c r="CN25" s="2"/>
      <c r="CO25" s="2"/>
      <c r="CP25" s="2">
        <v>1</v>
      </c>
      <c r="CQ25" s="2"/>
      <c r="CR25" s="2"/>
      <c r="CS25" s="2"/>
      <c r="CT25" s="2"/>
      <c r="CU25" s="2"/>
      <c r="CV25" s="2"/>
      <c r="CW25" s="2">
        <v>1</v>
      </c>
      <c r="CX25" s="2"/>
      <c r="CY25" s="2">
        <v>1</v>
      </c>
      <c r="CZ25" s="2"/>
      <c r="DA25" s="2"/>
      <c r="DB25" s="2">
        <v>1</v>
      </c>
      <c r="DC25" s="2">
        <v>1</v>
      </c>
      <c r="DD25" s="2"/>
      <c r="DE25" s="2">
        <v>1</v>
      </c>
      <c r="DF25" s="2"/>
      <c r="DG25" s="2"/>
      <c r="DH25" s="2"/>
      <c r="DI25" s="2"/>
      <c r="DJ25" s="2">
        <v>1</v>
      </c>
      <c r="DK25" s="2"/>
      <c r="DL25" s="2"/>
      <c r="DM25" s="2">
        <v>1</v>
      </c>
      <c r="DN25" s="2">
        <v>1</v>
      </c>
      <c r="DO25" s="2"/>
      <c r="DP25" s="2">
        <v>1</v>
      </c>
      <c r="DQ25" s="2"/>
      <c r="DR25" s="2"/>
      <c r="DS25" s="2">
        <v>1</v>
      </c>
      <c r="DT25" s="2"/>
      <c r="DU25" s="2">
        <v>1</v>
      </c>
      <c r="DV25" s="2"/>
      <c r="DW25" s="2">
        <v>1</v>
      </c>
      <c r="DX25" s="2"/>
      <c r="DY25" s="2"/>
      <c r="DZ25" s="2"/>
      <c r="EA25" s="2">
        <v>1</v>
      </c>
      <c r="EB25" s="2"/>
      <c r="EC25" s="2"/>
      <c r="ED25" s="2"/>
      <c r="EE25" s="2"/>
      <c r="EF25" s="2"/>
      <c r="EG25" s="2"/>
      <c r="EH25" s="2"/>
      <c r="EI25" s="2"/>
      <c r="EJ25" s="2">
        <v>1</v>
      </c>
      <c r="EK25" s="2"/>
      <c r="EL25" s="2">
        <v>1</v>
      </c>
      <c r="EM25" s="2"/>
      <c r="EN25" s="2"/>
      <c r="EO25" s="2"/>
      <c r="EP25" s="2">
        <v>1</v>
      </c>
      <c r="EQ25" s="2">
        <v>1</v>
      </c>
      <c r="ER25" s="2"/>
      <c r="ES25" s="2"/>
      <c r="ET25" s="2"/>
    </row>
    <row r="26" spans="1:150" ht="24" customHeight="1" x14ac:dyDescent="0.25">
      <c r="A26" s="72">
        <f>_xlfn.RANK.EQ(D26,D$2:D$29,0)+COUNTIF(D$2:D26,D26)-1</f>
        <v>1</v>
      </c>
      <c r="B26" s="1" t="s">
        <v>26</v>
      </c>
      <c r="C26" s="4" t="str">
        <f>_xlfn.IFNA(VLOOKUP($B26,S2R18IDs!$A$2:$Y$29,2,FALSE),"")</f>
        <v>Architecture enhancement for XR and media services</v>
      </c>
      <c r="D26" s="35">
        <f t="shared" si="0"/>
        <v>83</v>
      </c>
      <c r="E26" s="2"/>
      <c r="F26" s="2">
        <v>1</v>
      </c>
      <c r="G26" s="2"/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/>
      <c r="O26" s="2">
        <v>1</v>
      </c>
      <c r="P26" s="2"/>
      <c r="Q26" s="2">
        <v>1</v>
      </c>
      <c r="R26" s="2"/>
      <c r="S26" s="2"/>
      <c r="T26" s="2"/>
      <c r="U26" s="2">
        <v>1</v>
      </c>
      <c r="V26" s="2">
        <v>1</v>
      </c>
      <c r="W26" s="2">
        <v>1</v>
      </c>
      <c r="X26" s="2">
        <v>1</v>
      </c>
      <c r="Y26" s="2"/>
      <c r="Z26" s="2">
        <v>1</v>
      </c>
      <c r="AA26" s="2"/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/>
      <c r="AI26" s="2">
        <v>1</v>
      </c>
      <c r="AJ26" s="2"/>
      <c r="AK26" s="2">
        <v>1</v>
      </c>
      <c r="AL26" s="2"/>
      <c r="AM26" s="2">
        <v>1</v>
      </c>
      <c r="AN26" s="2">
        <v>1</v>
      </c>
      <c r="AO26" s="2"/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/>
      <c r="AV26" s="2">
        <v>1</v>
      </c>
      <c r="AW26" s="2"/>
      <c r="AX26" s="2">
        <v>1</v>
      </c>
      <c r="AY26" s="2">
        <v>1</v>
      </c>
      <c r="AZ26" s="2"/>
      <c r="BA26" s="2"/>
      <c r="BB26" s="2">
        <v>1</v>
      </c>
      <c r="BC26" s="2"/>
      <c r="BD26" s="2">
        <v>1</v>
      </c>
      <c r="BE26" s="2">
        <v>1</v>
      </c>
      <c r="BF26" s="2">
        <v>1</v>
      </c>
      <c r="BG26" s="2"/>
      <c r="BH26" s="2"/>
      <c r="BI26" s="2"/>
      <c r="BJ26" s="2"/>
      <c r="BK26" s="2"/>
      <c r="BL26" s="2">
        <v>1</v>
      </c>
      <c r="BM26" s="2">
        <v>1</v>
      </c>
      <c r="BN26" s="2"/>
      <c r="BO26" s="2">
        <v>1</v>
      </c>
      <c r="BP26" s="2">
        <v>1</v>
      </c>
      <c r="BQ26" s="2"/>
      <c r="BR26" s="2">
        <v>1</v>
      </c>
      <c r="BS26" s="2"/>
      <c r="BT26" s="2">
        <v>1</v>
      </c>
      <c r="BU26" s="2">
        <v>1</v>
      </c>
      <c r="BV26" s="2"/>
      <c r="BW26" s="2"/>
      <c r="BX26" s="2">
        <v>1</v>
      </c>
      <c r="BY26" s="2">
        <v>1</v>
      </c>
      <c r="BZ26" s="2">
        <v>1</v>
      </c>
      <c r="CA26" s="2"/>
      <c r="CB26" s="2">
        <v>1</v>
      </c>
      <c r="CC26" s="2">
        <v>1</v>
      </c>
      <c r="CD26" s="2">
        <v>1</v>
      </c>
      <c r="CE26" s="2"/>
      <c r="CF26" s="2"/>
      <c r="CG26" s="2"/>
      <c r="CH26" s="2">
        <v>1</v>
      </c>
      <c r="CI26" s="2">
        <v>1</v>
      </c>
      <c r="CJ26" s="2"/>
      <c r="CK26" s="2">
        <v>1</v>
      </c>
      <c r="CL26" s="2"/>
      <c r="CM26" s="2"/>
      <c r="CN26" s="2"/>
      <c r="CO26" s="2">
        <v>1</v>
      </c>
      <c r="CP26" s="2"/>
      <c r="CQ26" s="2">
        <v>1</v>
      </c>
      <c r="CR26" s="2"/>
      <c r="CS26" s="2"/>
      <c r="CT26" s="2">
        <v>1</v>
      </c>
      <c r="CU26" s="2">
        <v>1</v>
      </c>
      <c r="CV26" s="2"/>
      <c r="CW26" s="2">
        <v>1</v>
      </c>
      <c r="CX26" s="2"/>
      <c r="CY26" s="2"/>
      <c r="CZ26" s="2"/>
      <c r="DA26" s="2"/>
      <c r="DB26" s="2">
        <v>1</v>
      </c>
      <c r="DC26" s="2">
        <v>1</v>
      </c>
      <c r="DD26" s="2">
        <v>1</v>
      </c>
      <c r="DE26" s="2"/>
      <c r="DF26" s="2">
        <v>1</v>
      </c>
      <c r="DG26" s="2">
        <v>1</v>
      </c>
      <c r="DH26" s="2" t="s">
        <v>164</v>
      </c>
      <c r="DI26" s="2"/>
      <c r="DJ26" s="2">
        <v>1</v>
      </c>
      <c r="DK26" s="2"/>
      <c r="DL26" s="2"/>
      <c r="DM26" s="2"/>
      <c r="DN26" s="2"/>
      <c r="DO26" s="2">
        <v>1</v>
      </c>
      <c r="DP26" s="2"/>
      <c r="DQ26" s="2">
        <v>1</v>
      </c>
      <c r="DR26" s="2"/>
      <c r="DS26" s="2">
        <v>1</v>
      </c>
      <c r="DT26" s="2"/>
      <c r="DU26" s="2"/>
      <c r="DV26" s="2">
        <v>1</v>
      </c>
      <c r="DW26" s="2">
        <v>1</v>
      </c>
      <c r="DX26" s="2">
        <v>1</v>
      </c>
      <c r="DY26" s="2">
        <v>1</v>
      </c>
      <c r="DZ26" s="2">
        <v>1</v>
      </c>
      <c r="EA26" s="2"/>
      <c r="EB26" s="2">
        <v>1</v>
      </c>
      <c r="EC26" s="2"/>
      <c r="ED26" s="2">
        <v>1</v>
      </c>
      <c r="EE26" s="2"/>
      <c r="EF26" s="2"/>
      <c r="EG26" s="2">
        <v>1</v>
      </c>
      <c r="EH26" s="2"/>
      <c r="EI26" s="2">
        <v>1</v>
      </c>
      <c r="EJ26" s="2"/>
      <c r="EK26" s="2">
        <v>1</v>
      </c>
      <c r="EL26" s="2">
        <v>1</v>
      </c>
      <c r="EM26" s="2">
        <v>1</v>
      </c>
      <c r="EN26" s="2">
        <v>1</v>
      </c>
      <c r="EO26" s="2">
        <v>1</v>
      </c>
      <c r="EP26" s="2"/>
      <c r="EQ26" s="2"/>
      <c r="ER26" s="2">
        <v>1</v>
      </c>
      <c r="ES26" s="2">
        <v>1</v>
      </c>
      <c r="ET26" s="2">
        <v>1</v>
      </c>
    </row>
    <row r="27" spans="1:150" ht="24" customHeight="1" x14ac:dyDescent="0.25">
      <c r="A27" s="72">
        <f>_xlfn.RANK.EQ(D27,D$2:D$29,0)+COUNTIF(D$2:D27,D27)-1</f>
        <v>4</v>
      </c>
      <c r="B27" s="1" t="s">
        <v>20</v>
      </c>
      <c r="C27" s="4" t="str">
        <f>_xlfn.IFNA(VLOOKUP($B27,S2R18IDs!$A$2:$Y$29,2,FALSE),"")</f>
        <v>Enablers for Network Automation for 5G - phase 3</v>
      </c>
      <c r="D27" s="35">
        <f t="shared" si="0"/>
        <v>63</v>
      </c>
      <c r="E27" s="2"/>
      <c r="F27" s="2">
        <v>1</v>
      </c>
      <c r="G27" s="2"/>
      <c r="H27" s="2">
        <v>1</v>
      </c>
      <c r="I27" s="2">
        <v>1</v>
      </c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>
        <v>1</v>
      </c>
      <c r="U27" s="2">
        <v>1</v>
      </c>
      <c r="V27" s="2"/>
      <c r="W27" s="2">
        <v>1</v>
      </c>
      <c r="X27" s="2"/>
      <c r="Y27" s="2">
        <v>1</v>
      </c>
      <c r="Z27" s="2"/>
      <c r="AA27" s="2">
        <v>1</v>
      </c>
      <c r="AB27" s="2"/>
      <c r="AC27" s="2">
        <v>1</v>
      </c>
      <c r="AD27" s="2"/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/>
      <c r="AK27" s="2"/>
      <c r="AL27" s="2"/>
      <c r="AM27" s="2">
        <v>1</v>
      </c>
      <c r="AN27" s="2"/>
      <c r="AO27" s="2">
        <v>1</v>
      </c>
      <c r="AP27" s="2">
        <v>1</v>
      </c>
      <c r="AQ27" s="2"/>
      <c r="AR27" s="2">
        <v>1</v>
      </c>
      <c r="AS27" s="2">
        <v>1</v>
      </c>
      <c r="AT27" s="2"/>
      <c r="AU27" s="2"/>
      <c r="AV27" s="2"/>
      <c r="AW27" s="2"/>
      <c r="AX27" s="2">
        <v>1</v>
      </c>
      <c r="AY27" s="2">
        <v>1</v>
      </c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>
        <v>1</v>
      </c>
      <c r="BN27" s="2">
        <v>1</v>
      </c>
      <c r="BO27" s="2">
        <v>1</v>
      </c>
      <c r="BP27" s="2">
        <v>1</v>
      </c>
      <c r="BQ27" s="2"/>
      <c r="BR27" s="2"/>
      <c r="BS27" s="2"/>
      <c r="BT27" s="2">
        <v>1</v>
      </c>
      <c r="BU27" s="2">
        <v>1</v>
      </c>
      <c r="BV27" s="2">
        <v>1</v>
      </c>
      <c r="BW27" s="2"/>
      <c r="BX27" s="2">
        <v>1</v>
      </c>
      <c r="BY27" s="2"/>
      <c r="BZ27" s="2"/>
      <c r="CA27" s="2">
        <v>1</v>
      </c>
      <c r="CB27" s="2">
        <v>1</v>
      </c>
      <c r="CC27" s="2"/>
      <c r="CD27" s="2">
        <v>1</v>
      </c>
      <c r="CE27" s="2"/>
      <c r="CF27" s="2"/>
      <c r="CG27" s="2"/>
      <c r="CH27" s="2"/>
      <c r="CI27" s="2">
        <v>1</v>
      </c>
      <c r="CJ27" s="2"/>
      <c r="CK27" s="2"/>
      <c r="CL27" s="2">
        <v>1</v>
      </c>
      <c r="CM27" s="2"/>
      <c r="CN27" s="2">
        <v>1</v>
      </c>
      <c r="CO27" s="2">
        <v>1</v>
      </c>
      <c r="CP27" s="2"/>
      <c r="CQ27" s="2">
        <v>1</v>
      </c>
      <c r="CR27" s="2"/>
      <c r="CS27" s="2"/>
      <c r="CT27" s="2">
        <v>1</v>
      </c>
      <c r="CU27" s="2">
        <v>1</v>
      </c>
      <c r="CV27" s="2"/>
      <c r="CW27" s="2"/>
      <c r="CX27" s="2">
        <v>1</v>
      </c>
      <c r="CY27" s="2"/>
      <c r="CZ27" s="2"/>
      <c r="DA27" s="2"/>
      <c r="DB27" s="2"/>
      <c r="DC27" s="2"/>
      <c r="DD27" s="2">
        <v>1</v>
      </c>
      <c r="DE27" s="2"/>
      <c r="DF27" s="2">
        <v>1</v>
      </c>
      <c r="DG27" s="2"/>
      <c r="DH27" s="2">
        <v>1</v>
      </c>
      <c r="DI27" s="2">
        <v>1</v>
      </c>
      <c r="DJ27" s="2"/>
      <c r="DK27" s="2">
        <v>1</v>
      </c>
      <c r="DL27" s="2"/>
      <c r="DM27" s="2"/>
      <c r="DN27" s="2"/>
      <c r="DO27" s="2"/>
      <c r="DP27" s="2"/>
      <c r="DQ27" s="2"/>
      <c r="DR27" s="2"/>
      <c r="DS27" s="2"/>
      <c r="DT27" s="2">
        <v>1</v>
      </c>
      <c r="DU27" s="2"/>
      <c r="DV27" s="2"/>
      <c r="DW27" s="2">
        <v>1</v>
      </c>
      <c r="DX27" s="2">
        <v>1</v>
      </c>
      <c r="DY27" s="2">
        <v>1</v>
      </c>
      <c r="DZ27" s="2"/>
      <c r="EA27" s="2"/>
      <c r="EB27" s="2">
        <v>1</v>
      </c>
      <c r="EC27" s="2">
        <v>1</v>
      </c>
      <c r="ED27" s="2">
        <v>1</v>
      </c>
      <c r="EE27" s="2"/>
      <c r="EF27" s="2"/>
      <c r="EG27" s="2"/>
      <c r="EH27" s="2"/>
      <c r="EI27" s="2">
        <v>1</v>
      </c>
      <c r="EJ27" s="2"/>
      <c r="EK27" s="2">
        <v>1</v>
      </c>
      <c r="EL27" s="2" t="s">
        <v>164</v>
      </c>
      <c r="EM27" s="2">
        <v>1</v>
      </c>
      <c r="EN27" s="2">
        <v>1</v>
      </c>
      <c r="EO27" s="2"/>
      <c r="EP27" s="2">
        <v>1</v>
      </c>
      <c r="EQ27" s="2"/>
      <c r="ER27" s="2">
        <v>1</v>
      </c>
      <c r="ES27" s="2">
        <v>1</v>
      </c>
      <c r="ET27" s="2">
        <v>1</v>
      </c>
    </row>
    <row r="28" spans="1:150" ht="24" customHeight="1" x14ac:dyDescent="0.25">
      <c r="A28" s="72">
        <f>_xlfn.RANK.EQ(D28,D$2:D$29,0)+COUNTIF(D$2:D28,D28)-1</f>
        <v>8</v>
      </c>
      <c r="B28" s="1" t="s">
        <v>14</v>
      </c>
      <c r="C28" s="4" t="str">
        <f>_xlfn.IFNA(VLOOKUP($B28,S2R18IDs!$A$2:$Y$29,2,FALSE),"")</f>
        <v>Architectural enhancements for 5G multicast-broadcast services Phase 2</v>
      </c>
      <c r="D28" s="35">
        <f t="shared" si="0"/>
        <v>57</v>
      </c>
      <c r="E28" s="2">
        <v>1</v>
      </c>
      <c r="F28" s="2">
        <v>1</v>
      </c>
      <c r="G28" s="2">
        <v>1</v>
      </c>
      <c r="H28" s="2"/>
      <c r="I28" s="2"/>
      <c r="J28" s="2"/>
      <c r="K28" s="2">
        <v>1</v>
      </c>
      <c r="L28" s="2">
        <v>1</v>
      </c>
      <c r="M28" s="2">
        <v>1</v>
      </c>
      <c r="N28" s="2"/>
      <c r="O28" s="2">
        <v>1</v>
      </c>
      <c r="P28" s="2">
        <v>1</v>
      </c>
      <c r="Q28" s="2"/>
      <c r="R28" s="2">
        <v>1</v>
      </c>
      <c r="S28" s="2"/>
      <c r="T28" s="2"/>
      <c r="U28" s="2"/>
      <c r="V28" s="2"/>
      <c r="W28" s="2">
        <v>1</v>
      </c>
      <c r="X28" s="2"/>
      <c r="Y28" s="2">
        <v>1</v>
      </c>
      <c r="Z28" s="2">
        <v>1</v>
      </c>
      <c r="AA28" s="2"/>
      <c r="AB28" s="2">
        <v>1</v>
      </c>
      <c r="AC28" s="2">
        <v>1</v>
      </c>
      <c r="AD28" s="2">
        <v>1</v>
      </c>
      <c r="AE28" s="2"/>
      <c r="AF28" s="2">
        <v>1</v>
      </c>
      <c r="AG28" s="2">
        <v>1</v>
      </c>
      <c r="AH28" s="2">
        <v>1</v>
      </c>
      <c r="AI28" s="2"/>
      <c r="AJ28" s="2"/>
      <c r="AK28" s="2"/>
      <c r="AL28" s="2"/>
      <c r="AM28" s="2"/>
      <c r="AN28" s="2"/>
      <c r="AO28" s="2">
        <v>1</v>
      </c>
      <c r="AP28" s="2"/>
      <c r="AQ28" s="2"/>
      <c r="AR28" s="2"/>
      <c r="AS28" s="2"/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/>
      <c r="AZ28" s="2">
        <v>1</v>
      </c>
      <c r="BA28" s="2"/>
      <c r="BB28" s="2">
        <v>1</v>
      </c>
      <c r="BC28" s="2">
        <v>1</v>
      </c>
      <c r="BD28" s="2"/>
      <c r="BE28" s="2"/>
      <c r="BF28" s="2"/>
      <c r="BG28" s="2"/>
      <c r="BH28" s="2"/>
      <c r="BI28" s="2"/>
      <c r="BJ28" s="2"/>
      <c r="BK28" s="2">
        <v>1</v>
      </c>
      <c r="BL28" s="2">
        <v>1</v>
      </c>
      <c r="BM28" s="2"/>
      <c r="BN28" s="2">
        <v>1</v>
      </c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v>1</v>
      </c>
      <c r="BZ28" s="2"/>
      <c r="CA28" s="2">
        <v>1</v>
      </c>
      <c r="CB28" s="2"/>
      <c r="CC28" s="2"/>
      <c r="CD28" s="2">
        <v>1</v>
      </c>
      <c r="CE28" s="2">
        <v>1</v>
      </c>
      <c r="CF28" s="2"/>
      <c r="CG28" s="2"/>
      <c r="CH28" s="2"/>
      <c r="CI28" s="2"/>
      <c r="CJ28" s="2">
        <v>1</v>
      </c>
      <c r="CK28" s="2"/>
      <c r="CL28" s="2"/>
      <c r="CM28" s="2">
        <v>1</v>
      </c>
      <c r="CN28" s="2"/>
      <c r="CO28" s="2"/>
      <c r="CP28" s="2">
        <v>1</v>
      </c>
      <c r="CQ28" s="2">
        <v>1</v>
      </c>
      <c r="CR28" s="2">
        <v>1</v>
      </c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>
        <v>1</v>
      </c>
      <c r="DE28" s="2">
        <v>1</v>
      </c>
      <c r="DF28" s="2"/>
      <c r="DG28" s="2">
        <v>1</v>
      </c>
      <c r="DH28" s="2"/>
      <c r="DI28" s="2">
        <v>1</v>
      </c>
      <c r="DJ28" s="2"/>
      <c r="DK28" s="2"/>
      <c r="DL28" s="2"/>
      <c r="DM28" s="2"/>
      <c r="DN28" s="2">
        <v>1</v>
      </c>
      <c r="DO28" s="2"/>
      <c r="DP28" s="2">
        <v>1</v>
      </c>
      <c r="DQ28" s="2"/>
      <c r="DR28" s="2"/>
      <c r="DS28" s="2"/>
      <c r="DT28" s="2">
        <v>1</v>
      </c>
      <c r="DU28" s="2">
        <v>1</v>
      </c>
      <c r="DV28" s="2">
        <v>1</v>
      </c>
      <c r="DW28" s="2">
        <v>1</v>
      </c>
      <c r="DX28" s="2"/>
      <c r="DY28" s="2"/>
      <c r="DZ28" s="2"/>
      <c r="EA28" s="2">
        <v>1</v>
      </c>
      <c r="EB28" s="2"/>
      <c r="EC28" s="2"/>
      <c r="ED28" s="2">
        <v>1</v>
      </c>
      <c r="EE28" s="2"/>
      <c r="EF28" s="2">
        <v>1</v>
      </c>
      <c r="EG28" s="2"/>
      <c r="EH28" s="2"/>
      <c r="EI28" s="2">
        <v>1</v>
      </c>
      <c r="EJ28" s="2">
        <v>1</v>
      </c>
      <c r="EK28" s="2"/>
      <c r="EL28" s="2"/>
      <c r="EM28" s="2"/>
      <c r="EN28" s="2">
        <v>1</v>
      </c>
      <c r="EO28" s="2"/>
      <c r="EP28" s="2"/>
      <c r="EQ28" s="2">
        <v>1</v>
      </c>
      <c r="ER28" s="2"/>
      <c r="ES28" s="2"/>
      <c r="ET28" s="2">
        <v>1</v>
      </c>
    </row>
    <row r="29" spans="1:150" ht="24" customHeight="1" x14ac:dyDescent="0.25">
      <c r="A29" s="72">
        <f>_xlfn.RANK.EQ(D29,D$2:D$29,0)+COUNTIF(D$2:D29,D29)-1</f>
        <v>24</v>
      </c>
      <c r="B29" s="1" t="s">
        <v>9</v>
      </c>
      <c r="C29" s="4" t="str">
        <f>_xlfn.IFNA(VLOOKUP($B29,S2R18IDs!$A$2:$Y$29,2,FALSE),"")</f>
        <v>5WWC, Phase 2</v>
      </c>
      <c r="D29" s="35">
        <f t="shared" si="0"/>
        <v>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>
        <v>1</v>
      </c>
      <c r="Y29" s="2"/>
      <c r="Z29" s="2">
        <v>1</v>
      </c>
      <c r="AA29" s="2"/>
      <c r="AB29" s="2"/>
      <c r="AC29" s="2"/>
      <c r="AD29" s="2"/>
      <c r="AE29" s="2">
        <v>1</v>
      </c>
      <c r="AF29" s="2"/>
      <c r="AG29" s="2"/>
      <c r="AH29" s="2"/>
      <c r="AI29" s="2"/>
      <c r="AJ29" s="2"/>
      <c r="AK29" s="2">
        <v>1</v>
      </c>
      <c r="AL29" s="2">
        <v>1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1</v>
      </c>
      <c r="BX29" s="2"/>
      <c r="BY29" s="2">
        <v>1</v>
      </c>
      <c r="BZ29" s="2"/>
      <c r="CA29" s="2"/>
      <c r="CB29" s="2">
        <v>1</v>
      </c>
      <c r="CC29" s="2"/>
      <c r="CD29" s="2"/>
      <c r="CE29" s="2"/>
      <c r="CF29" s="2"/>
      <c r="CG29" s="2">
        <v>1</v>
      </c>
      <c r="CH29" s="2"/>
      <c r="CI29" s="2"/>
      <c r="CJ29" s="2"/>
      <c r="CK29" s="2"/>
      <c r="CL29" s="2"/>
      <c r="CM29" s="2">
        <v>1</v>
      </c>
      <c r="CN29" s="2"/>
      <c r="CO29" s="2"/>
      <c r="CP29" s="2"/>
      <c r="CQ29" s="2">
        <v>1</v>
      </c>
      <c r="CR29" s="2"/>
      <c r="CS29" s="2"/>
      <c r="CT29" s="2"/>
      <c r="CU29" s="2">
        <v>1</v>
      </c>
      <c r="CV29" s="2"/>
      <c r="CW29" s="2"/>
      <c r="CX29" s="2"/>
      <c r="CY29" s="2"/>
      <c r="CZ29" s="2">
        <v>1</v>
      </c>
      <c r="DA29" s="2"/>
      <c r="DB29" s="2"/>
      <c r="DC29" s="2">
        <v>1</v>
      </c>
      <c r="DD29" s="2"/>
      <c r="DE29" s="2"/>
      <c r="DF29" s="2"/>
      <c r="DG29" s="2"/>
      <c r="DH29" s="2">
        <v>1</v>
      </c>
      <c r="DI29" s="2"/>
      <c r="DJ29" s="2"/>
      <c r="DK29" s="2"/>
      <c r="DL29" s="2"/>
      <c r="DM29" s="2"/>
      <c r="DN29" s="2"/>
      <c r="DO29" s="2"/>
      <c r="DP29" s="2"/>
      <c r="DQ29" s="2"/>
      <c r="DR29" s="2">
        <v>1</v>
      </c>
      <c r="DS29" s="2"/>
      <c r="DT29" s="2"/>
      <c r="DU29" s="2"/>
      <c r="DV29" s="2"/>
      <c r="DW29" s="2"/>
      <c r="DX29" s="2"/>
      <c r="DY29" s="2">
        <v>1</v>
      </c>
      <c r="DZ29" s="2">
        <v>1</v>
      </c>
      <c r="EA29" s="2"/>
      <c r="EB29" s="2"/>
      <c r="EC29" s="2">
        <v>1</v>
      </c>
      <c r="ED29" s="2"/>
      <c r="EE29" s="2">
        <v>1</v>
      </c>
      <c r="EF29" s="2"/>
      <c r="EG29" s="2">
        <v>1</v>
      </c>
      <c r="EH29" s="2"/>
      <c r="EI29" s="2"/>
      <c r="EJ29" s="2"/>
      <c r="EK29" s="2"/>
      <c r="EL29" s="2"/>
      <c r="EM29" s="2"/>
      <c r="EN29" s="2"/>
      <c r="EO29" s="2">
        <v>1</v>
      </c>
      <c r="EP29" s="2"/>
      <c r="EQ29" s="2"/>
      <c r="ER29" s="2"/>
      <c r="ES29" s="2"/>
      <c r="ET29" s="2"/>
    </row>
    <row r="30" spans="1:150" x14ac:dyDescent="0.25">
      <c r="A30" s="11"/>
      <c r="B30" s="11" t="s">
        <v>167</v>
      </c>
      <c r="C30" s="11"/>
      <c r="D30" s="10">
        <f>SUM(D2:D29)</f>
        <v>1242</v>
      </c>
      <c r="E30" s="10">
        <f t="shared" ref="E30:AJ30" si="1">SUM(E2:E29)</f>
        <v>2</v>
      </c>
      <c r="F30" s="10">
        <f t="shared" si="1"/>
        <v>10</v>
      </c>
      <c r="G30" s="10">
        <f t="shared" si="1"/>
        <v>8</v>
      </c>
      <c r="H30" s="10">
        <f t="shared" si="1"/>
        <v>10</v>
      </c>
      <c r="I30" s="10">
        <f t="shared" si="1"/>
        <v>7</v>
      </c>
      <c r="J30" s="10">
        <f t="shared" si="1"/>
        <v>10</v>
      </c>
      <c r="K30" s="10">
        <f t="shared" si="1"/>
        <v>10</v>
      </c>
      <c r="L30" s="10">
        <f t="shared" si="1"/>
        <v>10</v>
      </c>
      <c r="M30" s="10">
        <f t="shared" si="1"/>
        <v>10</v>
      </c>
      <c r="N30" s="10">
        <f t="shared" si="1"/>
        <v>4</v>
      </c>
      <c r="O30" s="10">
        <f t="shared" si="1"/>
        <v>10</v>
      </c>
      <c r="P30" s="10">
        <f t="shared" si="1"/>
        <v>7</v>
      </c>
      <c r="Q30" s="10">
        <f t="shared" si="1"/>
        <v>10</v>
      </c>
      <c r="R30" s="10">
        <f t="shared" si="1"/>
        <v>5</v>
      </c>
      <c r="S30" s="10">
        <f t="shared" si="1"/>
        <v>9</v>
      </c>
      <c r="T30" s="10">
        <f t="shared" si="1"/>
        <v>10</v>
      </c>
      <c r="U30" s="10">
        <f t="shared" si="1"/>
        <v>10</v>
      </c>
      <c r="V30" s="10">
        <f t="shared" si="1"/>
        <v>6</v>
      </c>
      <c r="W30" s="10">
        <f t="shared" si="1"/>
        <v>10</v>
      </c>
      <c r="X30" s="10">
        <f t="shared" si="1"/>
        <v>10</v>
      </c>
      <c r="Y30" s="10">
        <f t="shared" si="1"/>
        <v>10</v>
      </c>
      <c r="Z30" s="10">
        <f t="shared" si="1"/>
        <v>10</v>
      </c>
      <c r="AA30" s="10">
        <f t="shared" si="1"/>
        <v>10</v>
      </c>
      <c r="AB30" s="10">
        <f t="shared" si="1"/>
        <v>10</v>
      </c>
      <c r="AC30" s="10">
        <f t="shared" si="1"/>
        <v>10</v>
      </c>
      <c r="AD30" s="10">
        <f t="shared" si="1"/>
        <v>10</v>
      </c>
      <c r="AE30" s="10">
        <f t="shared" si="1"/>
        <v>10</v>
      </c>
      <c r="AF30" s="10">
        <f t="shared" si="1"/>
        <v>10</v>
      </c>
      <c r="AG30" s="10">
        <f t="shared" si="1"/>
        <v>10</v>
      </c>
      <c r="AH30" s="10">
        <f t="shared" si="1"/>
        <v>10</v>
      </c>
      <c r="AI30" s="10">
        <f t="shared" si="1"/>
        <v>10</v>
      </c>
      <c r="AJ30" s="10">
        <f t="shared" si="1"/>
        <v>1</v>
      </c>
      <c r="AK30" s="10">
        <f t="shared" ref="AK30:BP30" si="2">SUM(AK2:AK29)</f>
        <v>10</v>
      </c>
      <c r="AL30" s="10">
        <f t="shared" si="2"/>
        <v>7</v>
      </c>
      <c r="AM30" s="10">
        <f t="shared" si="2"/>
        <v>7</v>
      </c>
      <c r="AN30" s="10">
        <f t="shared" si="2"/>
        <v>10</v>
      </c>
      <c r="AO30" s="10">
        <f t="shared" si="2"/>
        <v>5</v>
      </c>
      <c r="AP30" s="10">
        <f t="shared" si="2"/>
        <v>10</v>
      </c>
      <c r="AQ30" s="10">
        <f t="shared" si="2"/>
        <v>10</v>
      </c>
      <c r="AR30" s="10">
        <f t="shared" si="2"/>
        <v>10</v>
      </c>
      <c r="AS30" s="10">
        <f t="shared" si="2"/>
        <v>10</v>
      </c>
      <c r="AT30" s="10">
        <f t="shared" si="2"/>
        <v>10</v>
      </c>
      <c r="AU30" s="10">
        <f t="shared" si="2"/>
        <v>7</v>
      </c>
      <c r="AV30" s="10">
        <f t="shared" si="2"/>
        <v>10</v>
      </c>
      <c r="AW30" s="10">
        <f t="shared" si="2"/>
        <v>6</v>
      </c>
      <c r="AX30" s="10">
        <f t="shared" si="2"/>
        <v>10</v>
      </c>
      <c r="AY30" s="10">
        <f t="shared" si="2"/>
        <v>10</v>
      </c>
      <c r="AZ30" s="10">
        <f t="shared" si="2"/>
        <v>7</v>
      </c>
      <c r="BA30" s="10">
        <f t="shared" si="2"/>
        <v>3</v>
      </c>
      <c r="BB30" s="10">
        <f t="shared" si="2"/>
        <v>6</v>
      </c>
      <c r="BC30" s="10">
        <f t="shared" si="2"/>
        <v>8</v>
      </c>
      <c r="BD30" s="10">
        <f t="shared" si="2"/>
        <v>10</v>
      </c>
      <c r="BE30" s="10">
        <f t="shared" si="2"/>
        <v>10</v>
      </c>
      <c r="BF30" s="10">
        <f t="shared" si="2"/>
        <v>10</v>
      </c>
      <c r="BG30" s="10">
        <f t="shared" si="2"/>
        <v>5</v>
      </c>
      <c r="BH30" s="10">
        <f t="shared" si="2"/>
        <v>3</v>
      </c>
      <c r="BI30" s="10">
        <f t="shared" si="2"/>
        <v>3</v>
      </c>
      <c r="BJ30" s="10">
        <f t="shared" si="2"/>
        <v>3</v>
      </c>
      <c r="BK30" s="10">
        <f t="shared" si="2"/>
        <v>8</v>
      </c>
      <c r="BL30" s="10">
        <f t="shared" si="2"/>
        <v>10</v>
      </c>
      <c r="BM30" s="10">
        <f t="shared" si="2"/>
        <v>8</v>
      </c>
      <c r="BN30" s="10">
        <f t="shared" si="2"/>
        <v>10</v>
      </c>
      <c r="BO30" s="10">
        <f t="shared" si="2"/>
        <v>10</v>
      </c>
      <c r="BP30" s="10">
        <f t="shared" si="2"/>
        <v>10</v>
      </c>
      <c r="BQ30" s="10">
        <f t="shared" ref="BQ30:CV30" si="3">SUM(BQ2:BQ29)</f>
        <v>4</v>
      </c>
      <c r="BR30" s="10">
        <f t="shared" si="3"/>
        <v>10</v>
      </c>
      <c r="BS30" s="10">
        <f t="shared" si="3"/>
        <v>5</v>
      </c>
      <c r="BT30" s="10">
        <f t="shared" si="3"/>
        <v>5</v>
      </c>
      <c r="BU30" s="10">
        <f t="shared" si="3"/>
        <v>5</v>
      </c>
      <c r="BV30" s="10">
        <f t="shared" si="3"/>
        <v>7</v>
      </c>
      <c r="BW30" s="10">
        <f t="shared" si="3"/>
        <v>6</v>
      </c>
      <c r="BX30" s="10">
        <f t="shared" si="3"/>
        <v>10</v>
      </c>
      <c r="BY30" s="10">
        <f t="shared" si="3"/>
        <v>10</v>
      </c>
      <c r="BZ30" s="10">
        <f t="shared" si="3"/>
        <v>6</v>
      </c>
      <c r="CA30" s="10">
        <f t="shared" si="3"/>
        <v>10</v>
      </c>
      <c r="CB30" s="10">
        <f t="shared" si="3"/>
        <v>10</v>
      </c>
      <c r="CC30" s="10">
        <f t="shared" si="3"/>
        <v>9</v>
      </c>
      <c r="CD30" s="10">
        <f t="shared" si="3"/>
        <v>10</v>
      </c>
      <c r="CE30" s="10">
        <f t="shared" si="3"/>
        <v>3</v>
      </c>
      <c r="CF30" s="10">
        <f t="shared" si="3"/>
        <v>4</v>
      </c>
      <c r="CG30" s="10">
        <f t="shared" si="3"/>
        <v>10</v>
      </c>
      <c r="CH30" s="10">
        <f t="shared" si="3"/>
        <v>10</v>
      </c>
      <c r="CI30" s="10">
        <f t="shared" si="3"/>
        <v>10</v>
      </c>
      <c r="CJ30" s="10">
        <f t="shared" si="3"/>
        <v>7</v>
      </c>
      <c r="CK30" s="10">
        <f t="shared" si="3"/>
        <v>10</v>
      </c>
      <c r="CL30" s="10">
        <f t="shared" si="3"/>
        <v>10</v>
      </c>
      <c r="CM30" s="10">
        <f t="shared" si="3"/>
        <v>10</v>
      </c>
      <c r="CN30" s="10">
        <f t="shared" si="3"/>
        <v>10</v>
      </c>
      <c r="CO30" s="10">
        <f t="shared" si="3"/>
        <v>10</v>
      </c>
      <c r="CP30" s="10">
        <f t="shared" si="3"/>
        <v>6</v>
      </c>
      <c r="CQ30" s="10">
        <f t="shared" si="3"/>
        <v>10</v>
      </c>
      <c r="CR30" s="10">
        <f t="shared" si="3"/>
        <v>9</v>
      </c>
      <c r="CS30" s="10">
        <f t="shared" si="3"/>
        <v>10</v>
      </c>
      <c r="CT30" s="10">
        <f t="shared" si="3"/>
        <v>10</v>
      </c>
      <c r="CU30" s="10">
        <f t="shared" si="3"/>
        <v>10</v>
      </c>
      <c r="CV30" s="10">
        <f t="shared" si="3"/>
        <v>5</v>
      </c>
      <c r="CW30" s="10">
        <f t="shared" ref="CW30:EB30" si="4">SUM(CW2:CW29)</f>
        <v>10</v>
      </c>
      <c r="CX30" s="10">
        <f t="shared" si="4"/>
        <v>10</v>
      </c>
      <c r="CY30" s="10">
        <f t="shared" si="4"/>
        <v>10</v>
      </c>
      <c r="CZ30" s="10">
        <f t="shared" si="4"/>
        <v>8</v>
      </c>
      <c r="DA30" s="10">
        <f t="shared" si="4"/>
        <v>1</v>
      </c>
      <c r="DB30" s="10">
        <f t="shared" si="4"/>
        <v>7</v>
      </c>
      <c r="DC30" s="10">
        <f t="shared" si="4"/>
        <v>10</v>
      </c>
      <c r="DD30" s="10">
        <f t="shared" si="4"/>
        <v>10</v>
      </c>
      <c r="DE30" s="10">
        <f t="shared" si="4"/>
        <v>10</v>
      </c>
      <c r="DF30" s="10">
        <f t="shared" si="4"/>
        <v>10</v>
      </c>
      <c r="DG30" s="10">
        <f t="shared" si="4"/>
        <v>10</v>
      </c>
      <c r="DH30" s="10">
        <f t="shared" si="4"/>
        <v>10</v>
      </c>
      <c r="DI30" s="10">
        <f t="shared" si="4"/>
        <v>10</v>
      </c>
      <c r="DJ30" s="10">
        <f t="shared" si="4"/>
        <v>10</v>
      </c>
      <c r="DK30" s="10">
        <f t="shared" si="4"/>
        <v>8</v>
      </c>
      <c r="DL30" s="10">
        <f t="shared" si="4"/>
        <v>2</v>
      </c>
      <c r="DM30" s="10">
        <f t="shared" si="4"/>
        <v>8</v>
      </c>
      <c r="DN30" s="10">
        <f t="shared" si="4"/>
        <v>10</v>
      </c>
      <c r="DO30" s="10">
        <f t="shared" si="4"/>
        <v>6</v>
      </c>
      <c r="DP30" s="10">
        <f t="shared" si="4"/>
        <v>8</v>
      </c>
      <c r="DQ30" s="10">
        <f t="shared" si="4"/>
        <v>7</v>
      </c>
      <c r="DR30" s="10">
        <f t="shared" si="4"/>
        <v>10</v>
      </c>
      <c r="DS30" s="10">
        <f t="shared" si="4"/>
        <v>10</v>
      </c>
      <c r="DT30" s="10">
        <f t="shared" si="4"/>
        <v>10</v>
      </c>
      <c r="DU30" s="10">
        <f t="shared" si="4"/>
        <v>10</v>
      </c>
      <c r="DV30" s="10">
        <f t="shared" si="4"/>
        <v>10</v>
      </c>
      <c r="DW30" s="10">
        <f t="shared" si="4"/>
        <v>10</v>
      </c>
      <c r="DX30" s="10">
        <f t="shared" si="4"/>
        <v>10</v>
      </c>
      <c r="DY30" s="10">
        <f t="shared" si="4"/>
        <v>10</v>
      </c>
      <c r="DZ30" s="10">
        <f t="shared" si="4"/>
        <v>10</v>
      </c>
      <c r="EA30" s="10">
        <f t="shared" si="4"/>
        <v>10</v>
      </c>
      <c r="EB30" s="10">
        <f t="shared" si="4"/>
        <v>10</v>
      </c>
      <c r="EC30" s="10">
        <f t="shared" ref="EC30:ET30" si="5">SUM(EC2:EC29)</f>
        <v>10</v>
      </c>
      <c r="ED30" s="10">
        <f t="shared" si="5"/>
        <v>10</v>
      </c>
      <c r="EE30" s="10">
        <f t="shared" si="5"/>
        <v>6</v>
      </c>
      <c r="EF30" s="10">
        <f t="shared" si="5"/>
        <v>8</v>
      </c>
      <c r="EG30" s="10">
        <f t="shared" si="5"/>
        <v>10</v>
      </c>
      <c r="EH30" s="10">
        <f t="shared" si="5"/>
        <v>4</v>
      </c>
      <c r="EI30" s="10">
        <f t="shared" si="5"/>
        <v>10</v>
      </c>
      <c r="EJ30" s="10">
        <f t="shared" si="5"/>
        <v>10</v>
      </c>
      <c r="EK30" s="10">
        <f t="shared" si="5"/>
        <v>10</v>
      </c>
      <c r="EL30" s="10">
        <f t="shared" si="5"/>
        <v>10</v>
      </c>
      <c r="EM30" s="10">
        <f t="shared" si="5"/>
        <v>9</v>
      </c>
      <c r="EN30" s="10">
        <f t="shared" si="5"/>
        <v>10</v>
      </c>
      <c r="EO30" s="10">
        <f t="shared" si="5"/>
        <v>10</v>
      </c>
      <c r="EP30" s="10">
        <f t="shared" si="5"/>
        <v>10</v>
      </c>
      <c r="EQ30" s="10">
        <f t="shared" si="5"/>
        <v>10</v>
      </c>
      <c r="ER30" s="10">
        <f t="shared" si="5"/>
        <v>4</v>
      </c>
      <c r="ES30" s="10">
        <f t="shared" si="5"/>
        <v>10</v>
      </c>
      <c r="ET30" s="10">
        <f t="shared" si="5"/>
        <v>10</v>
      </c>
    </row>
    <row r="31" spans="1:150" x14ac:dyDescent="0.25">
      <c r="A31" s="36"/>
      <c r="B31" s="36" t="s">
        <v>278</v>
      </c>
      <c r="D31" s="7">
        <f>COUNTIF(E30:GE30,"&gt;0")</f>
        <v>146</v>
      </c>
    </row>
    <row r="33" spans="1:4" x14ac:dyDescent="0.25">
      <c r="A33" s="39"/>
      <c r="B33" s="39"/>
      <c r="C33" s="39"/>
      <c r="D33" s="40"/>
    </row>
    <row r="34" spans="1:4" x14ac:dyDescent="0.25">
      <c r="A34" s="41"/>
      <c r="B34" s="41"/>
      <c r="C34" s="39"/>
      <c r="D34" s="40"/>
    </row>
    <row r="35" spans="1:4" x14ac:dyDescent="0.25">
      <c r="A35" s="39"/>
      <c r="B35" s="39"/>
      <c r="C35" s="39"/>
      <c r="D35" s="40"/>
    </row>
    <row r="36" spans="1:4" x14ac:dyDescent="0.25">
      <c r="A36" s="39"/>
      <c r="B36" s="39"/>
      <c r="C36" s="39"/>
      <c r="D36" s="40"/>
    </row>
    <row r="37" spans="1:4" x14ac:dyDescent="0.25">
      <c r="A37" s="39"/>
      <c r="B37" s="39"/>
      <c r="C37" s="39"/>
      <c r="D37" s="40"/>
    </row>
    <row r="38" spans="1:4" x14ac:dyDescent="0.25">
      <c r="A38" s="39"/>
      <c r="B38" s="39"/>
      <c r="C38" s="39"/>
      <c r="D38" s="40"/>
    </row>
    <row r="39" spans="1:4" x14ac:dyDescent="0.25">
      <c r="A39" s="39"/>
      <c r="B39" s="39"/>
      <c r="C39" s="39"/>
      <c r="D39" s="40"/>
    </row>
    <row r="40" spans="1:4" x14ac:dyDescent="0.25">
      <c r="A40" s="39"/>
      <c r="B40" s="39"/>
      <c r="C40" s="39"/>
      <c r="D40" s="40"/>
    </row>
    <row r="41" spans="1:4" x14ac:dyDescent="0.25">
      <c r="A41" s="39"/>
      <c r="B41" s="39"/>
      <c r="C41" s="39"/>
      <c r="D41" s="40"/>
    </row>
    <row r="42" spans="1:4" x14ac:dyDescent="0.25">
      <c r="A42" s="39"/>
      <c r="B42" s="39"/>
      <c r="C42" s="39"/>
      <c r="D42" s="40"/>
    </row>
    <row r="43" spans="1:4" x14ac:dyDescent="0.25">
      <c r="A43" s="39"/>
      <c r="B43" s="39"/>
      <c r="C43" s="39"/>
      <c r="D43" s="40"/>
    </row>
    <row r="44" spans="1:4" x14ac:dyDescent="0.25">
      <c r="A44" s="39"/>
      <c r="B44" s="39"/>
      <c r="C44" s="39"/>
      <c r="D44" s="40"/>
    </row>
    <row r="45" spans="1:4" x14ac:dyDescent="0.25">
      <c r="A45" s="39"/>
      <c r="B45" s="39"/>
      <c r="C45" s="39"/>
      <c r="D45" s="40"/>
    </row>
    <row r="46" spans="1:4" x14ac:dyDescent="0.25">
      <c r="A46" s="39"/>
      <c r="B46" s="39"/>
      <c r="C46" s="39"/>
      <c r="D46" s="40"/>
    </row>
    <row r="47" spans="1:4" x14ac:dyDescent="0.25">
      <c r="A47" s="39"/>
      <c r="B47" s="39"/>
      <c r="C47" s="39"/>
      <c r="D47" s="40"/>
    </row>
    <row r="48" spans="1:4" x14ac:dyDescent="0.25">
      <c r="A48" s="39"/>
      <c r="B48" s="39"/>
      <c r="C48" s="39"/>
      <c r="D48" s="40"/>
    </row>
    <row r="49" spans="1:4" x14ac:dyDescent="0.25">
      <c r="A49" s="39"/>
      <c r="B49" s="39"/>
      <c r="C49" s="39"/>
      <c r="D49" s="40"/>
    </row>
    <row r="50" spans="1:4" x14ac:dyDescent="0.25">
      <c r="A50" s="39"/>
      <c r="B50" s="39"/>
      <c r="C50" s="39"/>
      <c r="D50" s="40"/>
    </row>
    <row r="51" spans="1:4" x14ac:dyDescent="0.25">
      <c r="A51" s="39"/>
      <c r="B51" s="39"/>
      <c r="C51" s="39"/>
      <c r="D51" s="40"/>
    </row>
    <row r="52" spans="1:4" x14ac:dyDescent="0.25">
      <c r="A52" s="39"/>
      <c r="B52" s="39"/>
      <c r="C52" s="39"/>
      <c r="D52" s="40"/>
    </row>
    <row r="53" spans="1:4" x14ac:dyDescent="0.25">
      <c r="A53" s="39"/>
      <c r="B53" s="39"/>
      <c r="C53" s="39"/>
      <c r="D53" s="40"/>
    </row>
    <row r="54" spans="1:4" x14ac:dyDescent="0.25">
      <c r="A54" s="39"/>
      <c r="B54" s="39"/>
      <c r="C54" s="39"/>
      <c r="D54" s="40"/>
    </row>
    <row r="55" spans="1:4" x14ac:dyDescent="0.25">
      <c r="A55" s="39"/>
      <c r="B55" s="39"/>
      <c r="C55" s="39"/>
      <c r="D55" s="40"/>
    </row>
    <row r="56" spans="1:4" x14ac:dyDescent="0.25">
      <c r="A56" s="39"/>
      <c r="B56" s="39"/>
      <c r="C56" s="39"/>
      <c r="D56" s="40"/>
    </row>
    <row r="57" spans="1:4" x14ac:dyDescent="0.25">
      <c r="A57" s="39"/>
      <c r="B57" s="39"/>
      <c r="C57" s="39"/>
      <c r="D57" s="40"/>
    </row>
    <row r="58" spans="1:4" x14ac:dyDescent="0.25">
      <c r="A58" s="39"/>
      <c r="B58" s="39"/>
      <c r="C58" s="39"/>
      <c r="D58" s="40"/>
    </row>
  </sheetData>
  <sortState xmlns:xlrd2="http://schemas.microsoft.com/office/spreadsheetml/2017/richdata2" columnSort="1" ref="D1:ES58">
    <sortCondition ref="D1:ES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K29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6" sqref="F26"/>
    </sheetView>
  </sheetViews>
  <sheetFormatPr defaultRowHeight="15" x14ac:dyDescent="0.25"/>
  <cols>
    <col min="1" max="1" width="25.140625" customWidth="1"/>
    <col min="2" max="2" width="40" customWidth="1"/>
    <col min="3" max="3" width="13.42578125" style="7" customWidth="1"/>
    <col min="4" max="16" width="9.140625" style="7" customWidth="1"/>
    <col min="17" max="46" width="9.140625" customWidth="1"/>
  </cols>
  <sheetData>
    <row r="1" spans="1:167" s="8" customFormat="1" ht="45" x14ac:dyDescent="0.25">
      <c r="A1"/>
      <c r="B1"/>
      <c r="C1"/>
      <c r="D1" s="10" t="s">
        <v>724</v>
      </c>
      <c r="E1" s="10" t="s">
        <v>756</v>
      </c>
      <c r="F1" s="10" t="s">
        <v>758</v>
      </c>
      <c r="G1" s="10" t="s">
        <v>331</v>
      </c>
      <c r="H1" s="10" t="s">
        <v>691</v>
      </c>
      <c r="I1" s="10" t="s">
        <v>759</v>
      </c>
      <c r="J1" s="10" t="s">
        <v>789</v>
      </c>
      <c r="K1" s="10" t="s">
        <v>689</v>
      </c>
      <c r="L1" s="10" t="s">
        <v>281</v>
      </c>
      <c r="M1" s="10" t="s">
        <v>283</v>
      </c>
      <c r="N1" s="10" t="s">
        <v>710</v>
      </c>
      <c r="O1" s="10" t="s">
        <v>722</v>
      </c>
      <c r="P1" s="10" t="s">
        <v>817</v>
      </c>
      <c r="Q1" s="10" t="s">
        <v>776</v>
      </c>
      <c r="R1" s="10" t="s">
        <v>687</v>
      </c>
      <c r="S1" s="10" t="s">
        <v>713</v>
      </c>
      <c r="T1" s="10" t="s">
        <v>787</v>
      </c>
      <c r="U1" s="10" t="s">
        <v>772</v>
      </c>
      <c r="V1" s="10" t="s">
        <v>261</v>
      </c>
      <c r="W1" s="10" t="s">
        <v>640</v>
      </c>
      <c r="X1" s="10" t="s">
        <v>659</v>
      </c>
      <c r="Y1" s="10" t="s">
        <v>612</v>
      </c>
      <c r="Z1" s="10" t="s">
        <v>654</v>
      </c>
      <c r="AA1" s="10" t="s">
        <v>616</v>
      </c>
      <c r="AB1" s="10" t="s">
        <v>262</v>
      </c>
      <c r="AC1" s="10" t="s">
        <v>823</v>
      </c>
      <c r="AD1" s="10" t="s">
        <v>324</v>
      </c>
      <c r="AE1" s="10" t="s">
        <v>708</v>
      </c>
      <c r="AF1" s="10" t="s">
        <v>300</v>
      </c>
      <c r="AG1" s="10" t="s">
        <v>658</v>
      </c>
      <c r="AH1" s="10" t="s">
        <v>311</v>
      </c>
      <c r="AI1" s="10" t="s">
        <v>767</v>
      </c>
      <c r="AJ1" s="10" t="s">
        <v>821</v>
      </c>
      <c r="AK1" s="10" t="s">
        <v>816</v>
      </c>
      <c r="AL1" s="10" t="s">
        <v>755</v>
      </c>
      <c r="AM1" s="10" t="s">
        <v>571</v>
      </c>
      <c r="AN1" s="10" t="s">
        <v>779</v>
      </c>
      <c r="AO1" s="10" t="s">
        <v>353</v>
      </c>
      <c r="AP1" s="10" t="s">
        <v>679</v>
      </c>
      <c r="AQ1" s="10" t="s">
        <v>569</v>
      </c>
      <c r="AR1" s="10" t="s">
        <v>638</v>
      </c>
      <c r="AS1" s="10" t="s">
        <v>165</v>
      </c>
      <c r="AT1" s="10" t="s">
        <v>434</v>
      </c>
      <c r="AU1" s="10" t="s">
        <v>688</v>
      </c>
      <c r="AV1" s="10" t="s">
        <v>533</v>
      </c>
      <c r="AW1" s="10" t="s">
        <v>657</v>
      </c>
      <c r="AX1" s="10" t="s">
        <v>690</v>
      </c>
      <c r="AY1" s="10" t="s">
        <v>773</v>
      </c>
      <c r="AZ1" s="10" t="s">
        <v>721</v>
      </c>
      <c r="BA1" s="10" t="s">
        <v>826</v>
      </c>
      <c r="BB1" s="10" t="s">
        <v>788</v>
      </c>
      <c r="BC1" s="10" t="s">
        <v>614</v>
      </c>
      <c r="BD1" s="10" t="s">
        <v>306</v>
      </c>
      <c r="BE1" s="10" t="s">
        <v>399</v>
      </c>
      <c r="BF1" s="10" t="s">
        <v>692</v>
      </c>
      <c r="BG1" s="10" t="s">
        <v>768</v>
      </c>
      <c r="BH1" s="10" t="s">
        <v>188</v>
      </c>
      <c r="BI1" s="10" t="s">
        <v>514</v>
      </c>
      <c r="BJ1" s="10" t="s">
        <v>703</v>
      </c>
      <c r="BK1" s="10" t="s">
        <v>706</v>
      </c>
      <c r="BL1" s="10" t="s">
        <v>451</v>
      </c>
      <c r="BM1" s="10" t="s">
        <v>280</v>
      </c>
      <c r="BN1" s="10" t="s">
        <v>702</v>
      </c>
      <c r="BO1" s="10" t="s">
        <v>277</v>
      </c>
      <c r="BP1" s="10" t="s">
        <v>595</v>
      </c>
      <c r="BQ1" s="10" t="s">
        <v>330</v>
      </c>
      <c r="BR1" s="10" t="s">
        <v>780</v>
      </c>
      <c r="BS1" s="10" t="s">
        <v>763</v>
      </c>
      <c r="BT1" s="10" t="s">
        <v>783</v>
      </c>
      <c r="BU1" s="10" t="s">
        <v>807</v>
      </c>
      <c r="BV1" s="10" t="s">
        <v>611</v>
      </c>
      <c r="BW1" s="10" t="s">
        <v>718</v>
      </c>
      <c r="BX1" s="10" t="s">
        <v>754</v>
      </c>
      <c r="BY1" s="10" t="s">
        <v>396</v>
      </c>
      <c r="BZ1" s="10" t="s">
        <v>388</v>
      </c>
      <c r="CA1" s="10" t="s">
        <v>618</v>
      </c>
      <c r="CB1" s="10" t="s">
        <v>717</v>
      </c>
      <c r="CC1" s="10" t="s">
        <v>707</v>
      </c>
      <c r="CD1" s="10" t="s">
        <v>634</v>
      </c>
      <c r="CE1" s="10" t="s">
        <v>782</v>
      </c>
      <c r="CF1" s="10" t="s">
        <v>774</v>
      </c>
      <c r="CG1" s="10" t="s">
        <v>660</v>
      </c>
      <c r="CH1" s="10" t="s">
        <v>705</v>
      </c>
      <c r="CI1" s="10" t="s">
        <v>293</v>
      </c>
      <c r="CJ1" s="10" t="s">
        <v>812</v>
      </c>
      <c r="CK1" s="10" t="s">
        <v>813</v>
      </c>
      <c r="CL1" s="10" t="s">
        <v>760</v>
      </c>
      <c r="CM1" s="10" t="s">
        <v>375</v>
      </c>
      <c r="CN1" s="10" t="s">
        <v>824</v>
      </c>
      <c r="CO1" s="10" t="s">
        <v>310</v>
      </c>
      <c r="CP1" s="10" t="s">
        <v>822</v>
      </c>
      <c r="CQ1" s="10" t="s">
        <v>290</v>
      </c>
      <c r="CR1" s="10" t="s">
        <v>671</v>
      </c>
      <c r="CS1" s="10" t="s">
        <v>530</v>
      </c>
      <c r="CT1" s="10" t="s">
        <v>299</v>
      </c>
      <c r="CU1" s="10" t="s">
        <v>303</v>
      </c>
      <c r="CV1" s="10" t="s">
        <v>765</v>
      </c>
      <c r="CW1" s="10" t="s">
        <v>271</v>
      </c>
      <c r="CX1" s="10" t="s">
        <v>766</v>
      </c>
      <c r="CY1" s="10" t="s">
        <v>810</v>
      </c>
      <c r="CZ1" s="10" t="s">
        <v>292</v>
      </c>
      <c r="DA1" s="10" t="s">
        <v>712</v>
      </c>
      <c r="DB1" s="10" t="s">
        <v>166</v>
      </c>
      <c r="DC1" s="10" t="s">
        <v>282</v>
      </c>
      <c r="DD1" s="10" t="s">
        <v>314</v>
      </c>
      <c r="DE1" s="10" t="s">
        <v>769</v>
      </c>
      <c r="DF1" s="10" t="s">
        <v>403</v>
      </c>
      <c r="DG1" s="10" t="s">
        <v>795</v>
      </c>
      <c r="DH1" s="10" t="s">
        <v>365</v>
      </c>
      <c r="DI1" s="10" t="s">
        <v>809</v>
      </c>
      <c r="DJ1" s="10" t="s">
        <v>704</v>
      </c>
      <c r="DK1" s="10" t="s">
        <v>794</v>
      </c>
      <c r="DL1" s="10" t="s">
        <v>819</v>
      </c>
      <c r="DM1" s="10" t="s">
        <v>815</v>
      </c>
      <c r="DN1" s="10" t="s">
        <v>317</v>
      </c>
      <c r="DO1" s="10" t="s">
        <v>332</v>
      </c>
      <c r="DP1" s="10" t="s">
        <v>715</v>
      </c>
      <c r="DQ1" s="10" t="s">
        <v>757</v>
      </c>
      <c r="DR1" s="10" t="s">
        <v>709</v>
      </c>
      <c r="DS1" s="10" t="s">
        <v>312</v>
      </c>
      <c r="DT1" s="10" t="s">
        <v>711</v>
      </c>
      <c r="DU1" s="10" t="s">
        <v>792</v>
      </c>
      <c r="DV1" s="10" t="s">
        <v>693</v>
      </c>
      <c r="DW1" s="10" t="s">
        <v>793</v>
      </c>
      <c r="DX1" s="10" t="s">
        <v>832</v>
      </c>
      <c r="DY1" s="10" t="s">
        <v>318</v>
      </c>
      <c r="DZ1" s="10" t="s">
        <v>260</v>
      </c>
      <c r="EA1" s="10" t="s">
        <v>694</v>
      </c>
      <c r="EB1" s="10" t="s">
        <v>295</v>
      </c>
      <c r="EC1" s="10" t="s">
        <v>298</v>
      </c>
      <c r="ED1" s="10" t="s">
        <v>316</v>
      </c>
      <c r="EE1" s="10" t="s">
        <v>761</v>
      </c>
      <c r="EF1" s="10" t="s">
        <v>764</v>
      </c>
      <c r="EG1" s="10" t="s">
        <v>814</v>
      </c>
      <c r="EH1" s="10" t="s">
        <v>781</v>
      </c>
      <c r="EI1" s="10" t="s">
        <v>309</v>
      </c>
      <c r="EJ1" s="10" t="s">
        <v>385</v>
      </c>
      <c r="EK1" s="10" t="s">
        <v>820</v>
      </c>
      <c r="EL1" s="10" t="s">
        <v>775</v>
      </c>
      <c r="EM1" s="10" t="s">
        <v>313</v>
      </c>
      <c r="EN1" s="10" t="s">
        <v>714</v>
      </c>
      <c r="EO1" s="10" t="s">
        <v>716</v>
      </c>
      <c r="EP1" s="10" t="s">
        <v>291</v>
      </c>
      <c r="EQ1" s="10" t="s">
        <v>701</v>
      </c>
      <c r="ER1" s="10" t="s">
        <v>811</v>
      </c>
      <c r="ES1" s="10" t="s">
        <v>279</v>
      </c>
      <c r="ET1" s="10" t="s">
        <v>791</v>
      </c>
      <c r="EU1" s="10" t="s">
        <v>818</v>
      </c>
      <c r="EV1" s="10" t="s">
        <v>835</v>
      </c>
      <c r="EW1" s="10" t="s">
        <v>762</v>
      </c>
      <c r="EX1" s="10" t="s">
        <v>307</v>
      </c>
      <c r="EY1" s="10" t="s">
        <v>700</v>
      </c>
      <c r="EZ1" s="10" t="s">
        <v>308</v>
      </c>
      <c r="FA1" s="10" t="s">
        <v>790</v>
      </c>
      <c r="FB1" s="10" t="s">
        <v>808</v>
      </c>
      <c r="FC1" s="10" t="s">
        <v>655</v>
      </c>
      <c r="FD1" s="10" t="s">
        <v>784</v>
      </c>
      <c r="FE1" s="10" t="s">
        <v>395</v>
      </c>
      <c r="FF1" s="10" t="s">
        <v>785</v>
      </c>
      <c r="FG1" s="10" t="s">
        <v>786</v>
      </c>
      <c r="FH1" s="10" t="s">
        <v>656</v>
      </c>
      <c r="FI1" s="10" t="s">
        <v>770</v>
      </c>
      <c r="FJ1" s="10" t="s">
        <v>771</v>
      </c>
      <c r="FK1" s="10" t="s">
        <v>796</v>
      </c>
    </row>
    <row r="2" spans="1:167" x14ac:dyDescent="0.25">
      <c r="G2"/>
      <c r="Q2" s="7"/>
      <c r="R2" s="7"/>
      <c r="S2" s="7"/>
      <c r="T2" s="7"/>
      <c r="U2" s="7"/>
      <c r="V2" s="7"/>
      <c r="W2" s="7"/>
      <c r="X2" s="7"/>
      <c r="Y2" s="7"/>
      <c r="AA2" s="7"/>
      <c r="AB2" s="7"/>
      <c r="AC2" s="7"/>
      <c r="AD2" s="7"/>
      <c r="AE2" s="7"/>
      <c r="AF2" s="7"/>
      <c r="AH2" s="7"/>
      <c r="AI2" s="7"/>
      <c r="AJ2" s="7"/>
      <c r="AK2" s="7"/>
      <c r="AL2" s="7"/>
      <c r="AM2" s="7"/>
      <c r="AN2" s="7"/>
      <c r="AO2" s="7"/>
      <c r="AP2" s="7"/>
      <c r="AQ2" s="7"/>
      <c r="AS2" s="7"/>
      <c r="AU2" s="7"/>
      <c r="AV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R2" s="7"/>
      <c r="BS2" s="7"/>
      <c r="BT2" s="7"/>
      <c r="BU2" s="7"/>
      <c r="BV2" s="7"/>
      <c r="BW2" s="7"/>
      <c r="BX2" s="7"/>
      <c r="BY2" s="7"/>
      <c r="BZ2" s="7"/>
      <c r="CB2" s="7"/>
      <c r="CC2" s="7"/>
      <c r="CE2" s="7"/>
      <c r="CF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G2" s="7"/>
      <c r="DH2" s="7"/>
      <c r="DI2" s="7"/>
      <c r="DJ2" s="7"/>
      <c r="DK2" s="7"/>
      <c r="DL2" s="7"/>
      <c r="DM2" s="7"/>
      <c r="DN2" s="7"/>
      <c r="DP2" s="7"/>
      <c r="DQ2" s="7"/>
      <c r="DR2" s="7"/>
      <c r="DS2" s="7"/>
      <c r="DT2" s="7"/>
      <c r="DU2" s="7"/>
      <c r="DV2" s="7"/>
      <c r="DW2" s="7"/>
      <c r="DY2" s="7"/>
      <c r="DZ2" s="7"/>
      <c r="EA2" s="7"/>
      <c r="EB2" s="7"/>
      <c r="EC2" s="7"/>
      <c r="ED2" s="7"/>
      <c r="EE2" s="7"/>
      <c r="EF2" s="7"/>
      <c r="EG2" s="7"/>
      <c r="EH2" s="7"/>
      <c r="EJ2" s="7"/>
      <c r="EK2" s="7"/>
      <c r="EL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D2" s="7"/>
      <c r="FE2" s="7"/>
      <c r="FF2" s="7"/>
      <c r="FG2" s="7"/>
      <c r="FI2" s="7"/>
      <c r="FJ2" s="7"/>
      <c r="FK2" s="7"/>
    </row>
    <row r="3" spans="1:167" x14ac:dyDescent="0.25">
      <c r="A3" s="37" t="s">
        <v>753</v>
      </c>
      <c r="C3"/>
      <c r="D3" s="8">
        <f>SUM(D5:D20)</f>
        <v>0</v>
      </c>
      <c r="E3" s="8">
        <f t="shared" ref="E3:BP3" si="0">SUM(E5:E20)</f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1</v>
      </c>
      <c r="W3" s="8">
        <f t="shared" si="0"/>
        <v>1</v>
      </c>
      <c r="X3" s="8">
        <f t="shared" si="0"/>
        <v>1</v>
      </c>
      <c r="Y3" s="8">
        <f t="shared" si="0"/>
        <v>1</v>
      </c>
      <c r="Z3" s="8">
        <f t="shared" si="0"/>
        <v>1</v>
      </c>
      <c r="AA3" s="8">
        <f t="shared" si="0"/>
        <v>1</v>
      </c>
      <c r="AB3" s="8">
        <f t="shared" si="0"/>
        <v>1</v>
      </c>
      <c r="AC3" s="8">
        <f t="shared" si="0"/>
        <v>2</v>
      </c>
      <c r="AD3" s="8">
        <f t="shared" si="0"/>
        <v>2</v>
      </c>
      <c r="AE3" s="8">
        <f t="shared" si="0"/>
        <v>2</v>
      </c>
      <c r="AF3" s="8">
        <f t="shared" si="0"/>
        <v>2</v>
      </c>
      <c r="AG3" s="8">
        <f t="shared" si="0"/>
        <v>2</v>
      </c>
      <c r="AH3" s="8">
        <f t="shared" si="0"/>
        <v>2</v>
      </c>
      <c r="AI3" s="8">
        <f t="shared" si="0"/>
        <v>2</v>
      </c>
      <c r="AJ3" s="8">
        <f t="shared" si="0"/>
        <v>2</v>
      </c>
      <c r="AK3" s="8">
        <f t="shared" si="0"/>
        <v>2</v>
      </c>
      <c r="AL3" s="8">
        <f t="shared" si="0"/>
        <v>3</v>
      </c>
      <c r="AM3" s="8">
        <f t="shared" si="0"/>
        <v>3</v>
      </c>
      <c r="AN3" s="8">
        <f t="shared" si="0"/>
        <v>3</v>
      </c>
      <c r="AO3" s="8">
        <f t="shared" si="0"/>
        <v>3</v>
      </c>
      <c r="AP3" s="8">
        <f t="shared" si="0"/>
        <v>3</v>
      </c>
      <c r="AQ3" s="8">
        <f t="shared" si="0"/>
        <v>3</v>
      </c>
      <c r="AR3" s="8">
        <f t="shared" si="0"/>
        <v>3</v>
      </c>
      <c r="AS3" s="8">
        <f t="shared" si="0"/>
        <v>3</v>
      </c>
      <c r="AT3" s="8">
        <f t="shared" si="0"/>
        <v>3</v>
      </c>
      <c r="AU3" s="8">
        <f t="shared" si="0"/>
        <v>3</v>
      </c>
      <c r="AV3" s="8">
        <f t="shared" si="0"/>
        <v>4</v>
      </c>
      <c r="AW3" s="8">
        <f t="shared" si="0"/>
        <v>4</v>
      </c>
      <c r="AX3" s="8">
        <f t="shared" si="0"/>
        <v>4</v>
      </c>
      <c r="AY3" s="8">
        <f t="shared" si="0"/>
        <v>4</v>
      </c>
      <c r="AZ3" s="8">
        <f t="shared" si="0"/>
        <v>4</v>
      </c>
      <c r="BA3" s="8">
        <f t="shared" si="0"/>
        <v>4</v>
      </c>
      <c r="BB3" s="8">
        <f t="shared" si="0"/>
        <v>4</v>
      </c>
      <c r="BC3" s="8">
        <f t="shared" si="0"/>
        <v>4</v>
      </c>
      <c r="BD3" s="8">
        <f t="shared" si="0"/>
        <v>4</v>
      </c>
      <c r="BE3" s="8">
        <f t="shared" si="0"/>
        <v>4</v>
      </c>
      <c r="BF3" s="8">
        <f t="shared" si="0"/>
        <v>4</v>
      </c>
      <c r="BG3" s="8">
        <f t="shared" si="0"/>
        <v>4</v>
      </c>
      <c r="BH3" s="8">
        <f t="shared" si="0"/>
        <v>4</v>
      </c>
      <c r="BI3" s="8">
        <f t="shared" si="0"/>
        <v>5</v>
      </c>
      <c r="BJ3" s="8">
        <f t="shared" si="0"/>
        <v>5</v>
      </c>
      <c r="BK3" s="8">
        <f t="shared" si="0"/>
        <v>5</v>
      </c>
      <c r="BL3" s="8">
        <f t="shared" si="0"/>
        <v>5</v>
      </c>
      <c r="BM3" s="8">
        <f t="shared" si="0"/>
        <v>5</v>
      </c>
      <c r="BN3" s="8">
        <f t="shared" si="0"/>
        <v>5</v>
      </c>
      <c r="BO3" s="8">
        <f t="shared" si="0"/>
        <v>5</v>
      </c>
      <c r="BP3" s="8">
        <f t="shared" si="0"/>
        <v>5</v>
      </c>
      <c r="BQ3" s="8">
        <f t="shared" ref="BQ3:EB3" si="1">SUM(BQ5:BQ20)</f>
        <v>5</v>
      </c>
      <c r="BR3" s="8">
        <f t="shared" si="1"/>
        <v>5</v>
      </c>
      <c r="BS3" s="8">
        <f t="shared" si="1"/>
        <v>5</v>
      </c>
      <c r="BT3" s="8">
        <f t="shared" si="1"/>
        <v>5</v>
      </c>
      <c r="BU3" s="8">
        <f t="shared" si="1"/>
        <v>5</v>
      </c>
      <c r="BV3" s="8">
        <f t="shared" si="1"/>
        <v>5</v>
      </c>
      <c r="BW3" s="8">
        <f t="shared" si="1"/>
        <v>5</v>
      </c>
      <c r="BX3" s="8">
        <f t="shared" si="1"/>
        <v>6</v>
      </c>
      <c r="BY3" s="8">
        <f t="shared" si="1"/>
        <v>6</v>
      </c>
      <c r="BZ3" s="8">
        <f t="shared" si="1"/>
        <v>6</v>
      </c>
      <c r="CA3" s="8">
        <f t="shared" si="1"/>
        <v>6</v>
      </c>
      <c r="CB3" s="8">
        <f t="shared" si="1"/>
        <v>6</v>
      </c>
      <c r="CC3" s="8">
        <f t="shared" si="1"/>
        <v>6</v>
      </c>
      <c r="CD3" s="8">
        <f t="shared" si="1"/>
        <v>6</v>
      </c>
      <c r="CE3" s="8">
        <f t="shared" si="1"/>
        <v>6</v>
      </c>
      <c r="CF3" s="8">
        <f t="shared" si="1"/>
        <v>6</v>
      </c>
      <c r="CG3" s="8">
        <f t="shared" si="1"/>
        <v>6</v>
      </c>
      <c r="CH3" s="8">
        <f t="shared" si="1"/>
        <v>7</v>
      </c>
      <c r="CI3" s="8">
        <f t="shared" si="1"/>
        <v>7</v>
      </c>
      <c r="CJ3" s="8">
        <f t="shared" si="1"/>
        <v>7</v>
      </c>
      <c r="CK3" s="8">
        <f t="shared" si="1"/>
        <v>7</v>
      </c>
      <c r="CL3" s="8">
        <f t="shared" si="1"/>
        <v>7</v>
      </c>
      <c r="CM3" s="8">
        <f t="shared" si="1"/>
        <v>7</v>
      </c>
      <c r="CN3" s="8">
        <f t="shared" si="1"/>
        <v>7</v>
      </c>
      <c r="CO3" s="8">
        <f t="shared" si="1"/>
        <v>7</v>
      </c>
      <c r="CP3" s="8">
        <f t="shared" si="1"/>
        <v>7</v>
      </c>
      <c r="CQ3" s="8">
        <f t="shared" si="1"/>
        <v>8</v>
      </c>
      <c r="CR3" s="8">
        <f t="shared" si="1"/>
        <v>8</v>
      </c>
      <c r="CS3" s="8">
        <f t="shared" si="1"/>
        <v>8</v>
      </c>
      <c r="CT3" s="8">
        <f t="shared" si="1"/>
        <v>8</v>
      </c>
      <c r="CU3" s="8">
        <f t="shared" si="1"/>
        <v>8</v>
      </c>
      <c r="CV3" s="8">
        <f t="shared" si="1"/>
        <v>8</v>
      </c>
      <c r="CW3" s="8">
        <f t="shared" si="1"/>
        <v>8</v>
      </c>
      <c r="CX3" s="8">
        <f t="shared" si="1"/>
        <v>8</v>
      </c>
      <c r="CY3" s="8">
        <f t="shared" si="1"/>
        <v>8</v>
      </c>
      <c r="CZ3" s="8">
        <f t="shared" si="1"/>
        <v>9</v>
      </c>
      <c r="DA3" s="8">
        <f t="shared" si="1"/>
        <v>9</v>
      </c>
      <c r="DB3" s="8">
        <f t="shared" si="1"/>
        <v>9</v>
      </c>
      <c r="DC3" s="8">
        <f t="shared" si="1"/>
        <v>9</v>
      </c>
      <c r="DD3" s="8">
        <f t="shared" si="1"/>
        <v>9</v>
      </c>
      <c r="DE3" s="8">
        <f t="shared" si="1"/>
        <v>9</v>
      </c>
      <c r="DF3" s="8">
        <f t="shared" si="1"/>
        <v>9</v>
      </c>
      <c r="DG3" s="8">
        <f t="shared" si="1"/>
        <v>10</v>
      </c>
      <c r="DH3" s="8">
        <f t="shared" si="1"/>
        <v>10</v>
      </c>
      <c r="DI3" s="8">
        <f t="shared" si="1"/>
        <v>10</v>
      </c>
      <c r="DJ3" s="8">
        <f t="shared" si="1"/>
        <v>10</v>
      </c>
      <c r="DK3" s="8">
        <f t="shared" si="1"/>
        <v>10</v>
      </c>
      <c r="DL3" s="8">
        <f t="shared" si="1"/>
        <v>10</v>
      </c>
      <c r="DM3" s="8">
        <f t="shared" si="1"/>
        <v>10</v>
      </c>
      <c r="DN3" s="8">
        <f t="shared" si="1"/>
        <v>10</v>
      </c>
      <c r="DO3" s="8">
        <f t="shared" si="1"/>
        <v>10</v>
      </c>
      <c r="DP3" s="8">
        <f t="shared" si="1"/>
        <v>11</v>
      </c>
      <c r="DQ3" s="8">
        <f t="shared" si="1"/>
        <v>11</v>
      </c>
      <c r="DR3" s="8">
        <f t="shared" si="1"/>
        <v>11</v>
      </c>
      <c r="DS3" s="8">
        <f t="shared" si="1"/>
        <v>11</v>
      </c>
      <c r="DT3" s="8">
        <f t="shared" si="1"/>
        <v>11</v>
      </c>
      <c r="DU3" s="8">
        <f t="shared" si="1"/>
        <v>11</v>
      </c>
      <c r="DV3" s="8">
        <f t="shared" si="1"/>
        <v>12</v>
      </c>
      <c r="DW3" s="8">
        <f t="shared" si="1"/>
        <v>12</v>
      </c>
      <c r="DX3" s="8">
        <f t="shared" si="1"/>
        <v>12</v>
      </c>
      <c r="DY3" s="8">
        <f t="shared" si="1"/>
        <v>12</v>
      </c>
      <c r="DZ3" s="8">
        <f t="shared" si="1"/>
        <v>12</v>
      </c>
      <c r="EA3" s="8">
        <f t="shared" si="1"/>
        <v>12</v>
      </c>
      <c r="EB3" s="8">
        <f t="shared" si="1"/>
        <v>12</v>
      </c>
      <c r="EC3" s="8">
        <f t="shared" ref="EC3:FK3" si="2">SUM(EC5:EC20)</f>
        <v>12</v>
      </c>
      <c r="ED3" s="8">
        <f t="shared" si="2"/>
        <v>12</v>
      </c>
      <c r="EE3" s="8">
        <f t="shared" si="2"/>
        <v>12</v>
      </c>
      <c r="EF3" s="8">
        <f t="shared" si="2"/>
        <v>12</v>
      </c>
      <c r="EG3" s="8">
        <f t="shared" si="2"/>
        <v>12</v>
      </c>
      <c r="EH3" s="8">
        <f t="shared" si="2"/>
        <v>12</v>
      </c>
      <c r="EI3" s="8">
        <f t="shared" si="2"/>
        <v>12</v>
      </c>
      <c r="EJ3" s="8">
        <f t="shared" si="2"/>
        <v>12</v>
      </c>
      <c r="EK3" s="8">
        <f t="shared" si="2"/>
        <v>12</v>
      </c>
      <c r="EL3" s="8">
        <f t="shared" si="2"/>
        <v>12</v>
      </c>
      <c r="EM3" s="8">
        <f t="shared" si="2"/>
        <v>12</v>
      </c>
      <c r="EN3" s="8">
        <f t="shared" si="2"/>
        <v>12</v>
      </c>
      <c r="EO3" s="8">
        <f t="shared" si="2"/>
        <v>13</v>
      </c>
      <c r="EP3" s="8">
        <f t="shared" si="2"/>
        <v>13</v>
      </c>
      <c r="EQ3" s="8">
        <f t="shared" si="2"/>
        <v>13</v>
      </c>
      <c r="ER3" s="8">
        <f t="shared" si="2"/>
        <v>13</v>
      </c>
      <c r="ES3" s="8">
        <f t="shared" si="2"/>
        <v>13</v>
      </c>
      <c r="ET3" s="8">
        <f t="shared" si="2"/>
        <v>13</v>
      </c>
      <c r="EU3" s="8">
        <f t="shared" si="2"/>
        <v>13</v>
      </c>
      <c r="EV3" s="8">
        <f t="shared" si="2"/>
        <v>13</v>
      </c>
      <c r="EW3" s="8">
        <f t="shared" si="2"/>
        <v>13</v>
      </c>
      <c r="EX3" s="8">
        <f t="shared" si="2"/>
        <v>13</v>
      </c>
      <c r="EY3" s="8">
        <f t="shared" si="2"/>
        <v>13</v>
      </c>
      <c r="EZ3" s="8">
        <f t="shared" si="2"/>
        <v>13</v>
      </c>
      <c r="FA3" s="8">
        <f t="shared" si="2"/>
        <v>13</v>
      </c>
      <c r="FB3" s="8">
        <f t="shared" si="2"/>
        <v>13</v>
      </c>
      <c r="FC3" s="8">
        <f t="shared" si="2"/>
        <v>13</v>
      </c>
      <c r="FD3" s="8">
        <f t="shared" si="2"/>
        <v>13</v>
      </c>
      <c r="FE3" s="8">
        <f t="shared" si="2"/>
        <v>13</v>
      </c>
      <c r="FF3" s="8">
        <f t="shared" si="2"/>
        <v>13</v>
      </c>
      <c r="FG3" s="8">
        <f t="shared" si="2"/>
        <v>13</v>
      </c>
      <c r="FH3" s="8">
        <f t="shared" si="2"/>
        <v>13</v>
      </c>
      <c r="FI3" s="8">
        <f t="shared" si="2"/>
        <v>13</v>
      </c>
      <c r="FJ3" s="8">
        <f t="shared" si="2"/>
        <v>13</v>
      </c>
      <c r="FK3" s="8">
        <f t="shared" si="2"/>
        <v>13</v>
      </c>
    </row>
    <row r="4" spans="1:167" x14ac:dyDescent="0.25">
      <c r="A4" s="37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7" x14ac:dyDescent="0.25">
      <c r="A5" t="s">
        <v>326</v>
      </c>
      <c r="C5"/>
      <c r="D5" s="7">
        <f>IF(COUNTIF(MeetingAttendance!$A$4:$A$500,"*"&amp;AttendanceSums!D$1&amp;"*"),1,0)</f>
        <v>0</v>
      </c>
      <c r="E5" s="7">
        <f>IF(COUNTIF(MeetingAttendance!$A$4:$A$500,"*"&amp;AttendanceSums!E$1&amp;"*"),1,0)</f>
        <v>0</v>
      </c>
      <c r="F5" s="7">
        <f>IF(COUNTIF(MeetingAttendance!$A$4:$A$500,"*"&amp;AttendanceSums!F$1&amp;"*"),1,0)</f>
        <v>0</v>
      </c>
      <c r="G5" s="7">
        <f>IF(COUNTIF(MeetingAttendance!$A$4:$A$500,"*"&amp;AttendanceSums!G$1&amp;"*"),1,0)</f>
        <v>0</v>
      </c>
      <c r="H5" s="7">
        <f>IF(COUNTIF(MeetingAttendance!$A$4:$A$500,"*"&amp;AttendanceSums!H$1&amp;"*"),1,0)</f>
        <v>0</v>
      </c>
      <c r="I5" s="7">
        <f>IF(COUNTIF(MeetingAttendance!$A$4:$A$500,"*"&amp;AttendanceSums!I$1&amp;"*"),1,0)</f>
        <v>0</v>
      </c>
      <c r="J5" s="7">
        <f>IF(COUNTIF(MeetingAttendance!$A$4:$A$500,"*"&amp;AttendanceSums!J$1&amp;"*"),1,0)</f>
        <v>0</v>
      </c>
      <c r="K5" s="7">
        <f>IF(COUNTIF(MeetingAttendance!$A$4:$A$500,"*"&amp;AttendanceSums!K$1&amp;"*"),1,0)</f>
        <v>0</v>
      </c>
      <c r="L5" s="7">
        <f>IF(COUNTIF(MeetingAttendance!$A$4:$A$500,"*"&amp;AttendanceSums!L$1&amp;"*"),1,0)</f>
        <v>0</v>
      </c>
      <c r="M5" s="7">
        <f>IF(COUNTIF(MeetingAttendance!$A$4:$A$500,"*"&amp;AttendanceSums!M$1&amp;"*"),1,0)</f>
        <v>0</v>
      </c>
      <c r="N5" s="7">
        <f>IF(COUNTIF(MeetingAttendance!$A$4:$A$500,"*"&amp;AttendanceSums!N$1&amp;"*"),1,0)</f>
        <v>0</v>
      </c>
      <c r="O5" s="7">
        <f>IF(COUNTIF(MeetingAttendance!$A$4:$A$500,"*"&amp;AttendanceSums!O$1&amp;"*"),1,0)</f>
        <v>0</v>
      </c>
      <c r="P5" s="7">
        <f>IF(COUNTIF(MeetingAttendance!$A$4:$A$500,"*"&amp;AttendanceSums!P$1&amp;"*"),1,0)</f>
        <v>0</v>
      </c>
      <c r="Q5" s="7">
        <f>IF(COUNTIF(MeetingAttendance!$A$4:$A$500,"*"&amp;AttendanceSums!Q$1&amp;"*"),1,0)</f>
        <v>0</v>
      </c>
      <c r="R5" s="7">
        <f>IF(COUNTIF(MeetingAttendance!$A$4:$A$500,"*"&amp;AttendanceSums!R$1&amp;"*"),1,0)</f>
        <v>0</v>
      </c>
      <c r="S5" s="7">
        <f>IF(COUNTIF(MeetingAttendance!$A$4:$A$500,"*"&amp;AttendanceSums!S$1&amp;"*"),1,0)</f>
        <v>0</v>
      </c>
      <c r="T5" s="7">
        <f>IF(COUNTIF(MeetingAttendance!$A$4:$A$500,"*"&amp;AttendanceSums!T$1&amp;"*"),1,0)</f>
        <v>0</v>
      </c>
      <c r="U5" s="7">
        <f>IF(COUNTIF(MeetingAttendance!$A$4:$A$500,"*"&amp;AttendanceSums!U$1&amp;"*"),1,0)</f>
        <v>0</v>
      </c>
      <c r="V5" s="7">
        <f>IF(COUNTIF(MeetingAttendance!$A$4:$A$500,"*"&amp;AttendanceSums!V$1&amp;"*"),1,0)</f>
        <v>0</v>
      </c>
      <c r="W5" s="7">
        <f>IF(COUNTIF(MeetingAttendance!$A$4:$A$500,"*"&amp;AttendanceSums!W$1&amp;"*"),1,0)</f>
        <v>0</v>
      </c>
      <c r="X5" s="7">
        <f>IF(COUNTIF(MeetingAttendance!$A$4:$A$500,"*"&amp;AttendanceSums!X$1&amp;"*"),1,0)</f>
        <v>0</v>
      </c>
      <c r="Y5" s="7">
        <f>IF(COUNTIF(MeetingAttendance!$A$4:$A$500,"*"&amp;AttendanceSums!Y$1&amp;"*"),1,0)</f>
        <v>0</v>
      </c>
      <c r="Z5" s="7">
        <f>IF(COUNTIF(MeetingAttendance!$A$4:$A$500,"*"&amp;AttendanceSums!Z$1&amp;"*"),1,0)</f>
        <v>0</v>
      </c>
      <c r="AA5" s="7">
        <f>IF(COUNTIF(MeetingAttendance!$A$4:$A$500,"*"&amp;AttendanceSums!AA$1&amp;"*"),1,0)</f>
        <v>0</v>
      </c>
      <c r="AB5" s="7">
        <f>IF(COUNTIF(MeetingAttendance!$A$4:$A$500,"*"&amp;AttendanceSums!AB$1&amp;"*"),1,0)</f>
        <v>0</v>
      </c>
      <c r="AC5" s="7">
        <f>IF(COUNTIF(MeetingAttendance!$A$4:$A$500,"*"&amp;AttendanceSums!AC$1&amp;"*"),1,0)</f>
        <v>1</v>
      </c>
      <c r="AD5" s="7">
        <f>IF(COUNTIF(MeetingAttendance!$A$4:$A$500,"*"&amp;AttendanceSums!AD$1&amp;"*"),1,0)</f>
        <v>1</v>
      </c>
      <c r="AE5" s="7">
        <f>IF(COUNTIF(MeetingAttendance!$A$4:$A$500,"*"&amp;AttendanceSums!AE$1&amp;"*"),1,0)</f>
        <v>1</v>
      </c>
      <c r="AF5" s="7">
        <f>IF(COUNTIF(MeetingAttendance!$A$4:$A$500,"*"&amp;AttendanceSums!AF$1&amp;"*"),1,0)</f>
        <v>1</v>
      </c>
      <c r="AG5" s="7">
        <f>IF(COUNTIF(MeetingAttendance!$A$4:$A$500,"*"&amp;AttendanceSums!AG$1&amp;"*"),1,0)</f>
        <v>0</v>
      </c>
      <c r="AH5" s="7">
        <f>IF(COUNTIF(MeetingAttendance!$A$4:$A$500,"*"&amp;AttendanceSums!AH$1&amp;"*"),1,0)</f>
        <v>1</v>
      </c>
      <c r="AI5" s="7">
        <f>IF(COUNTIF(MeetingAttendance!$A$4:$A$500,"*"&amp;AttendanceSums!AI$1&amp;"*"),1,0)</f>
        <v>1</v>
      </c>
      <c r="AJ5" s="7">
        <f>IF(COUNTIF(MeetingAttendance!$A$4:$A$500,"*"&amp;AttendanceSums!AJ$1&amp;"*"),1,0)</f>
        <v>1</v>
      </c>
      <c r="AK5" s="7">
        <f>IF(COUNTIF(MeetingAttendance!$A$4:$A$500,"*"&amp;AttendanceSums!AK$1&amp;"*"),1,0)</f>
        <v>1</v>
      </c>
      <c r="AL5" s="7">
        <f>IF(COUNTIF(MeetingAttendance!$A$4:$A$500,"*"&amp;AttendanceSums!AL$1&amp;"*"),1,0)</f>
        <v>0</v>
      </c>
      <c r="AM5" s="7">
        <f>IF(COUNTIF(MeetingAttendance!$A$4:$A$500,"*"&amp;AttendanceSums!AM$1&amp;"*"),1,0)</f>
        <v>0</v>
      </c>
      <c r="AN5" s="7">
        <f>IF(COUNTIF(MeetingAttendance!$A$4:$A$500,"*"&amp;AttendanceSums!AN$1&amp;"*"),1,0)</f>
        <v>0</v>
      </c>
      <c r="AO5" s="7">
        <f>IF(COUNTIF(MeetingAttendance!$A$4:$A$500,"*"&amp;AttendanceSums!AO$1&amp;"*"),1,0)</f>
        <v>1</v>
      </c>
      <c r="AP5" s="7">
        <f>IF(COUNTIF(MeetingAttendance!$A$4:$A$500,"*"&amp;AttendanceSums!AP$1&amp;"*"),1,0)</f>
        <v>0</v>
      </c>
      <c r="AQ5" s="7">
        <f>IF(COUNTIF(MeetingAttendance!$A$4:$A$500,"*"&amp;AttendanceSums!AQ$1&amp;"*"),1,0)</f>
        <v>0</v>
      </c>
      <c r="AR5" s="7">
        <f>IF(COUNTIF(MeetingAttendance!$A$4:$A$500,"*"&amp;AttendanceSums!AR$1&amp;"*"),1,0)</f>
        <v>0</v>
      </c>
      <c r="AS5" s="7">
        <f>IF(COUNTIF(MeetingAttendance!$A$4:$A$500,"*"&amp;AttendanceSums!AS$1&amp;"*"),1,0)</f>
        <v>0</v>
      </c>
      <c r="AT5" s="7">
        <f>IF(COUNTIF(MeetingAttendance!$A$4:$A$500,"*"&amp;AttendanceSums!AT$1&amp;"*"),1,0)</f>
        <v>0</v>
      </c>
      <c r="AU5" s="7">
        <f>IF(COUNTIF(MeetingAttendance!$A$4:$A$500,"*"&amp;AttendanceSums!AU$1&amp;"*"),1,0)</f>
        <v>0</v>
      </c>
      <c r="AV5" s="7">
        <f>IF(COUNTIF(MeetingAttendance!$A$4:$A$500,"*"&amp;AttendanceSums!AV$1&amp;"*"),1,0)</f>
        <v>0</v>
      </c>
      <c r="AW5" s="7">
        <f>IF(COUNTIF(MeetingAttendance!$A$4:$A$500,"*"&amp;AttendanceSums!AW$1&amp;"*"),1,0)</f>
        <v>0</v>
      </c>
      <c r="AX5" s="7">
        <f>IF(COUNTIF(MeetingAttendance!$A$4:$A$500,"*"&amp;AttendanceSums!AX$1&amp;"*"),1,0)</f>
        <v>0</v>
      </c>
      <c r="AY5" s="7">
        <f>IF(COUNTIF(MeetingAttendance!$A$4:$A$500,"*"&amp;AttendanceSums!AY$1&amp;"*"),1,0)</f>
        <v>1</v>
      </c>
      <c r="AZ5" s="7">
        <f>IF(COUNTIF(MeetingAttendance!$A$4:$A$500,"*"&amp;AttendanceSums!AZ$1&amp;"*"),1,0)</f>
        <v>1</v>
      </c>
      <c r="BA5" s="7">
        <f>IF(COUNTIF(MeetingAttendance!$A$4:$A$500,"*"&amp;AttendanceSums!BA$1&amp;"*"),1,0)</f>
        <v>0</v>
      </c>
      <c r="BB5" s="7">
        <f>IF(COUNTIF(MeetingAttendance!$A$4:$A$500,"*"&amp;AttendanceSums!BB$1&amp;"*"),1,0)</f>
        <v>1</v>
      </c>
      <c r="BC5" s="7">
        <f>IF(COUNTIF(MeetingAttendance!$A$4:$A$500,"*"&amp;AttendanceSums!BC$1&amp;"*"),1,0)</f>
        <v>1</v>
      </c>
      <c r="BD5" s="7">
        <f>IF(COUNTIF(MeetingAttendance!$A$4:$A$500,"*"&amp;AttendanceSums!BD$1&amp;"*"),1,0)</f>
        <v>1</v>
      </c>
      <c r="BE5" s="7">
        <f>IF(COUNTIF(MeetingAttendance!$A$4:$A$500,"*"&amp;AttendanceSums!BE$1&amp;"*"),1,0)</f>
        <v>0</v>
      </c>
      <c r="BF5" s="7">
        <f>IF(COUNTIF(MeetingAttendance!$A$4:$A$500,"*"&amp;AttendanceSums!BF$1&amp;"*"),1,0)</f>
        <v>0</v>
      </c>
      <c r="BG5" s="7">
        <f>IF(COUNTIF(MeetingAttendance!$A$4:$A$500,"*"&amp;AttendanceSums!BG$1&amp;"*"),1,0)</f>
        <v>1</v>
      </c>
      <c r="BH5" s="7">
        <f>IF(COUNTIF(MeetingAttendance!$A$4:$A$500,"*"&amp;AttendanceSums!BH$1&amp;"*"),1,0)</f>
        <v>1</v>
      </c>
      <c r="BI5" s="7">
        <f>IF(COUNTIF(MeetingAttendance!$A$4:$A$500,"*"&amp;AttendanceSums!BI$1&amp;"*"),1,0)</f>
        <v>0</v>
      </c>
      <c r="BJ5" s="7">
        <f>IF(COUNTIF(MeetingAttendance!$A$4:$A$500,"*"&amp;AttendanceSums!BJ$1&amp;"*"),1,0)</f>
        <v>0</v>
      </c>
      <c r="BK5" s="7">
        <f>IF(COUNTIF(MeetingAttendance!$A$4:$A$500,"*"&amp;AttendanceSums!BK$1&amp;"*"),1,0)</f>
        <v>1</v>
      </c>
      <c r="BL5" s="7">
        <f>IF(COUNTIF(MeetingAttendance!$A$4:$A$500,"*"&amp;AttendanceSums!BL$1&amp;"*"),1,0)</f>
        <v>0</v>
      </c>
      <c r="BM5" s="7">
        <f>IF(COUNTIF(MeetingAttendance!$A$4:$A$500,"*"&amp;AttendanceSums!BM$1&amp;"*"),1,0)</f>
        <v>1</v>
      </c>
      <c r="BN5" s="7">
        <f>IF(COUNTIF(MeetingAttendance!$A$4:$A$500,"*"&amp;AttendanceSums!BN$1&amp;"*"),1,0)</f>
        <v>0</v>
      </c>
      <c r="BO5" s="7">
        <f>IF(COUNTIF(MeetingAttendance!$A$4:$A$500,"*"&amp;AttendanceSums!BO$1&amp;"*"),1,0)</f>
        <v>0</v>
      </c>
      <c r="BP5" s="7">
        <f>IF(COUNTIF(MeetingAttendance!$A$4:$A$500,"*"&amp;AttendanceSums!BP$1&amp;"*"),1,0)</f>
        <v>1</v>
      </c>
      <c r="BQ5" s="7">
        <f>IF(COUNTIF(MeetingAttendance!$A$4:$A$500,"*"&amp;AttendanceSums!BQ$1&amp;"*"),1,0)</f>
        <v>1</v>
      </c>
      <c r="BR5" s="7">
        <f>IF(COUNTIF(MeetingAttendance!$A$4:$A$500,"*"&amp;AttendanceSums!BR$1&amp;"*"),1,0)</f>
        <v>1</v>
      </c>
      <c r="BS5" s="7">
        <f>IF(COUNTIF(MeetingAttendance!$A$4:$A$500,"*"&amp;AttendanceSums!BS$1&amp;"*"),1,0)</f>
        <v>1</v>
      </c>
      <c r="BT5" s="7">
        <f>IF(COUNTIF(MeetingAttendance!$A$4:$A$500,"*"&amp;AttendanceSums!BT$1&amp;"*"),1,0)</f>
        <v>1</v>
      </c>
      <c r="BU5" s="7">
        <f>IF(COUNTIF(MeetingAttendance!$A$4:$A$500,"*"&amp;AttendanceSums!BU$1&amp;"*"),1,0)</f>
        <v>1</v>
      </c>
      <c r="BV5" s="7">
        <f>IF(COUNTIF(MeetingAttendance!$A$4:$A$500,"*"&amp;AttendanceSums!BV$1&amp;"*"),1,0)</f>
        <v>1</v>
      </c>
      <c r="BW5" s="7">
        <f>IF(COUNTIF(MeetingAttendance!$A$4:$A$500,"*"&amp;AttendanceSums!BW$1&amp;"*"),1,0)</f>
        <v>1</v>
      </c>
      <c r="BX5" s="7">
        <f>IF(COUNTIF(MeetingAttendance!$A$4:$A$500,"*"&amp;AttendanceSums!BX$1&amp;"*"),1,0)</f>
        <v>0</v>
      </c>
      <c r="BY5" s="7">
        <f>IF(COUNTIF(MeetingAttendance!$A$4:$A$500,"*"&amp;AttendanceSums!BY$1&amp;"*"),1,0)</f>
        <v>1</v>
      </c>
      <c r="BZ5" s="7">
        <f>IF(COUNTIF(MeetingAttendance!$A$4:$A$500,"*"&amp;AttendanceSums!BZ$1&amp;"*"),1,0)</f>
        <v>1</v>
      </c>
      <c r="CA5" s="7">
        <f>IF(COUNTIF(MeetingAttendance!$A$4:$A$500,"*"&amp;AttendanceSums!CA$1&amp;"*"),1,0)</f>
        <v>0</v>
      </c>
      <c r="CB5" s="7">
        <f>IF(COUNTIF(MeetingAttendance!$A$4:$A$500,"*"&amp;AttendanceSums!CB$1&amp;"*"),1,0)</f>
        <v>1</v>
      </c>
      <c r="CC5" s="7">
        <f>IF(COUNTIF(MeetingAttendance!$A$4:$A$500,"*"&amp;AttendanceSums!CC$1&amp;"*"),1,0)</f>
        <v>1</v>
      </c>
      <c r="CD5" s="7">
        <f>IF(COUNTIF(MeetingAttendance!$A$4:$A$500,"*"&amp;AttendanceSums!CD$1&amp;"*"),1,0)</f>
        <v>0</v>
      </c>
      <c r="CE5" s="7">
        <f>IF(COUNTIF(MeetingAttendance!$A$4:$A$500,"*"&amp;AttendanceSums!CE$1&amp;"*"),1,0)</f>
        <v>1</v>
      </c>
      <c r="CF5" s="7">
        <f>IF(COUNTIF(MeetingAttendance!$A$4:$A$500,"*"&amp;AttendanceSums!CF$1&amp;"*"),1,0)</f>
        <v>1</v>
      </c>
      <c r="CG5" s="7">
        <f>IF(COUNTIF(MeetingAttendance!$A$4:$A$500,"*"&amp;AttendanceSums!CG$1&amp;"*"),1,0)</f>
        <v>1</v>
      </c>
      <c r="CH5" s="7">
        <f>IF(COUNTIF(MeetingAttendance!$A$4:$A$500,"*"&amp;AttendanceSums!CH$1&amp;"*"),1,0)</f>
        <v>1</v>
      </c>
      <c r="CI5" s="7">
        <f>IF(COUNTIF(MeetingAttendance!$A$4:$A$500,"*"&amp;AttendanceSums!CI$1&amp;"*"),1,0)</f>
        <v>1</v>
      </c>
      <c r="CJ5" s="7">
        <f>IF(COUNTIF(MeetingAttendance!$A$4:$A$500,"*"&amp;AttendanceSums!CJ$1&amp;"*"),1,0)</f>
        <v>1</v>
      </c>
      <c r="CK5" s="7">
        <f>IF(COUNTIF(MeetingAttendance!$A$4:$A$500,"*"&amp;AttendanceSums!CK$1&amp;"*"),1,0)</f>
        <v>0</v>
      </c>
      <c r="CL5" s="7">
        <f>IF(COUNTIF(MeetingAttendance!$A$4:$A$500,"*"&amp;AttendanceSums!CL$1&amp;"*"),1,0)</f>
        <v>1</v>
      </c>
      <c r="CM5" s="7">
        <f>IF(COUNTIF(MeetingAttendance!$A$4:$A$500,"*"&amp;AttendanceSums!CM$1&amp;"*"),1,0)</f>
        <v>0</v>
      </c>
      <c r="CN5" s="7">
        <f>IF(COUNTIF(MeetingAttendance!$A$4:$A$500,"*"&amp;AttendanceSums!CN$1&amp;"*"),1,0)</f>
        <v>1</v>
      </c>
      <c r="CO5" s="7">
        <f>IF(COUNTIF(MeetingAttendance!$A$4:$A$500,"*"&amp;AttendanceSums!CO$1&amp;"*"),1,0)</f>
        <v>0</v>
      </c>
      <c r="CP5" s="7">
        <f>IF(COUNTIF(MeetingAttendance!$A$4:$A$500,"*"&amp;AttendanceSums!CP$1&amp;"*"),1,0)</f>
        <v>1</v>
      </c>
      <c r="CQ5" s="7">
        <f>IF(COUNTIF(MeetingAttendance!$A$4:$A$500,"*"&amp;AttendanceSums!CQ$1&amp;"*"),1,0)</f>
        <v>1</v>
      </c>
      <c r="CR5" s="7">
        <f>IF(COUNTIF(MeetingAttendance!$A$4:$A$500,"*"&amp;AttendanceSums!CR$1&amp;"*"),1,0)</f>
        <v>0</v>
      </c>
      <c r="CS5" s="7">
        <f>IF(COUNTIF(MeetingAttendance!$A$4:$A$500,"*"&amp;AttendanceSums!CS$1&amp;"*"),1,0)</f>
        <v>1</v>
      </c>
      <c r="CT5" s="7">
        <f>IF(COUNTIF(MeetingAttendance!$A$4:$A$500,"*"&amp;AttendanceSums!CT$1&amp;"*"),1,0)</f>
        <v>1</v>
      </c>
      <c r="CU5" s="7">
        <f>IF(COUNTIF(MeetingAttendance!$A$4:$A$500,"*"&amp;AttendanceSums!CU$1&amp;"*"),1,0)</f>
        <v>1</v>
      </c>
      <c r="CV5" s="7">
        <f>IF(COUNTIF(MeetingAttendance!$A$4:$A$500,"*"&amp;AttendanceSums!CV$1&amp;"*"),1,0)</f>
        <v>1</v>
      </c>
      <c r="CW5" s="7">
        <f>IF(COUNTIF(MeetingAttendance!$A$4:$A$500,"*"&amp;AttendanceSums!CW$1&amp;"*"),1,0)</f>
        <v>1</v>
      </c>
      <c r="CX5" s="7">
        <f>IF(COUNTIF(MeetingAttendance!$A$4:$A$500,"*"&amp;AttendanceSums!CX$1&amp;"*"),1,0)</f>
        <v>1</v>
      </c>
      <c r="CY5" s="7">
        <f>IF(COUNTIF(MeetingAttendance!$A$4:$A$500,"*"&amp;AttendanceSums!CY$1&amp;"*"),1,0)</f>
        <v>1</v>
      </c>
      <c r="CZ5" s="7">
        <f>IF(COUNTIF(MeetingAttendance!$A$4:$A$500,"*"&amp;AttendanceSums!CZ$1&amp;"*"),1,0)</f>
        <v>0</v>
      </c>
      <c r="DA5" s="7">
        <f>IF(COUNTIF(MeetingAttendance!$A$4:$A$500,"*"&amp;AttendanceSums!DA$1&amp;"*"),1,0)</f>
        <v>1</v>
      </c>
      <c r="DB5" s="7">
        <f>IF(COUNTIF(MeetingAttendance!$A$4:$A$500,"*"&amp;AttendanceSums!DB$1&amp;"*"),1,0)</f>
        <v>1</v>
      </c>
      <c r="DC5" s="7">
        <f>IF(COUNTIF(MeetingAttendance!$A$4:$A$500,"*"&amp;AttendanceSums!DC$1&amp;"*"),1,0)</f>
        <v>0</v>
      </c>
      <c r="DD5" s="7">
        <f>IF(COUNTIF(MeetingAttendance!$A$4:$A$500,"*"&amp;AttendanceSums!DD$1&amp;"*"),1,0)</f>
        <v>0</v>
      </c>
      <c r="DE5" s="7">
        <f>IF(COUNTIF(MeetingAttendance!$A$4:$A$500,"*"&amp;AttendanceSums!DE$1&amp;"*"),1,0)</f>
        <v>1</v>
      </c>
      <c r="DF5" s="7">
        <f>IF(COUNTIF(MeetingAttendance!$A$4:$A$500,"*"&amp;AttendanceSums!DF$1&amp;"*"),1,0)</f>
        <v>1</v>
      </c>
      <c r="DG5" s="7">
        <f>IF(COUNTIF(MeetingAttendance!$A$4:$A$500,"*"&amp;AttendanceSums!DG$1&amp;"*"),1,0)</f>
        <v>1</v>
      </c>
      <c r="DH5" s="7">
        <f>IF(COUNTIF(MeetingAttendance!$A$4:$A$500,"*"&amp;AttendanceSums!DH$1&amp;"*"),1,0)</f>
        <v>0</v>
      </c>
      <c r="DI5" s="7">
        <f>IF(COUNTIF(MeetingAttendance!$A$4:$A$500,"*"&amp;AttendanceSums!DI$1&amp;"*"),1,0)</f>
        <v>1</v>
      </c>
      <c r="DJ5" s="7">
        <f>IF(COUNTIF(MeetingAttendance!$A$4:$A$500,"*"&amp;AttendanceSums!DJ$1&amp;"*"),1,0)</f>
        <v>1</v>
      </c>
      <c r="DK5" s="7">
        <f>IF(COUNTIF(MeetingAttendance!$A$4:$A$500,"*"&amp;AttendanceSums!DK$1&amp;"*"),1,0)</f>
        <v>1</v>
      </c>
      <c r="DL5" s="7">
        <f>IF(COUNTIF(MeetingAttendance!$A$4:$A$500,"*"&amp;AttendanceSums!DL$1&amp;"*"),1,0)</f>
        <v>1</v>
      </c>
      <c r="DM5" s="7">
        <f>IF(COUNTIF(MeetingAttendance!$A$4:$A$500,"*"&amp;AttendanceSums!DM$1&amp;"*"),1,0)</f>
        <v>1</v>
      </c>
      <c r="DN5" s="7">
        <f>IF(COUNTIF(MeetingAttendance!$A$4:$A$500,"*"&amp;AttendanceSums!DN$1&amp;"*"),1,0)</f>
        <v>1</v>
      </c>
      <c r="DO5" s="7">
        <f>IF(COUNTIF(MeetingAttendance!$A$4:$A$500,"*"&amp;AttendanceSums!DO$1&amp;"*"),1,0)</f>
        <v>1</v>
      </c>
      <c r="DP5" s="7">
        <f>IF(COUNTIF(MeetingAttendance!$A$4:$A$500,"*"&amp;AttendanceSums!DP$1&amp;"*"),1,0)</f>
        <v>1</v>
      </c>
      <c r="DQ5" s="7">
        <f>IF(COUNTIF(MeetingAttendance!$A$4:$A$500,"*"&amp;AttendanceSums!DQ$1&amp;"*"),1,0)</f>
        <v>1</v>
      </c>
      <c r="DR5" s="7">
        <f>IF(COUNTIF(MeetingAttendance!$A$4:$A$500,"*"&amp;AttendanceSums!DR$1&amp;"*"),1,0)</f>
        <v>1</v>
      </c>
      <c r="DS5" s="7">
        <f>IF(COUNTIF(MeetingAttendance!$A$4:$A$500,"*"&amp;AttendanceSums!DS$1&amp;"*"),1,0)</f>
        <v>1</v>
      </c>
      <c r="DT5" s="7">
        <f>IF(COUNTIF(MeetingAttendance!$A$4:$A$500,"*"&amp;AttendanceSums!DT$1&amp;"*"),1,0)</f>
        <v>1</v>
      </c>
      <c r="DU5" s="7">
        <f>IF(COUNTIF(MeetingAttendance!$A$4:$A$500,"*"&amp;AttendanceSums!DU$1&amp;"*"),1,0)</f>
        <v>1</v>
      </c>
      <c r="DV5" s="7">
        <f>IF(COUNTIF(MeetingAttendance!$A$4:$A$500,"*"&amp;AttendanceSums!DV$1&amp;"*"),1,0)</f>
        <v>1</v>
      </c>
      <c r="DW5" s="7">
        <f>IF(COUNTIF(MeetingAttendance!$A$4:$A$500,"*"&amp;AttendanceSums!DW$1&amp;"*"),1,0)</f>
        <v>1</v>
      </c>
      <c r="DX5" s="7">
        <f>IF(COUNTIF(MeetingAttendance!$A$4:$A$500,"*"&amp;AttendanceSums!DX$1&amp;"*"),1,0)</f>
        <v>1</v>
      </c>
      <c r="DY5" s="7">
        <f>IF(COUNTIF(MeetingAttendance!$A$4:$A$500,"*"&amp;AttendanceSums!DY$1&amp;"*"),1,0)</f>
        <v>1</v>
      </c>
      <c r="DZ5" s="7">
        <f>IF(COUNTIF(MeetingAttendance!$A$4:$A$500,"*"&amp;AttendanceSums!DZ$1&amp;"*"),1,0)</f>
        <v>1</v>
      </c>
      <c r="EA5" s="7">
        <f>IF(COUNTIF(MeetingAttendance!$A$4:$A$500,"*"&amp;AttendanceSums!EA$1&amp;"*"),1,0)</f>
        <v>1</v>
      </c>
      <c r="EB5" s="7">
        <f>IF(COUNTIF(MeetingAttendance!$A$4:$A$500,"*"&amp;AttendanceSums!EB$1&amp;"*"),1,0)</f>
        <v>1</v>
      </c>
      <c r="EC5" s="7">
        <f>IF(COUNTIF(MeetingAttendance!$A$4:$A$500,"*"&amp;AttendanceSums!EC$1&amp;"*"),1,0)</f>
        <v>1</v>
      </c>
      <c r="ED5" s="7">
        <f>IF(COUNTIF(MeetingAttendance!$A$4:$A$500,"*"&amp;AttendanceSums!ED$1&amp;"*"),1,0)</f>
        <v>1</v>
      </c>
      <c r="EE5" s="7">
        <f>IF(COUNTIF(MeetingAttendance!$A$4:$A$500,"*"&amp;AttendanceSums!EE$1&amp;"*"),1,0)</f>
        <v>1</v>
      </c>
      <c r="EF5" s="7">
        <f>IF(COUNTIF(MeetingAttendance!$A$4:$A$500,"*"&amp;AttendanceSums!EF$1&amp;"*"),1,0)</f>
        <v>1</v>
      </c>
      <c r="EG5" s="7">
        <f>IF(COUNTIF(MeetingAttendance!$A$4:$A$500,"*"&amp;AttendanceSums!EG$1&amp;"*"),1,0)</f>
        <v>1</v>
      </c>
      <c r="EH5" s="7">
        <f>IF(COUNTIF(MeetingAttendance!$A$4:$A$500,"*"&amp;AttendanceSums!EH$1&amp;"*"),1,0)</f>
        <v>1</v>
      </c>
      <c r="EI5" s="7">
        <f>IF(COUNTIF(MeetingAttendance!$A$4:$A$500,"*"&amp;AttendanceSums!EI$1&amp;"*"),1,0)</f>
        <v>1</v>
      </c>
      <c r="EJ5" s="7">
        <f>IF(COUNTIF(MeetingAttendance!$A$4:$A$500,"*"&amp;AttendanceSums!EJ$1&amp;"*"),1,0)</f>
        <v>1</v>
      </c>
      <c r="EK5" s="7">
        <f>IF(COUNTIF(MeetingAttendance!$A$4:$A$500,"*"&amp;AttendanceSums!EK$1&amp;"*"),1,0)</f>
        <v>1</v>
      </c>
      <c r="EL5" s="7">
        <f>IF(COUNTIF(MeetingAttendance!$A$4:$A$500,"*"&amp;AttendanceSums!EL$1&amp;"*"),1,0)</f>
        <v>1</v>
      </c>
      <c r="EM5" s="7">
        <f>IF(COUNTIF(MeetingAttendance!$A$4:$A$500,"*"&amp;AttendanceSums!EM$1&amp;"*"),1,0)</f>
        <v>1</v>
      </c>
      <c r="EN5" s="7">
        <f>IF(COUNTIF(MeetingAttendance!$A$4:$A$500,"*"&amp;AttendanceSums!EN$1&amp;"*"),1,0)</f>
        <v>1</v>
      </c>
      <c r="EO5" s="7">
        <f>IF(COUNTIF(MeetingAttendance!$A$4:$A$500,"*"&amp;AttendanceSums!EO$1&amp;"*"),1,0)</f>
        <v>1</v>
      </c>
      <c r="EP5" s="7">
        <f>IF(COUNTIF(MeetingAttendance!$A$4:$A$500,"*"&amp;AttendanceSums!EP$1&amp;"*"),1,0)</f>
        <v>1</v>
      </c>
      <c r="EQ5" s="7">
        <f>IF(COUNTIF(MeetingAttendance!$A$4:$A$500,"*"&amp;AttendanceSums!EQ$1&amp;"*"),1,0)</f>
        <v>1</v>
      </c>
      <c r="ER5" s="7">
        <f>IF(COUNTIF(MeetingAttendance!$A$4:$A$500,"*"&amp;AttendanceSums!ER$1&amp;"*"),1,0)</f>
        <v>1</v>
      </c>
      <c r="ES5" s="7">
        <f>IF(COUNTIF(MeetingAttendance!$A$4:$A$500,"*"&amp;AttendanceSums!ES$1&amp;"*"),1,0)</f>
        <v>1</v>
      </c>
      <c r="ET5" s="7">
        <f>IF(COUNTIF(MeetingAttendance!$A$4:$A$500,"*"&amp;AttendanceSums!ET$1&amp;"*"),1,0)</f>
        <v>1</v>
      </c>
      <c r="EU5" s="7">
        <f>IF(COUNTIF(MeetingAttendance!$A$4:$A$500,"*"&amp;AttendanceSums!EU$1&amp;"*"),1,0)</f>
        <v>1</v>
      </c>
      <c r="EV5" s="7">
        <f>IF(COUNTIF(MeetingAttendance!$A$4:$A$500,"*"&amp;AttendanceSums!EV$1&amp;"*"),1,0)</f>
        <v>1</v>
      </c>
      <c r="EW5" s="7">
        <f>IF(COUNTIF(MeetingAttendance!$A$4:$A$500,"*"&amp;AttendanceSums!EW$1&amp;"*"),1,0)</f>
        <v>1</v>
      </c>
      <c r="EX5" s="7">
        <f>IF(COUNTIF(MeetingAttendance!$A$4:$A$500,"*"&amp;AttendanceSums!EX$1&amp;"*"),1,0)</f>
        <v>1</v>
      </c>
      <c r="EY5" s="7">
        <f>IF(COUNTIF(MeetingAttendance!$A$4:$A$500,"*"&amp;AttendanceSums!EY$1&amp;"*"),1,0)</f>
        <v>1</v>
      </c>
      <c r="EZ5" s="7">
        <f>IF(COUNTIF(MeetingAttendance!$A$4:$A$500,"*"&amp;AttendanceSums!EZ$1&amp;"*"),1,0)</f>
        <v>1</v>
      </c>
      <c r="FA5" s="7">
        <f>IF(COUNTIF(MeetingAttendance!$A$4:$A$500,"*"&amp;AttendanceSums!FA$1&amp;"*"),1,0)</f>
        <v>1</v>
      </c>
      <c r="FB5" s="7">
        <f>IF(COUNTIF(MeetingAttendance!$A$4:$A$500,"*"&amp;AttendanceSums!FB$1&amp;"*"),1,0)</f>
        <v>1</v>
      </c>
      <c r="FC5" s="7">
        <f>IF(COUNTIF(MeetingAttendance!$A$4:$A$500,"*"&amp;AttendanceSums!FC$1&amp;"*"),1,0)</f>
        <v>1</v>
      </c>
      <c r="FD5" s="7">
        <f>IF(COUNTIF(MeetingAttendance!$A$4:$A$500,"*"&amp;AttendanceSums!FD$1&amp;"*"),1,0)</f>
        <v>1</v>
      </c>
      <c r="FE5" s="7">
        <f>IF(COUNTIF(MeetingAttendance!$A$4:$A$500,"*"&amp;AttendanceSums!FE$1&amp;"*"),1,0)</f>
        <v>1</v>
      </c>
      <c r="FF5" s="7">
        <f>IF(COUNTIF(MeetingAttendance!$A$4:$A$500,"*"&amp;AttendanceSums!FF$1&amp;"*"),1,0)</f>
        <v>1</v>
      </c>
      <c r="FG5" s="7">
        <f>IF(COUNTIF(MeetingAttendance!$A$4:$A$500,"*"&amp;AttendanceSums!FG$1&amp;"*"),1,0)</f>
        <v>1</v>
      </c>
      <c r="FH5" s="7">
        <f>IF(COUNTIF(MeetingAttendance!$A$4:$A$500,"*"&amp;AttendanceSums!FH$1&amp;"*"),1,0)</f>
        <v>1</v>
      </c>
      <c r="FI5" s="7">
        <f>IF(COUNTIF(MeetingAttendance!$A$4:$A$500,"*"&amp;AttendanceSums!FI$1&amp;"*"),1,0)</f>
        <v>1</v>
      </c>
      <c r="FJ5" s="7">
        <f>IF(COUNTIF(MeetingAttendance!$A$4:$A$500,"*"&amp;AttendanceSums!FJ$1&amp;"*"),1,0)</f>
        <v>1</v>
      </c>
      <c r="FK5" s="7">
        <f>IF(COUNTIF(MeetingAttendance!$A$4:$A$500,"*"&amp;AttendanceSums!FK$1&amp;"*"),1,0)</f>
        <v>1</v>
      </c>
    </row>
    <row r="6" spans="1:167" x14ac:dyDescent="0.25">
      <c r="A6" t="s">
        <v>325</v>
      </c>
      <c r="C6"/>
      <c r="D6" s="7">
        <f>IF(COUNTIF(MeetingAttendance!$C$4:$C$500,"*"&amp;AttendanceSums!D$1&amp;"*"),1,0)</f>
        <v>0</v>
      </c>
      <c r="E6" s="7">
        <f>IF(COUNTIF(MeetingAttendance!$C$4:$C$500,"*"&amp;AttendanceSums!E$1&amp;"*"),1,0)</f>
        <v>0</v>
      </c>
      <c r="F6" s="7">
        <f>IF(COUNTIF(MeetingAttendance!$C$4:$C$500,"*"&amp;AttendanceSums!F$1&amp;"*"),1,0)</f>
        <v>0</v>
      </c>
      <c r="G6" s="7">
        <f>IF(COUNTIF(MeetingAttendance!$C$4:$C$500,"*"&amp;AttendanceSums!G$1&amp;"*"),1,0)</f>
        <v>0</v>
      </c>
      <c r="H6" s="7">
        <f>IF(COUNTIF(MeetingAttendance!$C$4:$C$500,"*"&amp;AttendanceSums!H$1&amp;"*"),1,0)</f>
        <v>0</v>
      </c>
      <c r="I6" s="7">
        <f>IF(COUNTIF(MeetingAttendance!$C$4:$C$500,"*"&amp;AttendanceSums!I$1&amp;"*"),1,0)</f>
        <v>0</v>
      </c>
      <c r="J6" s="7">
        <f>IF(COUNTIF(MeetingAttendance!$C$4:$C$500,"*"&amp;AttendanceSums!J$1&amp;"*"),1,0)</f>
        <v>0</v>
      </c>
      <c r="K6" s="7">
        <f>IF(COUNTIF(MeetingAttendance!$C$4:$C$500,"*"&amp;AttendanceSums!K$1&amp;"*"),1,0)</f>
        <v>0</v>
      </c>
      <c r="L6" s="7">
        <f>IF(COUNTIF(MeetingAttendance!$C$4:$C$500,"*"&amp;AttendanceSums!L$1&amp;"*"),1,0)</f>
        <v>0</v>
      </c>
      <c r="M6" s="7">
        <f>IF(COUNTIF(MeetingAttendance!$C$4:$C$500,"*"&amp;AttendanceSums!M$1&amp;"*"),1,0)</f>
        <v>0</v>
      </c>
      <c r="N6" s="7">
        <f>IF(COUNTIF(MeetingAttendance!$C$4:$C$500,"*"&amp;AttendanceSums!N$1&amp;"*"),1,0)</f>
        <v>0</v>
      </c>
      <c r="O6" s="7">
        <f>IF(COUNTIF(MeetingAttendance!$C$4:$C$500,"*"&amp;AttendanceSums!O$1&amp;"*"),1,0)</f>
        <v>0</v>
      </c>
      <c r="P6" s="7">
        <f>IF(COUNTIF(MeetingAttendance!$C$4:$C$500,"*"&amp;AttendanceSums!P$1&amp;"*"),1,0)</f>
        <v>0</v>
      </c>
      <c r="Q6" s="7">
        <f>IF(COUNTIF(MeetingAttendance!$C$4:$C$500,"*"&amp;AttendanceSums!Q$1&amp;"*"),1,0)</f>
        <v>0</v>
      </c>
      <c r="R6" s="7">
        <f>IF(COUNTIF(MeetingAttendance!$C$4:$C$500,"*"&amp;AttendanceSums!R$1&amp;"*"),1,0)</f>
        <v>0</v>
      </c>
      <c r="S6" s="7">
        <f>IF(COUNTIF(MeetingAttendance!$C$4:$C$500,"*"&amp;AttendanceSums!S$1&amp;"*"),1,0)</f>
        <v>0</v>
      </c>
      <c r="T6" s="7">
        <f>IF(COUNTIF(MeetingAttendance!$C$4:$C$500,"*"&amp;AttendanceSums!T$1&amp;"*"),1,0)</f>
        <v>0</v>
      </c>
      <c r="U6" s="7">
        <f>IF(COUNTIF(MeetingAttendance!$C$4:$C$500,"*"&amp;AttendanceSums!U$1&amp;"*"),1,0)</f>
        <v>0</v>
      </c>
      <c r="V6" s="7">
        <f>IF(COUNTIF(MeetingAttendance!$C$4:$C$500,"*"&amp;AttendanceSums!V$1&amp;"*"),1,0)</f>
        <v>1</v>
      </c>
      <c r="W6" s="7">
        <f>IF(COUNTIF(MeetingAttendance!$C$4:$C$500,"*"&amp;AttendanceSums!W$1&amp;"*"),1,0)</f>
        <v>0</v>
      </c>
      <c r="X6" s="7">
        <f>IF(COUNTIF(MeetingAttendance!$C$4:$C$500,"*"&amp;AttendanceSums!X$1&amp;"*"),1,0)</f>
        <v>0</v>
      </c>
      <c r="Y6" s="7">
        <f>IF(COUNTIF(MeetingAttendance!$C$4:$C$500,"*"&amp;AttendanceSums!Y$1&amp;"*"),1,0)</f>
        <v>0</v>
      </c>
      <c r="Z6" s="7">
        <f>IF(COUNTIF(MeetingAttendance!$C$4:$C$500,"*"&amp;AttendanceSums!Z$1&amp;"*"),1,0)</f>
        <v>0</v>
      </c>
      <c r="AA6" s="7">
        <f>IF(COUNTIF(MeetingAttendance!$C$4:$C$500,"*"&amp;AttendanceSums!AA$1&amp;"*"),1,0)</f>
        <v>0</v>
      </c>
      <c r="AB6" s="7">
        <f>IF(COUNTIF(MeetingAttendance!$C$4:$C$500,"*"&amp;AttendanceSums!AB$1&amp;"*"),1,0)</f>
        <v>0</v>
      </c>
      <c r="AC6" s="7">
        <f>IF(COUNTIF(MeetingAttendance!$C$4:$C$500,"*"&amp;AttendanceSums!AC$1&amp;"*"),1,0)</f>
        <v>1</v>
      </c>
      <c r="AD6" s="7">
        <f>IF(COUNTIF(MeetingAttendance!$C$4:$C$500,"*"&amp;AttendanceSums!AD$1&amp;"*"),1,0)</f>
        <v>1</v>
      </c>
      <c r="AE6" s="7">
        <f>IF(COUNTIF(MeetingAttendance!$C$4:$C$500,"*"&amp;AttendanceSums!AE$1&amp;"*"),1,0)</f>
        <v>1</v>
      </c>
      <c r="AF6" s="7">
        <f>IF(COUNTIF(MeetingAttendance!$C$4:$C$500,"*"&amp;AttendanceSums!AF$1&amp;"*"),1,0)</f>
        <v>1</v>
      </c>
      <c r="AG6" s="7">
        <f>IF(COUNTIF(MeetingAttendance!$C$4:$C$500,"*"&amp;AttendanceSums!AG$1&amp;"*"),1,0)</f>
        <v>0</v>
      </c>
      <c r="AH6" s="7">
        <f>IF(COUNTIF(MeetingAttendance!$C$4:$C$500,"*"&amp;AttendanceSums!AH$1&amp;"*"),1,0)</f>
        <v>1</v>
      </c>
      <c r="AI6" s="7">
        <f>IF(COUNTIF(MeetingAttendance!$C$4:$C$500,"*"&amp;AttendanceSums!AI$1&amp;"*"),1,0)</f>
        <v>1</v>
      </c>
      <c r="AJ6" s="7">
        <f>IF(COUNTIF(MeetingAttendance!$C$4:$C$500,"*"&amp;AttendanceSums!AJ$1&amp;"*"),1,0)</f>
        <v>1</v>
      </c>
      <c r="AK6" s="7">
        <f>IF(COUNTIF(MeetingAttendance!$C$4:$C$500,"*"&amp;AttendanceSums!AK$1&amp;"*"),1,0)</f>
        <v>1</v>
      </c>
      <c r="AL6" s="7">
        <f>IF(COUNTIF(MeetingAttendance!$C$4:$C$500,"*"&amp;AttendanceSums!AL$1&amp;"*"),1,0)</f>
        <v>0</v>
      </c>
      <c r="AM6" s="7">
        <f>IF(COUNTIF(MeetingAttendance!$C$4:$C$500,"*"&amp;AttendanceSums!AM$1&amp;"*"),1,0)</f>
        <v>0</v>
      </c>
      <c r="AN6" s="7">
        <f>IF(COUNTIF(MeetingAttendance!$C$4:$C$500,"*"&amp;AttendanceSums!AN$1&amp;"*"),1,0)</f>
        <v>0</v>
      </c>
      <c r="AO6" s="7">
        <f>IF(COUNTIF(MeetingAttendance!$C$4:$C$500,"*"&amp;AttendanceSums!AO$1&amp;"*"),1,0)</f>
        <v>1</v>
      </c>
      <c r="AP6" s="7">
        <f>IF(COUNTIF(MeetingAttendance!$C$4:$C$500,"*"&amp;AttendanceSums!AP$1&amp;"*"),1,0)</f>
        <v>0</v>
      </c>
      <c r="AQ6" s="7">
        <f>IF(COUNTIF(MeetingAttendance!$C$4:$C$500,"*"&amp;AttendanceSums!AQ$1&amp;"*"),1,0)</f>
        <v>0</v>
      </c>
      <c r="AR6" s="7">
        <f>IF(COUNTIF(MeetingAttendance!$C$4:$C$500,"*"&amp;AttendanceSums!AR$1&amp;"*"),1,0)</f>
        <v>0</v>
      </c>
      <c r="AS6" s="7">
        <f>IF(COUNTIF(MeetingAttendance!$C$4:$C$500,"*"&amp;AttendanceSums!AS$1&amp;"*"),1,0)</f>
        <v>0</v>
      </c>
      <c r="AT6" s="7">
        <f>IF(COUNTIF(MeetingAttendance!$C$4:$C$500,"*"&amp;AttendanceSums!AT$1&amp;"*"),1,0)</f>
        <v>1</v>
      </c>
      <c r="AU6" s="7">
        <f>IF(COUNTIF(MeetingAttendance!$C$4:$C$500,"*"&amp;AttendanceSums!AU$1&amp;"*"),1,0)</f>
        <v>0</v>
      </c>
      <c r="AV6" s="7">
        <f>IF(COUNTIF(MeetingAttendance!$C$4:$C$500,"*"&amp;AttendanceSums!AV$1&amp;"*"),1,0)</f>
        <v>1</v>
      </c>
      <c r="AW6" s="7">
        <f>IF(COUNTIF(MeetingAttendance!$C$4:$C$500,"*"&amp;AttendanceSums!AW$1&amp;"*"),1,0)</f>
        <v>1</v>
      </c>
      <c r="AX6" s="7">
        <f>IF(COUNTIF(MeetingAttendance!$C$4:$C$500,"*"&amp;AttendanceSums!AX$1&amp;"*"),1,0)</f>
        <v>0</v>
      </c>
      <c r="AY6" s="7">
        <f>IF(COUNTIF(MeetingAttendance!$C$4:$C$500,"*"&amp;AttendanceSums!AY$1&amp;"*"),1,0)</f>
        <v>1</v>
      </c>
      <c r="AZ6" s="7">
        <f>IF(COUNTIF(MeetingAttendance!$C$4:$C$500,"*"&amp;AttendanceSums!AZ$1&amp;"*"),1,0)</f>
        <v>0</v>
      </c>
      <c r="BA6" s="7">
        <f>IF(COUNTIF(MeetingAttendance!$C$4:$C$500,"*"&amp;AttendanceSums!BA$1&amp;"*"),1,0)</f>
        <v>1</v>
      </c>
      <c r="BB6" s="7">
        <f>IF(COUNTIF(MeetingAttendance!$C$4:$C$500,"*"&amp;AttendanceSums!BB$1&amp;"*"),1,0)</f>
        <v>1</v>
      </c>
      <c r="BC6" s="7">
        <f>IF(COUNTIF(MeetingAttendance!$C$4:$C$500,"*"&amp;AttendanceSums!BC$1&amp;"*"),1,0)</f>
        <v>0</v>
      </c>
      <c r="BD6" s="7">
        <f>IF(COUNTIF(MeetingAttendance!$C$4:$C$500,"*"&amp;AttendanceSums!BD$1&amp;"*"),1,0)</f>
        <v>1</v>
      </c>
      <c r="BE6" s="7">
        <f>IF(COUNTIF(MeetingAttendance!$C$4:$C$500,"*"&amp;AttendanceSums!BE$1&amp;"*"),1,0)</f>
        <v>1</v>
      </c>
      <c r="BF6" s="7">
        <f>IF(COUNTIF(MeetingAttendance!$C$4:$C$500,"*"&amp;AttendanceSums!BF$1&amp;"*"),1,0)</f>
        <v>0</v>
      </c>
      <c r="BG6" s="7">
        <f>IF(COUNTIF(MeetingAttendance!$C$4:$C$500,"*"&amp;AttendanceSums!BG$1&amp;"*"),1,0)</f>
        <v>0</v>
      </c>
      <c r="BH6" s="7">
        <f>IF(COUNTIF(MeetingAttendance!$C$4:$C$500,"*"&amp;AttendanceSums!BH$1&amp;"*"),1,0)</f>
        <v>0</v>
      </c>
      <c r="BI6" s="7">
        <f>IF(COUNTIF(MeetingAttendance!$C$4:$C$500,"*"&amp;AttendanceSums!BI$1&amp;"*"),1,0)</f>
        <v>1</v>
      </c>
      <c r="BJ6" s="7">
        <f>IF(COUNTIF(MeetingAttendance!$C$4:$C$500,"*"&amp;AttendanceSums!BJ$1&amp;"*"),1,0)</f>
        <v>1</v>
      </c>
      <c r="BK6" s="7">
        <f>IF(COUNTIF(MeetingAttendance!$C$4:$C$500,"*"&amp;AttendanceSums!BK$1&amp;"*"),1,0)</f>
        <v>1</v>
      </c>
      <c r="BL6" s="7">
        <f>IF(COUNTIF(MeetingAttendance!$C$4:$C$500,"*"&amp;AttendanceSums!BL$1&amp;"*"),1,0)</f>
        <v>1</v>
      </c>
      <c r="BM6" s="7">
        <f>IF(COUNTIF(MeetingAttendance!$C$4:$C$500,"*"&amp;AttendanceSums!BM$1&amp;"*"),1,0)</f>
        <v>1</v>
      </c>
      <c r="BN6" s="7">
        <f>IF(COUNTIF(MeetingAttendance!$C$4:$C$500,"*"&amp;AttendanceSums!BN$1&amp;"*"),1,0)</f>
        <v>1</v>
      </c>
      <c r="BO6" s="7">
        <f>IF(COUNTIF(MeetingAttendance!$C$4:$C$500,"*"&amp;AttendanceSums!BO$1&amp;"*"),1,0)</f>
        <v>1</v>
      </c>
      <c r="BP6" s="7">
        <f>IF(COUNTIF(MeetingAttendance!$C$4:$C$500,"*"&amp;AttendanceSums!BP$1&amp;"*"),1,0)</f>
        <v>0</v>
      </c>
      <c r="BQ6" s="7">
        <f>IF(COUNTIF(MeetingAttendance!$C$4:$C$500,"*"&amp;AttendanceSums!BQ$1&amp;"*"),1,0)</f>
        <v>1</v>
      </c>
      <c r="BR6" s="7">
        <f>IF(COUNTIF(MeetingAttendance!$C$4:$C$500,"*"&amp;AttendanceSums!BR$1&amp;"*"),1,0)</f>
        <v>1</v>
      </c>
      <c r="BS6" s="7">
        <f>IF(COUNTIF(MeetingAttendance!$C$4:$C$500,"*"&amp;AttendanceSums!BS$1&amp;"*"),1,0)</f>
        <v>1</v>
      </c>
      <c r="BT6" s="7">
        <f>IF(COUNTIF(MeetingAttendance!$C$4:$C$500,"*"&amp;AttendanceSums!BT$1&amp;"*"),1,0)</f>
        <v>1</v>
      </c>
      <c r="BU6" s="7">
        <f>IF(COUNTIF(MeetingAttendance!$C$4:$C$500,"*"&amp;AttendanceSums!BU$1&amp;"*"),1,0)</f>
        <v>0</v>
      </c>
      <c r="BV6" s="7">
        <f>IF(COUNTIF(MeetingAttendance!$C$4:$C$500,"*"&amp;AttendanceSums!BV$1&amp;"*"),1,0)</f>
        <v>0</v>
      </c>
      <c r="BW6" s="7">
        <f>IF(COUNTIF(MeetingAttendance!$C$4:$C$500,"*"&amp;AttendanceSums!BW$1&amp;"*"),1,0)</f>
        <v>1</v>
      </c>
      <c r="BX6" s="7">
        <f>IF(COUNTIF(MeetingAttendance!$C$4:$C$500,"*"&amp;AttendanceSums!BX$1&amp;"*"),1,0)</f>
        <v>0</v>
      </c>
      <c r="BY6" s="7">
        <f>IF(COUNTIF(MeetingAttendance!$C$4:$C$500,"*"&amp;AttendanceSums!BY$1&amp;"*"),1,0)</f>
        <v>1</v>
      </c>
      <c r="BZ6" s="7">
        <f>IF(COUNTIF(MeetingAttendance!$C$4:$C$500,"*"&amp;AttendanceSums!BZ$1&amp;"*"),1,0)</f>
        <v>1</v>
      </c>
      <c r="CA6" s="7">
        <f>IF(COUNTIF(MeetingAttendance!$C$4:$C$500,"*"&amp;AttendanceSums!CA$1&amp;"*"),1,0)</f>
        <v>0</v>
      </c>
      <c r="CB6" s="7">
        <f>IF(COUNTIF(MeetingAttendance!$C$4:$C$500,"*"&amp;AttendanceSums!CB$1&amp;"*"),1,0)</f>
        <v>1</v>
      </c>
      <c r="CC6" s="7">
        <f>IF(COUNTIF(MeetingAttendance!$C$4:$C$500,"*"&amp;AttendanceSums!CC$1&amp;"*"),1,0)</f>
        <v>1</v>
      </c>
      <c r="CD6" s="7">
        <f>IF(COUNTIF(MeetingAttendance!$C$4:$C$500,"*"&amp;AttendanceSums!CD$1&amp;"*"),1,0)</f>
        <v>0</v>
      </c>
      <c r="CE6" s="7">
        <f>IF(COUNTIF(MeetingAttendance!$C$4:$C$500,"*"&amp;AttendanceSums!CE$1&amp;"*"),1,0)</f>
        <v>1</v>
      </c>
      <c r="CF6" s="7">
        <f>IF(COUNTIF(MeetingAttendance!$C$4:$C$500,"*"&amp;AttendanceSums!CF$1&amp;"*"),1,0)</f>
        <v>1</v>
      </c>
      <c r="CG6" s="7">
        <f>IF(COUNTIF(MeetingAttendance!$C$4:$C$500,"*"&amp;AttendanceSums!CG$1&amp;"*"),1,0)</f>
        <v>1</v>
      </c>
      <c r="CH6" s="7">
        <f>IF(COUNTIF(MeetingAttendance!$C$4:$C$500,"*"&amp;AttendanceSums!CH$1&amp;"*"),1,0)</f>
        <v>1</v>
      </c>
      <c r="CI6" s="7">
        <f>IF(COUNTIF(MeetingAttendance!$C$4:$C$500,"*"&amp;AttendanceSums!CI$1&amp;"*"),1,0)</f>
        <v>1</v>
      </c>
      <c r="CJ6" s="7">
        <f>IF(COUNTIF(MeetingAttendance!$C$4:$C$500,"*"&amp;AttendanceSums!CJ$1&amp;"*"),1,0)</f>
        <v>1</v>
      </c>
      <c r="CK6" s="7">
        <f>IF(COUNTIF(MeetingAttendance!$C$4:$C$500,"*"&amp;AttendanceSums!CK$1&amp;"*"),1,0)</f>
        <v>1</v>
      </c>
      <c r="CL6" s="7">
        <f>IF(COUNTIF(MeetingAttendance!$C$4:$C$500,"*"&amp;AttendanceSums!CL$1&amp;"*"),1,0)</f>
        <v>1</v>
      </c>
      <c r="CM6" s="7">
        <f>IF(COUNTIF(MeetingAttendance!$C$4:$C$500,"*"&amp;AttendanceSums!CM$1&amp;"*"),1,0)</f>
        <v>1</v>
      </c>
      <c r="CN6" s="7">
        <f>IF(COUNTIF(MeetingAttendance!$C$4:$C$500,"*"&amp;AttendanceSums!CN$1&amp;"*"),1,0)</f>
        <v>1</v>
      </c>
      <c r="CO6" s="7">
        <f>IF(COUNTIF(MeetingAttendance!$C$4:$C$500,"*"&amp;AttendanceSums!CO$1&amp;"*"),1,0)</f>
        <v>1</v>
      </c>
      <c r="CP6" s="7">
        <f>IF(COUNTIF(MeetingAttendance!$C$4:$C$500,"*"&amp;AttendanceSums!CP$1&amp;"*"),1,0)</f>
        <v>1</v>
      </c>
      <c r="CQ6" s="7">
        <f>IF(COUNTIF(MeetingAttendance!$C$4:$C$500,"*"&amp;AttendanceSums!CQ$1&amp;"*"),1,0)</f>
        <v>1</v>
      </c>
      <c r="CR6" s="7">
        <f>IF(COUNTIF(MeetingAttendance!$C$4:$C$500,"*"&amp;AttendanceSums!CR$1&amp;"*"),1,0)</f>
        <v>0</v>
      </c>
      <c r="CS6" s="7">
        <f>IF(COUNTIF(MeetingAttendance!$C$4:$C$500,"*"&amp;AttendanceSums!CS$1&amp;"*"),1,0)</f>
        <v>1</v>
      </c>
      <c r="CT6" s="7">
        <f>IF(COUNTIF(MeetingAttendance!$C$4:$C$500,"*"&amp;AttendanceSums!CT$1&amp;"*"),1,0)</f>
        <v>1</v>
      </c>
      <c r="CU6" s="7">
        <f>IF(COUNTIF(MeetingAttendance!$C$4:$C$500,"*"&amp;AttendanceSums!CU$1&amp;"*"),1,0)</f>
        <v>1</v>
      </c>
      <c r="CV6" s="7">
        <f>IF(COUNTIF(MeetingAttendance!$C$4:$C$500,"*"&amp;AttendanceSums!CV$1&amp;"*"),1,0)</f>
        <v>1</v>
      </c>
      <c r="CW6" s="7">
        <f>IF(COUNTIF(MeetingAttendance!$C$4:$C$500,"*"&amp;AttendanceSums!CW$1&amp;"*"),1,0)</f>
        <v>1</v>
      </c>
      <c r="CX6" s="7">
        <f>IF(COUNTIF(MeetingAttendance!$C$4:$C$500,"*"&amp;AttendanceSums!CX$1&amp;"*"),1,0)</f>
        <v>1</v>
      </c>
      <c r="CY6" s="7">
        <f>IF(COUNTIF(MeetingAttendance!$C$4:$C$500,"*"&amp;AttendanceSums!CY$1&amp;"*"),1,0)</f>
        <v>1</v>
      </c>
      <c r="CZ6" s="7">
        <f>IF(COUNTIF(MeetingAttendance!$C$4:$C$500,"*"&amp;AttendanceSums!CZ$1&amp;"*"),1,0)</f>
        <v>1</v>
      </c>
      <c r="DA6" s="7">
        <f>IF(COUNTIF(MeetingAttendance!$C$4:$C$500,"*"&amp;AttendanceSums!DA$1&amp;"*"),1,0)</f>
        <v>1</v>
      </c>
      <c r="DB6" s="7">
        <f>IF(COUNTIF(MeetingAttendance!$C$4:$C$500,"*"&amp;AttendanceSums!DB$1&amp;"*"),1,0)</f>
        <v>1</v>
      </c>
      <c r="DC6" s="7">
        <f>IF(COUNTIF(MeetingAttendance!$C$4:$C$500,"*"&amp;AttendanceSums!DC$1&amp;"*"),1,0)</f>
        <v>1</v>
      </c>
      <c r="DD6" s="7">
        <f>IF(COUNTIF(MeetingAttendance!$C$4:$C$500,"*"&amp;AttendanceSums!DD$1&amp;"*"),1,0)</f>
        <v>1</v>
      </c>
      <c r="DE6" s="7">
        <f>IF(COUNTIF(MeetingAttendance!$C$4:$C$500,"*"&amp;AttendanceSums!DE$1&amp;"*"),1,0)</f>
        <v>1</v>
      </c>
      <c r="DF6" s="7">
        <f>IF(COUNTIF(MeetingAttendance!$C$4:$C$500,"*"&amp;AttendanceSums!DF$1&amp;"*"),1,0)</f>
        <v>1</v>
      </c>
      <c r="DG6" s="7">
        <f>IF(COUNTIF(MeetingAttendance!$C$4:$C$500,"*"&amp;AttendanceSums!DG$1&amp;"*"),1,0)</f>
        <v>1</v>
      </c>
      <c r="DH6" s="7">
        <f>IF(COUNTIF(MeetingAttendance!$C$4:$C$500,"*"&amp;AttendanceSums!DH$1&amp;"*"),1,0)</f>
        <v>1</v>
      </c>
      <c r="DI6" s="7">
        <f>IF(COUNTIF(MeetingAttendance!$C$4:$C$500,"*"&amp;AttendanceSums!DI$1&amp;"*"),1,0)</f>
        <v>1</v>
      </c>
      <c r="DJ6" s="7">
        <f>IF(COUNTIF(MeetingAttendance!$C$4:$C$500,"*"&amp;AttendanceSums!DJ$1&amp;"*"),1,0)</f>
        <v>1</v>
      </c>
      <c r="DK6" s="7">
        <f>IF(COUNTIF(MeetingAttendance!$C$4:$C$500,"*"&amp;AttendanceSums!DK$1&amp;"*"),1,0)</f>
        <v>1</v>
      </c>
      <c r="DL6" s="7">
        <f>IF(COUNTIF(MeetingAttendance!$C$4:$C$500,"*"&amp;AttendanceSums!DL$1&amp;"*"),1,0)</f>
        <v>1</v>
      </c>
      <c r="DM6" s="7">
        <f>IF(COUNTIF(MeetingAttendance!$C$4:$C$500,"*"&amp;AttendanceSums!DM$1&amp;"*"),1,0)</f>
        <v>1</v>
      </c>
      <c r="DN6" s="7">
        <f>IF(COUNTIF(MeetingAttendance!$C$4:$C$500,"*"&amp;AttendanceSums!DN$1&amp;"*"),1,0)</f>
        <v>1</v>
      </c>
      <c r="DO6" s="7">
        <f>IF(COUNTIF(MeetingAttendance!$C$4:$C$500,"*"&amp;AttendanceSums!DO$1&amp;"*"),1,0)</f>
        <v>1</v>
      </c>
      <c r="DP6" s="7">
        <f>IF(COUNTIF(MeetingAttendance!$C$4:$C$500,"*"&amp;AttendanceSums!DP$1&amp;"*"),1,0)</f>
        <v>1</v>
      </c>
      <c r="DQ6" s="7">
        <f>IF(COUNTIF(MeetingAttendance!$C$4:$C$500,"*"&amp;AttendanceSums!DQ$1&amp;"*"),1,0)</f>
        <v>1</v>
      </c>
      <c r="DR6" s="7">
        <f>IF(COUNTIF(MeetingAttendance!$C$4:$C$500,"*"&amp;AttendanceSums!DR$1&amp;"*"),1,0)</f>
        <v>1</v>
      </c>
      <c r="DS6" s="7">
        <f>IF(COUNTIF(MeetingAttendance!$C$4:$C$500,"*"&amp;AttendanceSums!DS$1&amp;"*"),1,0)</f>
        <v>1</v>
      </c>
      <c r="DT6" s="7">
        <f>IF(COUNTIF(MeetingAttendance!$C$4:$C$500,"*"&amp;AttendanceSums!DT$1&amp;"*"),1,0)</f>
        <v>0</v>
      </c>
      <c r="DU6" s="7">
        <f>IF(COUNTIF(MeetingAttendance!$C$4:$C$500,"*"&amp;AttendanceSums!DU$1&amp;"*"),1,0)</f>
        <v>1</v>
      </c>
      <c r="DV6" s="7">
        <f>IF(COUNTIF(MeetingAttendance!$C$4:$C$500,"*"&amp;AttendanceSums!DV$1&amp;"*"),1,0)</f>
        <v>1</v>
      </c>
      <c r="DW6" s="7">
        <f>IF(COUNTIF(MeetingAttendance!$C$4:$C$500,"*"&amp;AttendanceSums!DW$1&amp;"*"),1,0)</f>
        <v>1</v>
      </c>
      <c r="DX6" s="7">
        <f>IF(COUNTIF(MeetingAttendance!$C$4:$C$500,"*"&amp;AttendanceSums!DX$1&amp;"*"),1,0)</f>
        <v>1</v>
      </c>
      <c r="DY6" s="7">
        <f>IF(COUNTIF(MeetingAttendance!$C$4:$C$500,"*"&amp;AttendanceSums!DY$1&amp;"*"),1,0)</f>
        <v>1</v>
      </c>
      <c r="DZ6" s="7">
        <f>IF(COUNTIF(MeetingAttendance!$C$4:$C$500,"*"&amp;AttendanceSums!DZ$1&amp;"*"),1,0)</f>
        <v>1</v>
      </c>
      <c r="EA6" s="7">
        <f>IF(COUNTIF(MeetingAttendance!$C$4:$C$500,"*"&amp;AttendanceSums!EA$1&amp;"*"),1,0)</f>
        <v>1</v>
      </c>
      <c r="EB6" s="7">
        <f>IF(COUNTIF(MeetingAttendance!$C$4:$C$500,"*"&amp;AttendanceSums!EB$1&amp;"*"),1,0)</f>
        <v>1</v>
      </c>
      <c r="EC6" s="7">
        <f>IF(COUNTIF(MeetingAttendance!$C$4:$C$500,"*"&amp;AttendanceSums!EC$1&amp;"*"),1,0)</f>
        <v>1</v>
      </c>
      <c r="ED6" s="7">
        <f>IF(COUNTIF(MeetingAttendance!$C$4:$C$500,"*"&amp;AttendanceSums!ED$1&amp;"*"),1,0)</f>
        <v>1</v>
      </c>
      <c r="EE6" s="7">
        <f>IF(COUNTIF(MeetingAttendance!$C$4:$C$500,"*"&amp;AttendanceSums!EE$1&amp;"*"),1,0)</f>
        <v>1</v>
      </c>
      <c r="EF6" s="7">
        <f>IF(COUNTIF(MeetingAttendance!$C$4:$C$500,"*"&amp;AttendanceSums!EF$1&amp;"*"),1,0)</f>
        <v>1</v>
      </c>
      <c r="EG6" s="7">
        <f>IF(COUNTIF(MeetingAttendance!$C$4:$C$500,"*"&amp;AttendanceSums!EG$1&amp;"*"),1,0)</f>
        <v>1</v>
      </c>
      <c r="EH6" s="7">
        <f>IF(COUNTIF(MeetingAttendance!$C$4:$C$500,"*"&amp;AttendanceSums!EH$1&amp;"*"),1,0)</f>
        <v>1</v>
      </c>
      <c r="EI6" s="7">
        <f>IF(COUNTIF(MeetingAttendance!$C$4:$C$500,"*"&amp;AttendanceSums!EI$1&amp;"*"),1,0)</f>
        <v>1</v>
      </c>
      <c r="EJ6" s="7">
        <f>IF(COUNTIF(MeetingAttendance!$C$4:$C$500,"*"&amp;AttendanceSums!EJ$1&amp;"*"),1,0)</f>
        <v>1</v>
      </c>
      <c r="EK6" s="7">
        <f>IF(COUNTIF(MeetingAttendance!$C$4:$C$500,"*"&amp;AttendanceSums!EK$1&amp;"*"),1,0)</f>
        <v>1</v>
      </c>
      <c r="EL6" s="7">
        <f>IF(COUNTIF(MeetingAttendance!$C$4:$C$500,"*"&amp;AttendanceSums!EL$1&amp;"*"),1,0)</f>
        <v>1</v>
      </c>
      <c r="EM6" s="7">
        <f>IF(COUNTIF(MeetingAttendance!$C$4:$C$500,"*"&amp;AttendanceSums!EM$1&amp;"*"),1,0)</f>
        <v>1</v>
      </c>
      <c r="EN6" s="7">
        <f>IF(COUNTIF(MeetingAttendance!$C$4:$C$500,"*"&amp;AttendanceSums!EN$1&amp;"*"),1,0)</f>
        <v>1</v>
      </c>
      <c r="EO6" s="7">
        <f>IF(COUNTIF(MeetingAttendance!$C$4:$C$500,"*"&amp;AttendanceSums!EO$1&amp;"*"),1,0)</f>
        <v>1</v>
      </c>
      <c r="EP6" s="7">
        <f>IF(COUNTIF(MeetingAttendance!$C$4:$C$500,"*"&amp;AttendanceSums!EP$1&amp;"*"),1,0)</f>
        <v>1</v>
      </c>
      <c r="EQ6" s="7">
        <f>IF(COUNTIF(MeetingAttendance!$C$4:$C$500,"*"&amp;AttendanceSums!EQ$1&amp;"*"),1,0)</f>
        <v>1</v>
      </c>
      <c r="ER6" s="7">
        <f>IF(COUNTIF(MeetingAttendance!$C$4:$C$500,"*"&amp;AttendanceSums!ER$1&amp;"*"),1,0)</f>
        <v>1</v>
      </c>
      <c r="ES6" s="7">
        <f>IF(COUNTIF(MeetingAttendance!$C$4:$C$500,"*"&amp;AttendanceSums!ES$1&amp;"*"),1,0)</f>
        <v>1</v>
      </c>
      <c r="ET6" s="7">
        <f>IF(COUNTIF(MeetingAttendance!$C$4:$C$500,"*"&amp;AttendanceSums!ET$1&amp;"*"),1,0)</f>
        <v>1</v>
      </c>
      <c r="EU6" s="7">
        <f>IF(COUNTIF(MeetingAttendance!$C$4:$C$500,"*"&amp;AttendanceSums!EU$1&amp;"*"),1,0)</f>
        <v>1</v>
      </c>
      <c r="EV6" s="7">
        <f>IF(COUNTIF(MeetingAttendance!$C$4:$C$500,"*"&amp;AttendanceSums!EV$1&amp;"*"),1,0)</f>
        <v>1</v>
      </c>
      <c r="EW6" s="7">
        <f>IF(COUNTIF(MeetingAttendance!$C$4:$C$500,"*"&amp;AttendanceSums!EW$1&amp;"*"),1,0)</f>
        <v>1</v>
      </c>
      <c r="EX6" s="7">
        <f>IF(COUNTIF(MeetingAttendance!$C$4:$C$500,"*"&amp;AttendanceSums!EX$1&amp;"*"),1,0)</f>
        <v>1</v>
      </c>
      <c r="EY6" s="7">
        <f>IF(COUNTIF(MeetingAttendance!$C$4:$C$500,"*"&amp;AttendanceSums!EY$1&amp;"*"),1,0)</f>
        <v>1</v>
      </c>
      <c r="EZ6" s="7">
        <f>IF(COUNTIF(MeetingAttendance!$C$4:$C$500,"*"&amp;AttendanceSums!EZ$1&amp;"*"),1,0)</f>
        <v>1</v>
      </c>
      <c r="FA6" s="7">
        <f>IF(COUNTIF(MeetingAttendance!$C$4:$C$500,"*"&amp;AttendanceSums!FA$1&amp;"*"),1,0)</f>
        <v>1</v>
      </c>
      <c r="FB6" s="7">
        <f>IF(COUNTIF(MeetingAttendance!$C$4:$C$500,"*"&amp;AttendanceSums!FB$1&amp;"*"),1,0)</f>
        <v>1</v>
      </c>
      <c r="FC6" s="7">
        <f>IF(COUNTIF(MeetingAttendance!$C$4:$C$500,"*"&amp;AttendanceSums!FC$1&amp;"*"),1,0)</f>
        <v>1</v>
      </c>
      <c r="FD6" s="7">
        <f>IF(COUNTIF(MeetingAttendance!$C$4:$C$500,"*"&amp;AttendanceSums!FD$1&amp;"*"),1,0)</f>
        <v>1</v>
      </c>
      <c r="FE6" s="7">
        <f>IF(COUNTIF(MeetingAttendance!$C$4:$C$500,"*"&amp;AttendanceSums!FE$1&amp;"*"),1,0)</f>
        <v>1</v>
      </c>
      <c r="FF6" s="7">
        <f>IF(COUNTIF(MeetingAttendance!$C$4:$C$500,"*"&amp;AttendanceSums!FF$1&amp;"*"),1,0)</f>
        <v>1</v>
      </c>
      <c r="FG6" s="7">
        <f>IF(COUNTIF(MeetingAttendance!$C$4:$C$500,"*"&amp;AttendanceSums!FG$1&amp;"*"),1,0)</f>
        <v>1</v>
      </c>
      <c r="FH6" s="7">
        <f>IF(COUNTIF(MeetingAttendance!$C$4:$C$500,"*"&amp;AttendanceSums!FH$1&amp;"*"),1,0)</f>
        <v>1</v>
      </c>
      <c r="FI6" s="7">
        <f>IF(COUNTIF(MeetingAttendance!$C$4:$C$500,"*"&amp;AttendanceSums!FI$1&amp;"*"),1,0)</f>
        <v>1</v>
      </c>
      <c r="FJ6" s="7">
        <f>IF(COUNTIF(MeetingAttendance!$C$4:$C$500,"*"&amp;AttendanceSums!FJ$1&amp;"*"),1,0)</f>
        <v>1</v>
      </c>
      <c r="FK6" s="7">
        <f>IF(COUNTIF(MeetingAttendance!$C$4:$C$500,"*"&amp;AttendanceSums!FK$1&amp;"*"),1,0)</f>
        <v>1</v>
      </c>
    </row>
    <row r="7" spans="1:167" x14ac:dyDescent="0.25">
      <c r="C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</row>
    <row r="8" spans="1:167" x14ac:dyDescent="0.25">
      <c r="A8" t="s">
        <v>327</v>
      </c>
      <c r="C8"/>
      <c r="D8" s="7">
        <f>IF(COUNTIF(MeetingAttendance!$B$4:$B$500,"*"&amp;AttendanceSums!D$1&amp;"*"),1,0)</f>
        <v>0</v>
      </c>
      <c r="E8" s="7">
        <f>IF(COUNTIF(MeetingAttendance!$B$4:$B$500,"*"&amp;AttendanceSums!E$1&amp;"*"),1,0)</f>
        <v>0</v>
      </c>
      <c r="F8" s="7">
        <f>IF(COUNTIF(MeetingAttendance!$B$4:$B$500,"*"&amp;AttendanceSums!F$1&amp;"*"),1,0)</f>
        <v>0</v>
      </c>
      <c r="G8" s="7">
        <f>IF(COUNTIF(MeetingAttendance!$B$4:$B$500,"*"&amp;AttendanceSums!G$1&amp;"*"),1,0)</f>
        <v>0</v>
      </c>
      <c r="H8" s="7">
        <f>IF(COUNTIF(MeetingAttendance!$B$4:$B$500,"*"&amp;AttendanceSums!H$1&amp;"*"),1,0)</f>
        <v>0</v>
      </c>
      <c r="I8" s="7">
        <f>IF(COUNTIF(MeetingAttendance!$B$4:$B$500,"*"&amp;AttendanceSums!I$1&amp;"*"),1,0)</f>
        <v>0</v>
      </c>
      <c r="J8" s="7">
        <f>IF(COUNTIF(MeetingAttendance!$B$4:$B$500,"*"&amp;AttendanceSums!J$1&amp;"*"),1,0)</f>
        <v>0</v>
      </c>
      <c r="K8" s="7">
        <f>IF(COUNTIF(MeetingAttendance!$B$4:$B$500,"*"&amp;AttendanceSums!K$1&amp;"*"),1,0)</f>
        <v>0</v>
      </c>
      <c r="L8" s="7">
        <f>IF(COUNTIF(MeetingAttendance!$B$4:$B$500,"*"&amp;AttendanceSums!L$1&amp;"*"),1,0)</f>
        <v>0</v>
      </c>
      <c r="M8" s="7">
        <f>IF(COUNTIF(MeetingAttendance!$B$4:$B$500,"*"&amp;AttendanceSums!M$1&amp;"*"),1,0)</f>
        <v>0</v>
      </c>
      <c r="N8" s="7">
        <f>IF(COUNTIF(MeetingAttendance!$B$4:$B$500,"*"&amp;AttendanceSums!N$1&amp;"*"),1,0)</f>
        <v>0</v>
      </c>
      <c r="O8" s="7">
        <f>IF(COUNTIF(MeetingAttendance!$B$4:$B$500,"*"&amp;AttendanceSums!O$1&amp;"*"),1,0)</f>
        <v>0</v>
      </c>
      <c r="P8" s="7">
        <f>IF(COUNTIF(MeetingAttendance!$B$4:$B$500,"*"&amp;AttendanceSums!P$1&amp;"*"),1,0)</f>
        <v>0</v>
      </c>
      <c r="Q8" s="7">
        <f>IF(COUNTIF(MeetingAttendance!$B$4:$B$500,"*"&amp;AttendanceSums!Q$1&amp;"*"),1,0)</f>
        <v>0</v>
      </c>
      <c r="R8" s="7">
        <f>IF(COUNTIF(MeetingAttendance!$B$4:$B$500,"*"&amp;AttendanceSums!R$1&amp;"*"),1,0)</f>
        <v>0</v>
      </c>
      <c r="S8" s="7">
        <f>IF(COUNTIF(MeetingAttendance!$B$4:$B$500,"*"&amp;AttendanceSums!S$1&amp;"*"),1,0)</f>
        <v>0</v>
      </c>
      <c r="T8" s="7">
        <f>IF(COUNTIF(MeetingAttendance!$B$4:$B$500,"*"&amp;AttendanceSums!T$1&amp;"*"),1,0)</f>
        <v>0</v>
      </c>
      <c r="U8" s="7">
        <f>IF(COUNTIF(MeetingAttendance!$B$4:$B$500,"*"&amp;AttendanceSums!U$1&amp;"*"),1,0)</f>
        <v>0</v>
      </c>
      <c r="V8" s="7">
        <f>IF(COUNTIF(MeetingAttendance!$B$4:$B$500,"*"&amp;AttendanceSums!V$1&amp;"*"),1,0)</f>
        <v>0</v>
      </c>
      <c r="W8" s="7">
        <f>IF(COUNTIF(MeetingAttendance!$B$4:$B$500,"*"&amp;AttendanceSums!W$1&amp;"*"),1,0)</f>
        <v>1</v>
      </c>
      <c r="X8" s="7">
        <f>IF(COUNTIF(MeetingAttendance!$B$4:$B$500,"*"&amp;AttendanceSums!X$1&amp;"*"),1,0)</f>
        <v>0</v>
      </c>
      <c r="Y8" s="7">
        <f>IF(COUNTIF(MeetingAttendance!$B$4:$B$500,"*"&amp;AttendanceSums!Y$1&amp;"*"),1,0)</f>
        <v>0</v>
      </c>
      <c r="Z8" s="7">
        <f>IF(COUNTIF(MeetingAttendance!$B$4:$B$500,"*"&amp;AttendanceSums!Z$1&amp;"*"),1,0)</f>
        <v>0</v>
      </c>
      <c r="AA8" s="7">
        <f>IF(COUNTIF(MeetingAttendance!$B$4:$B$500,"*"&amp;AttendanceSums!AA$1&amp;"*"),1,0)</f>
        <v>0</v>
      </c>
      <c r="AB8" s="7">
        <f>IF(COUNTIF(MeetingAttendance!$B$4:$B$500,"*"&amp;AttendanceSums!AB$1&amp;"*"),1,0)</f>
        <v>0</v>
      </c>
      <c r="AC8" s="7">
        <f>IF(COUNTIF(MeetingAttendance!$B$4:$B$500,"*"&amp;AttendanceSums!AC$1&amp;"*"),1,0)</f>
        <v>0</v>
      </c>
      <c r="AD8" s="7">
        <f>IF(COUNTIF(MeetingAttendance!$B$4:$B$500,"*"&amp;AttendanceSums!AD$1&amp;"*"),1,0)</f>
        <v>0</v>
      </c>
      <c r="AE8" s="7">
        <f>IF(COUNTIF(MeetingAttendance!$B$4:$B$500,"*"&amp;AttendanceSums!AE$1&amp;"*"),1,0)</f>
        <v>0</v>
      </c>
      <c r="AF8" s="7">
        <f>IF(COUNTIF(MeetingAttendance!$B$4:$B$500,"*"&amp;AttendanceSums!AF$1&amp;"*"),1,0)</f>
        <v>0</v>
      </c>
      <c r="AG8" s="7">
        <f>IF(COUNTIF(MeetingAttendance!$B$4:$B$500,"*"&amp;AttendanceSums!AG$1&amp;"*"),1,0)</f>
        <v>0</v>
      </c>
      <c r="AH8" s="7">
        <f>IF(COUNTIF(MeetingAttendance!$B$4:$B$500,"*"&amp;AttendanceSums!AH$1&amp;"*"),1,0)</f>
        <v>0</v>
      </c>
      <c r="AI8" s="7">
        <f>IF(COUNTIF(MeetingAttendance!$B$4:$B$500,"*"&amp;AttendanceSums!AI$1&amp;"*"),1,0)</f>
        <v>0</v>
      </c>
      <c r="AJ8" s="7">
        <f>IF(COUNTIF(MeetingAttendance!$B$4:$B$500,"*"&amp;AttendanceSums!AJ$1&amp;"*"),1,0)</f>
        <v>0</v>
      </c>
      <c r="AK8" s="7">
        <f>IF(COUNTIF(MeetingAttendance!$B$4:$B$500,"*"&amp;AttendanceSums!AK$1&amp;"*"),1,0)</f>
        <v>0</v>
      </c>
      <c r="AL8" s="7">
        <f>IF(COUNTIF(MeetingAttendance!$B$4:$B$500,"*"&amp;AttendanceSums!AL$1&amp;"*"),1,0)</f>
        <v>1</v>
      </c>
      <c r="AM8" s="7">
        <f>IF(COUNTIF(MeetingAttendance!$B$4:$B$500,"*"&amp;AttendanceSums!AM$1&amp;"*"),1,0)</f>
        <v>0</v>
      </c>
      <c r="AN8" s="7">
        <f>IF(COUNTIF(MeetingAttendance!$B$4:$B$500,"*"&amp;AttendanceSums!AN$1&amp;"*"),1,0)</f>
        <v>1</v>
      </c>
      <c r="AO8" s="7">
        <f>IF(COUNTIF(MeetingAttendance!$B$4:$B$500,"*"&amp;AttendanceSums!AO$1&amp;"*"),1,0)</f>
        <v>0</v>
      </c>
      <c r="AP8" s="7">
        <f>IF(COUNTIF(MeetingAttendance!$B$4:$B$500,"*"&amp;AttendanceSums!AP$1&amp;"*"),1,0)</f>
        <v>0</v>
      </c>
      <c r="AQ8" s="7">
        <f>IF(COUNTIF(MeetingAttendance!$B$4:$B$500,"*"&amp;AttendanceSums!AQ$1&amp;"*"),1,0)</f>
        <v>0</v>
      </c>
      <c r="AR8" s="7">
        <f>IF(COUNTIF(MeetingAttendance!$B$4:$B$500,"*"&amp;AttendanceSums!AR$1&amp;"*"),1,0)</f>
        <v>1</v>
      </c>
      <c r="AS8" s="7">
        <f>IF(COUNTIF(MeetingAttendance!$B$4:$B$500,"*"&amp;AttendanceSums!AS$1&amp;"*"),1,0)</f>
        <v>1</v>
      </c>
      <c r="AT8" s="7">
        <f>IF(COUNTIF(MeetingAttendance!$B$4:$B$500,"*"&amp;AttendanceSums!AT$1&amp;"*"),1,0)</f>
        <v>0</v>
      </c>
      <c r="AU8" s="7">
        <f>IF(COUNTIF(MeetingAttendance!$B$4:$B$500,"*"&amp;AttendanceSums!AU$1&amp;"*"),1,0)</f>
        <v>0</v>
      </c>
      <c r="AV8" s="7">
        <f>IF(COUNTIF(MeetingAttendance!$B$4:$B$500,"*"&amp;AttendanceSums!AV$1&amp;"*"),1,0)</f>
        <v>1</v>
      </c>
      <c r="AW8" s="7">
        <f>IF(COUNTIF(MeetingAttendance!$B$4:$B$500,"*"&amp;AttendanceSums!AW$1&amp;"*"),1,0)</f>
        <v>1</v>
      </c>
      <c r="AX8" s="7">
        <f>IF(COUNTIF(MeetingAttendance!$B$4:$B$500,"*"&amp;AttendanceSums!AX$1&amp;"*"),1,0)</f>
        <v>1</v>
      </c>
      <c r="AY8" s="7">
        <f>IF(COUNTIF(MeetingAttendance!$B$4:$B$500,"*"&amp;AttendanceSums!AY$1&amp;"*"),1,0)</f>
        <v>1</v>
      </c>
      <c r="AZ8" s="7">
        <f>IF(COUNTIF(MeetingAttendance!$B$4:$B$500,"*"&amp;AttendanceSums!AZ$1&amp;"*"),1,0)</f>
        <v>0</v>
      </c>
      <c r="BA8" s="7">
        <f>IF(COUNTIF(MeetingAttendance!$B$4:$B$500,"*"&amp;AttendanceSums!BA$1&amp;"*"),1,0)</f>
        <v>1</v>
      </c>
      <c r="BB8" s="7">
        <f>IF(COUNTIF(MeetingAttendance!$B$4:$B$500,"*"&amp;AttendanceSums!BB$1&amp;"*"),1,0)</f>
        <v>1</v>
      </c>
      <c r="BC8" s="7">
        <f>IF(COUNTIF(MeetingAttendance!$B$4:$B$500,"*"&amp;AttendanceSums!BC$1&amp;"*"),1,0)</f>
        <v>1</v>
      </c>
      <c r="BD8" s="7">
        <f>IF(COUNTIF(MeetingAttendance!$B$4:$B$500,"*"&amp;AttendanceSums!BD$1&amp;"*"),1,0)</f>
        <v>1</v>
      </c>
      <c r="BE8" s="7">
        <f>IF(COUNTIF(MeetingAttendance!$B$4:$B$500,"*"&amp;AttendanceSums!BE$1&amp;"*"),1,0)</f>
        <v>1</v>
      </c>
      <c r="BF8" s="7">
        <f>IF(COUNTIF(MeetingAttendance!$B$4:$B$500,"*"&amp;AttendanceSums!BF$1&amp;"*"),1,0)</f>
        <v>0</v>
      </c>
      <c r="BG8" s="7">
        <f>IF(COUNTIF(MeetingAttendance!$B$4:$B$500,"*"&amp;AttendanceSums!BG$1&amp;"*"),1,0)</f>
        <v>1</v>
      </c>
      <c r="BH8" s="7">
        <f>IF(COUNTIF(MeetingAttendance!$B$4:$B$500,"*"&amp;AttendanceSums!BH$1&amp;"*"),1,0)</f>
        <v>1</v>
      </c>
      <c r="BI8" s="7">
        <f>IF(COUNTIF(MeetingAttendance!$B$4:$B$500,"*"&amp;AttendanceSums!BI$1&amp;"*"),1,0)</f>
        <v>1</v>
      </c>
      <c r="BJ8" s="7">
        <f>IF(COUNTIF(MeetingAttendance!$B$4:$B$500,"*"&amp;AttendanceSums!BJ$1&amp;"*"),1,0)</f>
        <v>1</v>
      </c>
      <c r="BK8" s="7">
        <f>IF(COUNTIF(MeetingAttendance!$B$4:$B$500,"*"&amp;AttendanceSums!BK$1&amp;"*"),1,0)</f>
        <v>1</v>
      </c>
      <c r="BL8" s="7">
        <f>IF(COUNTIF(MeetingAttendance!$B$4:$B$500,"*"&amp;AttendanceSums!BL$1&amp;"*"),1,0)</f>
        <v>1</v>
      </c>
      <c r="BM8" s="7">
        <f>IF(COUNTIF(MeetingAttendance!$B$4:$B$500,"*"&amp;AttendanceSums!BM$1&amp;"*"),1,0)</f>
        <v>1</v>
      </c>
      <c r="BN8" s="7">
        <f>IF(COUNTIF(MeetingAttendance!$B$4:$B$500,"*"&amp;AttendanceSums!BN$1&amp;"*"),1,0)</f>
        <v>1</v>
      </c>
      <c r="BO8" s="7">
        <f>IF(COUNTIF(MeetingAttendance!$B$4:$B$500,"*"&amp;AttendanceSums!BO$1&amp;"*"),1,0)</f>
        <v>1</v>
      </c>
      <c r="BP8" s="7">
        <f>IF(COUNTIF(MeetingAttendance!$B$4:$B$500,"*"&amp;AttendanceSums!BP$1&amp;"*"),1,0)</f>
        <v>1</v>
      </c>
      <c r="BQ8" s="7">
        <f>IF(COUNTIF(MeetingAttendance!$B$4:$B$500,"*"&amp;AttendanceSums!BQ$1&amp;"*"),1,0)</f>
        <v>0</v>
      </c>
      <c r="BR8" s="7">
        <f>IF(COUNTIF(MeetingAttendance!$B$4:$B$500,"*"&amp;AttendanceSums!BR$1&amp;"*"),1,0)</f>
        <v>1</v>
      </c>
      <c r="BS8" s="7">
        <f>IF(COUNTIF(MeetingAttendance!$B$4:$B$500,"*"&amp;AttendanceSums!BS$1&amp;"*"),1,0)</f>
        <v>1</v>
      </c>
      <c r="BT8" s="7">
        <f>IF(COUNTIF(MeetingAttendance!$B$4:$B$500,"*"&amp;AttendanceSums!BT$1&amp;"*"),1,0)</f>
        <v>1</v>
      </c>
      <c r="BU8" s="7">
        <f>IF(COUNTIF(MeetingAttendance!$B$4:$B$500,"*"&amp;AttendanceSums!BU$1&amp;"*"),1,0)</f>
        <v>1</v>
      </c>
      <c r="BV8" s="7">
        <f>IF(COUNTIF(MeetingAttendance!$B$4:$B$500,"*"&amp;AttendanceSums!BV$1&amp;"*"),1,0)</f>
        <v>0</v>
      </c>
      <c r="BW8" s="7">
        <f>IF(COUNTIF(MeetingAttendance!$B$4:$B$500,"*"&amp;AttendanceSums!BW$1&amp;"*"),1,0)</f>
        <v>0</v>
      </c>
      <c r="BX8" s="7">
        <f>IF(COUNTIF(MeetingAttendance!$B$4:$B$500,"*"&amp;AttendanceSums!BX$1&amp;"*"),1,0)</f>
        <v>1</v>
      </c>
      <c r="BY8" s="7">
        <f>IF(COUNTIF(MeetingAttendance!$B$4:$B$500,"*"&amp;AttendanceSums!BY$1&amp;"*"),1,0)</f>
        <v>0</v>
      </c>
      <c r="BZ8" s="7">
        <f>IF(COUNTIF(MeetingAttendance!$B$4:$B$500,"*"&amp;AttendanceSums!BZ$1&amp;"*"),1,0)</f>
        <v>1</v>
      </c>
      <c r="CA8" s="7">
        <f>IF(COUNTIF(MeetingAttendance!$B$4:$B$500,"*"&amp;AttendanceSums!CA$1&amp;"*"),1,0)</f>
        <v>0</v>
      </c>
      <c r="CB8" s="7">
        <f>IF(COUNTIF(MeetingAttendance!$B$4:$B$500,"*"&amp;AttendanceSums!CB$1&amp;"*"),1,0)</f>
        <v>1</v>
      </c>
      <c r="CC8" s="7">
        <f>IF(COUNTIF(MeetingAttendance!$B$4:$B$500,"*"&amp;AttendanceSums!CC$1&amp;"*"),1,0)</f>
        <v>1</v>
      </c>
      <c r="CD8" s="7">
        <f>IF(COUNTIF(MeetingAttendance!$B$4:$B$500,"*"&amp;AttendanceSums!CD$1&amp;"*"),1,0)</f>
        <v>1</v>
      </c>
      <c r="CE8" s="7">
        <f>IF(COUNTIF(MeetingAttendance!$B$4:$B$500,"*"&amp;AttendanceSums!CE$1&amp;"*"),1,0)</f>
        <v>1</v>
      </c>
      <c r="CF8" s="7">
        <f>IF(COUNTIF(MeetingAttendance!$B$4:$B$500,"*"&amp;AttendanceSums!CF$1&amp;"*"),1,0)</f>
        <v>1</v>
      </c>
      <c r="CG8" s="7">
        <f>IF(COUNTIF(MeetingAttendance!$B$4:$B$500,"*"&amp;AttendanceSums!CG$1&amp;"*"),1,0)</f>
        <v>1</v>
      </c>
      <c r="CH8" s="7">
        <f>IF(COUNTIF(MeetingAttendance!$B$4:$B$500,"*"&amp;AttendanceSums!CH$1&amp;"*"),1,0)</f>
        <v>1</v>
      </c>
      <c r="CI8" s="7">
        <f>IF(COUNTIF(MeetingAttendance!$B$4:$B$500,"*"&amp;AttendanceSums!CI$1&amp;"*"),1,0)</f>
        <v>1</v>
      </c>
      <c r="CJ8" s="7">
        <f>IF(COUNTIF(MeetingAttendance!$B$4:$B$500,"*"&amp;AttendanceSums!CJ$1&amp;"*"),1,0)</f>
        <v>1</v>
      </c>
      <c r="CK8" s="7">
        <f>IF(COUNTIF(MeetingAttendance!$B$4:$B$500,"*"&amp;AttendanceSums!CK$1&amp;"*"),1,0)</f>
        <v>0</v>
      </c>
      <c r="CL8" s="7">
        <f>IF(COUNTIF(MeetingAttendance!$B$4:$B$500,"*"&amp;AttendanceSums!CL$1&amp;"*"),1,0)</f>
        <v>1</v>
      </c>
      <c r="CM8" s="7">
        <f>IF(COUNTIF(MeetingAttendance!$B$4:$B$500,"*"&amp;AttendanceSums!CM$1&amp;"*"),1,0)</f>
        <v>1</v>
      </c>
      <c r="CN8" s="7">
        <f>IF(COUNTIF(MeetingAttendance!$B$4:$B$500,"*"&amp;AttendanceSums!CN$1&amp;"*"),1,0)</f>
        <v>1</v>
      </c>
      <c r="CO8" s="7">
        <f>IF(COUNTIF(MeetingAttendance!$B$4:$B$500,"*"&amp;AttendanceSums!CO$1&amp;"*"),1,0)</f>
        <v>1</v>
      </c>
      <c r="CP8" s="7">
        <f>IF(COUNTIF(MeetingAttendance!$B$4:$B$500,"*"&amp;AttendanceSums!CP$1&amp;"*"),1,0)</f>
        <v>1</v>
      </c>
      <c r="CQ8" s="7">
        <f>IF(COUNTIF(MeetingAttendance!$B$4:$B$500,"*"&amp;AttendanceSums!CQ$1&amp;"*"),1,0)</f>
        <v>0</v>
      </c>
      <c r="CR8" s="7">
        <f>IF(COUNTIF(MeetingAttendance!$B$4:$B$500,"*"&amp;AttendanceSums!CR$1&amp;"*"),1,0)</f>
        <v>0</v>
      </c>
      <c r="CS8" s="7">
        <f>IF(COUNTIF(MeetingAttendance!$B$4:$B$500,"*"&amp;AttendanceSums!CS$1&amp;"*"),1,0)</f>
        <v>0</v>
      </c>
      <c r="CT8" s="7">
        <f>IF(COUNTIF(MeetingAttendance!$B$4:$B$500,"*"&amp;AttendanceSums!CT$1&amp;"*"),1,0)</f>
        <v>1</v>
      </c>
      <c r="CU8" s="7">
        <f>IF(COUNTIF(MeetingAttendance!$B$4:$B$500,"*"&amp;AttendanceSums!CU$1&amp;"*"),1,0)</f>
        <v>1</v>
      </c>
      <c r="CV8" s="7">
        <f>IF(COUNTIF(MeetingAttendance!$B$4:$B$500,"*"&amp;AttendanceSums!CV$1&amp;"*"),1,0)</f>
        <v>1</v>
      </c>
      <c r="CW8" s="7">
        <f>IF(COUNTIF(MeetingAttendance!$B$4:$B$500,"*"&amp;AttendanceSums!CW$1&amp;"*"),1,0)</f>
        <v>1</v>
      </c>
      <c r="CX8" s="7">
        <f>IF(COUNTIF(MeetingAttendance!$B$4:$B$500,"*"&amp;AttendanceSums!CX$1&amp;"*"),1,0)</f>
        <v>1</v>
      </c>
      <c r="CY8" s="7">
        <f>IF(COUNTIF(MeetingAttendance!$B$4:$B$500,"*"&amp;AttendanceSums!CY$1&amp;"*"),1,0)</f>
        <v>1</v>
      </c>
      <c r="CZ8" s="7">
        <f>IF(COUNTIF(MeetingAttendance!$B$4:$B$500,"*"&amp;AttendanceSums!CZ$1&amp;"*"),1,0)</f>
        <v>0</v>
      </c>
      <c r="DA8" s="7">
        <f>IF(COUNTIF(MeetingAttendance!$B$4:$B$500,"*"&amp;AttendanceSums!DA$1&amp;"*"),1,0)</f>
        <v>1</v>
      </c>
      <c r="DB8" s="7">
        <f>IF(COUNTIF(MeetingAttendance!$B$4:$B$500,"*"&amp;AttendanceSums!DB$1&amp;"*"),1,0)</f>
        <v>0</v>
      </c>
      <c r="DC8" s="7">
        <f>IF(COUNTIF(MeetingAttendance!$B$4:$B$500,"*"&amp;AttendanceSums!DC$1&amp;"*"),1,0)</f>
        <v>1</v>
      </c>
      <c r="DD8" s="7">
        <f>IF(COUNTIF(MeetingAttendance!$B$4:$B$500,"*"&amp;AttendanceSums!DD$1&amp;"*"),1,0)</f>
        <v>1</v>
      </c>
      <c r="DE8" s="7">
        <f>IF(COUNTIF(MeetingAttendance!$B$4:$B$500,"*"&amp;AttendanceSums!DE$1&amp;"*"),1,0)</f>
        <v>1</v>
      </c>
      <c r="DF8" s="7">
        <f>IF(COUNTIF(MeetingAttendance!$B$4:$B$500,"*"&amp;AttendanceSums!DF$1&amp;"*"),1,0)</f>
        <v>0</v>
      </c>
      <c r="DG8" s="7">
        <f>IF(COUNTIF(MeetingAttendance!$B$4:$B$500,"*"&amp;AttendanceSums!DG$1&amp;"*"),1,0)</f>
        <v>1</v>
      </c>
      <c r="DH8" s="7">
        <f>IF(COUNTIF(MeetingAttendance!$B$4:$B$500,"*"&amp;AttendanceSums!DH$1&amp;"*"),1,0)</f>
        <v>1</v>
      </c>
      <c r="DI8" s="7">
        <f>IF(COUNTIF(MeetingAttendance!$B$4:$B$500,"*"&amp;AttendanceSums!DI$1&amp;"*"),1,0)</f>
        <v>1</v>
      </c>
      <c r="DJ8" s="7">
        <f>IF(COUNTIF(MeetingAttendance!$B$4:$B$500,"*"&amp;AttendanceSums!DJ$1&amp;"*"),1,0)</f>
        <v>1</v>
      </c>
      <c r="DK8" s="7">
        <f>IF(COUNTIF(MeetingAttendance!$B$4:$B$500,"*"&amp;AttendanceSums!DK$1&amp;"*"),1,0)</f>
        <v>1</v>
      </c>
      <c r="DL8" s="7">
        <f>IF(COUNTIF(MeetingAttendance!$B$4:$B$500,"*"&amp;AttendanceSums!DL$1&amp;"*"),1,0)</f>
        <v>1</v>
      </c>
      <c r="DM8" s="7">
        <f>IF(COUNTIF(MeetingAttendance!$B$4:$B$500,"*"&amp;AttendanceSums!DM$1&amp;"*"),1,0)</f>
        <v>1</v>
      </c>
      <c r="DN8" s="7">
        <f>IF(COUNTIF(MeetingAttendance!$B$4:$B$500,"*"&amp;AttendanceSums!DN$1&amp;"*"),1,0)</f>
        <v>1</v>
      </c>
      <c r="DO8" s="7">
        <f>IF(COUNTIF(MeetingAttendance!$B$4:$B$500,"*"&amp;AttendanceSums!DO$1&amp;"*"),1,0)</f>
        <v>1</v>
      </c>
      <c r="DP8" s="7">
        <f>IF(COUNTIF(MeetingAttendance!$B$4:$B$500,"*"&amp;AttendanceSums!DP$1&amp;"*"),1,0)</f>
        <v>1</v>
      </c>
      <c r="DQ8" s="7">
        <f>IF(COUNTIF(MeetingAttendance!$B$4:$B$500,"*"&amp;AttendanceSums!DQ$1&amp;"*"),1,0)</f>
        <v>1</v>
      </c>
      <c r="DR8" s="7">
        <f>IF(COUNTIF(MeetingAttendance!$B$4:$B$500,"*"&amp;AttendanceSums!DR$1&amp;"*"),1,0)</f>
        <v>1</v>
      </c>
      <c r="DS8" s="7">
        <f>IF(COUNTIF(MeetingAttendance!$B$4:$B$500,"*"&amp;AttendanceSums!DS$1&amp;"*"),1,0)</f>
        <v>1</v>
      </c>
      <c r="DT8" s="7">
        <f>IF(COUNTIF(MeetingAttendance!$B$4:$B$500,"*"&amp;AttendanceSums!DT$1&amp;"*"),1,0)</f>
        <v>1</v>
      </c>
      <c r="DU8" s="7">
        <f>IF(COUNTIF(MeetingAttendance!$B$4:$B$500,"*"&amp;AttendanceSums!DU$1&amp;"*"),1,0)</f>
        <v>1</v>
      </c>
      <c r="DV8" s="7">
        <f>IF(COUNTIF(MeetingAttendance!$B$4:$B$500,"*"&amp;AttendanceSums!DV$1&amp;"*"),1,0)</f>
        <v>1</v>
      </c>
      <c r="DW8" s="7">
        <f>IF(COUNTIF(MeetingAttendance!$B$4:$B$500,"*"&amp;AttendanceSums!DW$1&amp;"*"),1,0)</f>
        <v>1</v>
      </c>
      <c r="DX8" s="7">
        <f>IF(COUNTIF(MeetingAttendance!$B$4:$B$500,"*"&amp;AttendanceSums!DX$1&amp;"*"),1,0)</f>
        <v>1</v>
      </c>
      <c r="DY8" s="7">
        <f>IF(COUNTIF(MeetingAttendance!$B$4:$B$500,"*"&amp;AttendanceSums!DY$1&amp;"*"),1,0)</f>
        <v>1</v>
      </c>
      <c r="DZ8" s="7">
        <f>IF(COUNTIF(MeetingAttendance!$B$4:$B$500,"*"&amp;AttendanceSums!DZ$1&amp;"*"),1,0)</f>
        <v>1</v>
      </c>
      <c r="EA8" s="7">
        <f>IF(COUNTIF(MeetingAttendance!$B$4:$B$500,"*"&amp;AttendanceSums!EA$1&amp;"*"),1,0)</f>
        <v>1</v>
      </c>
      <c r="EB8" s="7">
        <f>IF(COUNTIF(MeetingAttendance!$B$4:$B$500,"*"&amp;AttendanceSums!EB$1&amp;"*"),1,0)</f>
        <v>1</v>
      </c>
      <c r="EC8" s="7">
        <f>IF(COUNTIF(MeetingAttendance!$B$4:$B$500,"*"&amp;AttendanceSums!EC$1&amp;"*"),1,0)</f>
        <v>1</v>
      </c>
      <c r="ED8" s="7">
        <f>IF(COUNTIF(MeetingAttendance!$B$4:$B$500,"*"&amp;AttendanceSums!ED$1&amp;"*"),1,0)</f>
        <v>1</v>
      </c>
      <c r="EE8" s="7">
        <f>IF(COUNTIF(MeetingAttendance!$B$4:$B$500,"*"&amp;AttendanceSums!EE$1&amp;"*"),1,0)</f>
        <v>1</v>
      </c>
      <c r="EF8" s="7">
        <f>IF(COUNTIF(MeetingAttendance!$B$4:$B$500,"*"&amp;AttendanceSums!EF$1&amp;"*"),1,0)</f>
        <v>1</v>
      </c>
      <c r="EG8" s="7">
        <f>IF(COUNTIF(MeetingAttendance!$B$4:$B$500,"*"&amp;AttendanceSums!EG$1&amp;"*"),1,0)</f>
        <v>1</v>
      </c>
      <c r="EH8" s="7">
        <f>IF(COUNTIF(MeetingAttendance!$B$4:$B$500,"*"&amp;AttendanceSums!EH$1&amp;"*"),1,0)</f>
        <v>1</v>
      </c>
      <c r="EI8" s="7">
        <f>IF(COUNTIF(MeetingAttendance!$B$4:$B$500,"*"&amp;AttendanceSums!EI$1&amp;"*"),1,0)</f>
        <v>1</v>
      </c>
      <c r="EJ8" s="7">
        <f>IF(COUNTIF(MeetingAttendance!$B$4:$B$500,"*"&amp;AttendanceSums!EJ$1&amp;"*"),1,0)</f>
        <v>1</v>
      </c>
      <c r="EK8" s="7">
        <f>IF(COUNTIF(MeetingAttendance!$B$4:$B$500,"*"&amp;AttendanceSums!EK$1&amp;"*"),1,0)</f>
        <v>1</v>
      </c>
      <c r="EL8" s="7">
        <f>IF(COUNTIF(MeetingAttendance!$B$4:$B$500,"*"&amp;AttendanceSums!EL$1&amp;"*"),1,0)</f>
        <v>1</v>
      </c>
      <c r="EM8" s="7">
        <f>IF(COUNTIF(MeetingAttendance!$B$4:$B$500,"*"&amp;AttendanceSums!EM$1&amp;"*"),1,0)</f>
        <v>1</v>
      </c>
      <c r="EN8" s="7">
        <f>IF(COUNTIF(MeetingAttendance!$B$4:$B$500,"*"&amp;AttendanceSums!EN$1&amp;"*"),1,0)</f>
        <v>1</v>
      </c>
      <c r="EO8" s="7">
        <f>IF(COUNTIF(MeetingAttendance!$B$4:$B$500,"*"&amp;AttendanceSums!EO$1&amp;"*"),1,0)</f>
        <v>1</v>
      </c>
      <c r="EP8" s="7">
        <f>IF(COUNTIF(MeetingAttendance!$B$4:$B$500,"*"&amp;AttendanceSums!EP$1&amp;"*"),1,0)</f>
        <v>1</v>
      </c>
      <c r="EQ8" s="7">
        <f>IF(COUNTIF(MeetingAttendance!$B$4:$B$500,"*"&amp;AttendanceSums!EQ$1&amp;"*"),1,0)</f>
        <v>1</v>
      </c>
      <c r="ER8" s="7">
        <f>IF(COUNTIF(MeetingAttendance!$B$4:$B$500,"*"&amp;AttendanceSums!ER$1&amp;"*"),1,0)</f>
        <v>1</v>
      </c>
      <c r="ES8" s="7">
        <f>IF(COUNTIF(MeetingAttendance!$B$4:$B$500,"*"&amp;AttendanceSums!ES$1&amp;"*"),1,0)</f>
        <v>1</v>
      </c>
      <c r="ET8" s="7">
        <f>IF(COUNTIF(MeetingAttendance!$B$4:$B$500,"*"&amp;AttendanceSums!ET$1&amp;"*"),1,0)</f>
        <v>1</v>
      </c>
      <c r="EU8" s="7">
        <f>IF(COUNTIF(MeetingAttendance!$B$4:$B$500,"*"&amp;AttendanceSums!EU$1&amp;"*"),1,0)</f>
        <v>1</v>
      </c>
      <c r="EV8" s="7">
        <f>IF(COUNTIF(MeetingAttendance!$B$4:$B$500,"*"&amp;AttendanceSums!EV$1&amp;"*"),1,0)</f>
        <v>1</v>
      </c>
      <c r="EW8" s="7">
        <f>IF(COUNTIF(MeetingAttendance!$B$4:$B$500,"*"&amp;AttendanceSums!EW$1&amp;"*"),1,0)</f>
        <v>1</v>
      </c>
      <c r="EX8" s="7">
        <f>IF(COUNTIF(MeetingAttendance!$B$4:$B$500,"*"&amp;AttendanceSums!EX$1&amp;"*"),1,0)</f>
        <v>1</v>
      </c>
      <c r="EY8" s="7">
        <f>IF(COUNTIF(MeetingAttendance!$B$4:$B$500,"*"&amp;AttendanceSums!EY$1&amp;"*"),1,0)</f>
        <v>1</v>
      </c>
      <c r="EZ8" s="7">
        <f>IF(COUNTIF(MeetingAttendance!$B$4:$B$500,"*"&amp;AttendanceSums!EZ$1&amp;"*"),1,0)</f>
        <v>1</v>
      </c>
      <c r="FA8" s="7">
        <f>IF(COUNTIF(MeetingAttendance!$B$4:$B$500,"*"&amp;AttendanceSums!FA$1&amp;"*"),1,0)</f>
        <v>1</v>
      </c>
      <c r="FB8" s="7">
        <f>IF(COUNTIF(MeetingAttendance!$B$4:$B$500,"*"&amp;AttendanceSums!FB$1&amp;"*"),1,0)</f>
        <v>1</v>
      </c>
      <c r="FC8" s="7">
        <f>IF(COUNTIF(MeetingAttendance!$B$4:$B$500,"*"&amp;AttendanceSums!FC$1&amp;"*"),1,0)</f>
        <v>1</v>
      </c>
      <c r="FD8" s="7">
        <f>IF(COUNTIF(MeetingAttendance!$B$4:$B$500,"*"&amp;AttendanceSums!FD$1&amp;"*"),1,0)</f>
        <v>1</v>
      </c>
      <c r="FE8" s="7">
        <f>IF(COUNTIF(MeetingAttendance!$B$4:$B$500,"*"&amp;AttendanceSums!FE$1&amp;"*"),1,0)</f>
        <v>1</v>
      </c>
      <c r="FF8" s="7">
        <f>IF(COUNTIF(MeetingAttendance!$B$4:$B$500,"*"&amp;AttendanceSums!FF$1&amp;"*"),1,0)</f>
        <v>1</v>
      </c>
      <c r="FG8" s="7">
        <f>IF(COUNTIF(MeetingAttendance!$B$4:$B$500,"*"&amp;AttendanceSums!FG$1&amp;"*"),1,0)</f>
        <v>1</v>
      </c>
      <c r="FH8" s="7">
        <f>IF(COUNTIF(MeetingAttendance!$B$4:$B$500,"*"&amp;AttendanceSums!FH$1&amp;"*"),1,0)</f>
        <v>1</v>
      </c>
      <c r="FI8" s="7">
        <f>IF(COUNTIF(MeetingAttendance!$B$4:$B$500,"*"&amp;AttendanceSums!FI$1&amp;"*"),1,0)</f>
        <v>1</v>
      </c>
      <c r="FJ8" s="7">
        <f>IF(COUNTIF(MeetingAttendance!$B$4:$B$500,"*"&amp;AttendanceSums!FJ$1&amp;"*"),1,0)</f>
        <v>1</v>
      </c>
      <c r="FK8" s="7">
        <f>IF(COUNTIF(MeetingAttendance!$B$4:$B$500,"*"&amp;AttendanceSums!FK$1&amp;"*"),1,0)</f>
        <v>1</v>
      </c>
    </row>
    <row r="9" spans="1:167" x14ac:dyDescent="0.25">
      <c r="A9" t="s">
        <v>328</v>
      </c>
      <c r="C9"/>
      <c r="D9" s="7">
        <f>IF(COUNTIF(MeetingAttendance!$D$4:$D$500,"*"&amp;AttendanceSums!D$1&amp;"*"),1,0)</f>
        <v>0</v>
      </c>
      <c r="E9" s="7">
        <f>IF(COUNTIF(MeetingAttendance!$D$4:$D$500,"*"&amp;AttendanceSums!E$1&amp;"*"),1,0)</f>
        <v>0</v>
      </c>
      <c r="F9" s="7">
        <f>IF(COUNTIF(MeetingAttendance!$D$4:$D$500,"*"&amp;AttendanceSums!F$1&amp;"*"),1,0)</f>
        <v>0</v>
      </c>
      <c r="G9" s="7">
        <f>IF(COUNTIF(MeetingAttendance!$D$4:$D$500,"*"&amp;AttendanceSums!G$1&amp;"*"),1,0)</f>
        <v>0</v>
      </c>
      <c r="H9" s="7">
        <f>IF(COUNTIF(MeetingAttendance!$D$4:$D$500,"*"&amp;AttendanceSums!H$1&amp;"*"),1,0)</f>
        <v>0</v>
      </c>
      <c r="I9" s="7">
        <f>IF(COUNTIF(MeetingAttendance!$D$4:$D$500,"*"&amp;AttendanceSums!I$1&amp;"*"),1,0)</f>
        <v>0</v>
      </c>
      <c r="J9" s="7">
        <f>IF(COUNTIF(MeetingAttendance!$D$4:$D$500,"*"&amp;AttendanceSums!J$1&amp;"*"),1,0)</f>
        <v>0</v>
      </c>
      <c r="K9" s="7">
        <f>IF(COUNTIF(MeetingAttendance!$D$4:$D$500,"*"&amp;AttendanceSums!K$1&amp;"*"),1,0)</f>
        <v>0</v>
      </c>
      <c r="L9" s="7">
        <f>IF(COUNTIF(MeetingAttendance!$D$4:$D$500,"*"&amp;AttendanceSums!L$1&amp;"*"),1,0)</f>
        <v>0</v>
      </c>
      <c r="M9" s="7">
        <f>IF(COUNTIF(MeetingAttendance!$D$4:$D$500,"*"&amp;AttendanceSums!M$1&amp;"*"),1,0)</f>
        <v>0</v>
      </c>
      <c r="N9" s="7">
        <f>IF(COUNTIF(MeetingAttendance!$D$4:$D$500,"*"&amp;AttendanceSums!N$1&amp;"*"),1,0)</f>
        <v>0</v>
      </c>
      <c r="O9" s="7">
        <f>IF(COUNTIF(MeetingAttendance!$D$4:$D$500,"*"&amp;AttendanceSums!O$1&amp;"*"),1,0)</f>
        <v>0</v>
      </c>
      <c r="P9" s="7">
        <f>IF(COUNTIF(MeetingAttendance!$D$4:$D$500,"*"&amp;AttendanceSums!P$1&amp;"*"),1,0)</f>
        <v>0</v>
      </c>
      <c r="Q9" s="7">
        <f>IF(COUNTIF(MeetingAttendance!$D$4:$D$500,"*"&amp;AttendanceSums!Q$1&amp;"*"),1,0)</f>
        <v>0</v>
      </c>
      <c r="R9" s="7">
        <f>IF(COUNTIF(MeetingAttendance!$D$4:$D$500,"*"&amp;AttendanceSums!R$1&amp;"*"),1,0)</f>
        <v>0</v>
      </c>
      <c r="S9" s="7">
        <f>IF(COUNTIF(MeetingAttendance!$D$4:$D$500,"*"&amp;AttendanceSums!S$1&amp;"*"),1,0)</f>
        <v>0</v>
      </c>
      <c r="T9" s="7">
        <f>IF(COUNTIF(MeetingAttendance!$D$4:$D$500,"*"&amp;AttendanceSums!T$1&amp;"*"),1,0)</f>
        <v>0</v>
      </c>
      <c r="U9" s="7">
        <f>IF(COUNTIF(MeetingAttendance!$D$4:$D$500,"*"&amp;AttendanceSums!U$1&amp;"*"),1,0)</f>
        <v>0</v>
      </c>
      <c r="V9" s="7">
        <f>IF(COUNTIF(MeetingAttendance!$D$4:$D$500,"*"&amp;AttendanceSums!V$1&amp;"*"),1,0)</f>
        <v>0</v>
      </c>
      <c r="W9" s="7">
        <f>IF(COUNTIF(MeetingAttendance!$D$4:$D$500,"*"&amp;AttendanceSums!W$1&amp;"*"),1,0)</f>
        <v>0</v>
      </c>
      <c r="X9" s="7">
        <f>IF(COUNTIF(MeetingAttendance!$D$4:$D$500,"*"&amp;AttendanceSums!X$1&amp;"*"),1,0)</f>
        <v>0</v>
      </c>
      <c r="Y9" s="7">
        <f>IF(COUNTIF(MeetingAttendance!$D$4:$D$500,"*"&amp;AttendanceSums!Y$1&amp;"*"),1,0)</f>
        <v>0</v>
      </c>
      <c r="Z9" s="7">
        <f>IF(COUNTIF(MeetingAttendance!$D$4:$D$500,"*"&amp;AttendanceSums!Z$1&amp;"*"),1,0)</f>
        <v>0</v>
      </c>
      <c r="AA9" s="7">
        <f>IF(COUNTIF(MeetingAttendance!$D$4:$D$500,"*"&amp;AttendanceSums!AA$1&amp;"*"),1,0)</f>
        <v>0</v>
      </c>
      <c r="AB9" s="7">
        <f>IF(COUNTIF(MeetingAttendance!$D$4:$D$500,"*"&amp;AttendanceSums!AB$1&amp;"*"),1,0)</f>
        <v>1</v>
      </c>
      <c r="AC9" s="7">
        <f>IF(COUNTIF(MeetingAttendance!$D$4:$D$500,"*"&amp;AttendanceSums!AC$1&amp;"*"),1,0)</f>
        <v>0</v>
      </c>
      <c r="AD9" s="7">
        <f>IF(COUNTIF(MeetingAttendance!$D$4:$D$500,"*"&amp;AttendanceSums!AD$1&amp;"*"),1,0)</f>
        <v>0</v>
      </c>
      <c r="AE9" s="7">
        <f>IF(COUNTIF(MeetingAttendance!$D$4:$D$500,"*"&amp;AttendanceSums!AE$1&amp;"*"),1,0)</f>
        <v>0</v>
      </c>
      <c r="AF9" s="7">
        <f>IF(COUNTIF(MeetingAttendance!$D$4:$D$500,"*"&amp;AttendanceSums!AF$1&amp;"*"),1,0)</f>
        <v>0</v>
      </c>
      <c r="AG9" s="7">
        <f>IF(COUNTIF(MeetingAttendance!$D$4:$D$500,"*"&amp;AttendanceSums!AG$1&amp;"*"),1,0)</f>
        <v>0</v>
      </c>
      <c r="AH9" s="7">
        <f>IF(COUNTIF(MeetingAttendance!$D$4:$D$500,"*"&amp;AttendanceSums!AH$1&amp;"*"),1,0)</f>
        <v>0</v>
      </c>
      <c r="AI9" s="7">
        <f>IF(COUNTIF(MeetingAttendance!$D$4:$D$500,"*"&amp;AttendanceSums!AI$1&amp;"*"),1,0)</f>
        <v>0</v>
      </c>
      <c r="AJ9" s="7">
        <f>IF(COUNTIF(MeetingAttendance!$D$4:$D$500,"*"&amp;AttendanceSums!AJ$1&amp;"*"),1,0)</f>
        <v>0</v>
      </c>
      <c r="AK9" s="7">
        <f>IF(COUNTIF(MeetingAttendance!$D$4:$D$500,"*"&amp;AttendanceSums!AK$1&amp;"*"),1,0)</f>
        <v>0</v>
      </c>
      <c r="AL9" s="7">
        <f>IF(COUNTIF(MeetingAttendance!$D$4:$D$500,"*"&amp;AttendanceSums!AL$1&amp;"*"),1,0)</f>
        <v>1</v>
      </c>
      <c r="AM9" s="7">
        <f>IF(COUNTIF(MeetingAttendance!$D$4:$D$500,"*"&amp;AttendanceSums!AM$1&amp;"*"),1,0)</f>
        <v>1</v>
      </c>
      <c r="AN9" s="7">
        <f>IF(COUNTIF(MeetingAttendance!$D$4:$D$500,"*"&amp;AttendanceSums!AN$1&amp;"*"),1,0)</f>
        <v>1</v>
      </c>
      <c r="AO9" s="7">
        <f>IF(COUNTIF(MeetingAttendance!$D$4:$D$500,"*"&amp;AttendanceSums!AO$1&amp;"*"),1,0)</f>
        <v>0</v>
      </c>
      <c r="AP9" s="7">
        <f>IF(COUNTIF(MeetingAttendance!$D$4:$D$500,"*"&amp;AttendanceSums!AP$1&amp;"*"),1,0)</f>
        <v>0</v>
      </c>
      <c r="AQ9" s="7">
        <f>IF(COUNTIF(MeetingAttendance!$D$4:$D$500,"*"&amp;AttendanceSums!AQ$1&amp;"*"),1,0)</f>
        <v>1</v>
      </c>
      <c r="AR9" s="7">
        <f>IF(COUNTIF(MeetingAttendance!$D$4:$D$500,"*"&amp;AttendanceSums!AR$1&amp;"*"),1,0)</f>
        <v>0</v>
      </c>
      <c r="AS9" s="7">
        <f>IF(COUNTIF(MeetingAttendance!$D$4:$D$500,"*"&amp;AttendanceSums!AS$1&amp;"*"),1,0)</f>
        <v>1</v>
      </c>
      <c r="AT9" s="7">
        <f>IF(COUNTIF(MeetingAttendance!$D$4:$D$500,"*"&amp;AttendanceSums!AT$1&amp;"*"),1,0)</f>
        <v>1</v>
      </c>
      <c r="AU9" s="7">
        <f>IF(COUNTIF(MeetingAttendance!$D$4:$D$500,"*"&amp;AttendanceSums!AU$1&amp;"*"),1,0)</f>
        <v>1</v>
      </c>
      <c r="AV9" s="7">
        <f>IF(COUNTIF(MeetingAttendance!$D$4:$D$500,"*"&amp;AttendanceSums!AV$1&amp;"*"),1,0)</f>
        <v>1</v>
      </c>
      <c r="AW9" s="7">
        <f>IF(COUNTIF(MeetingAttendance!$D$4:$D$500,"*"&amp;AttendanceSums!AW$1&amp;"*"),1,0)</f>
        <v>1</v>
      </c>
      <c r="AX9" s="7">
        <f>IF(COUNTIF(MeetingAttendance!$D$4:$D$500,"*"&amp;AttendanceSums!AX$1&amp;"*"),1,0)</f>
        <v>1</v>
      </c>
      <c r="AY9" s="7">
        <f>IF(COUNTIF(MeetingAttendance!$D$4:$D$500,"*"&amp;AttendanceSums!AY$1&amp;"*"),1,0)</f>
        <v>0</v>
      </c>
      <c r="AZ9" s="7">
        <f>IF(COUNTIF(MeetingAttendance!$D$4:$D$500,"*"&amp;AttendanceSums!AZ$1&amp;"*"),1,0)</f>
        <v>1</v>
      </c>
      <c r="BA9" s="7">
        <f>IF(COUNTIF(MeetingAttendance!$D$4:$D$500,"*"&amp;AttendanceSums!BA$1&amp;"*"),1,0)</f>
        <v>1</v>
      </c>
      <c r="BB9" s="7">
        <f>IF(COUNTIF(MeetingAttendance!$D$4:$D$500,"*"&amp;AttendanceSums!BB$1&amp;"*"),1,0)</f>
        <v>0</v>
      </c>
      <c r="BC9" s="7">
        <f>IF(COUNTIF(MeetingAttendance!$D$4:$D$500,"*"&amp;AttendanceSums!BC$1&amp;"*"),1,0)</f>
        <v>0</v>
      </c>
      <c r="BD9" s="7">
        <f>IF(COUNTIF(MeetingAttendance!$D$4:$D$500,"*"&amp;AttendanceSums!BD$1&amp;"*"),1,0)</f>
        <v>0</v>
      </c>
      <c r="BE9" s="7">
        <f>IF(COUNTIF(MeetingAttendance!$D$4:$D$500,"*"&amp;AttendanceSums!BE$1&amp;"*"),1,0)</f>
        <v>1</v>
      </c>
      <c r="BF9" s="7">
        <f>IF(COUNTIF(MeetingAttendance!$D$4:$D$500,"*"&amp;AttendanceSums!BF$1&amp;"*"),1,0)</f>
        <v>0</v>
      </c>
      <c r="BG9" s="7">
        <f>IF(COUNTIF(MeetingAttendance!$D$4:$D$500,"*"&amp;AttendanceSums!BG$1&amp;"*"),1,0)</f>
        <v>1</v>
      </c>
      <c r="BH9" s="7">
        <f>IF(COUNTIF(MeetingAttendance!$D$4:$D$500,"*"&amp;AttendanceSums!BH$1&amp;"*"),1,0)</f>
        <v>1</v>
      </c>
      <c r="BI9" s="7">
        <f>IF(COUNTIF(MeetingAttendance!$D$4:$D$500,"*"&amp;AttendanceSums!BI$1&amp;"*"),1,0)</f>
        <v>1</v>
      </c>
      <c r="BJ9" s="7">
        <f>IF(COUNTIF(MeetingAttendance!$D$4:$D$500,"*"&amp;AttendanceSums!BJ$1&amp;"*"),1,0)</f>
        <v>1</v>
      </c>
      <c r="BK9" s="7">
        <f>IF(COUNTIF(MeetingAttendance!$D$4:$D$500,"*"&amp;AttendanceSums!BK$1&amp;"*"),1,0)</f>
        <v>1</v>
      </c>
      <c r="BL9" s="7">
        <f>IF(COUNTIF(MeetingAttendance!$D$4:$D$500,"*"&amp;AttendanceSums!BL$1&amp;"*"),1,0)</f>
        <v>1</v>
      </c>
      <c r="BM9" s="7">
        <f>IF(COUNTIF(MeetingAttendance!$D$4:$D$500,"*"&amp;AttendanceSums!BM$1&amp;"*"),1,0)</f>
        <v>1</v>
      </c>
      <c r="BN9" s="7">
        <f>IF(COUNTIF(MeetingAttendance!$D$4:$D$500,"*"&amp;AttendanceSums!BN$1&amp;"*"),1,0)</f>
        <v>1</v>
      </c>
      <c r="BO9" s="7">
        <f>IF(COUNTIF(MeetingAttendance!$D$4:$D$500,"*"&amp;AttendanceSums!BO$1&amp;"*"),1,0)</f>
        <v>1</v>
      </c>
      <c r="BP9" s="7">
        <f>IF(COUNTIF(MeetingAttendance!$D$4:$D$500,"*"&amp;AttendanceSums!BP$1&amp;"*"),1,0)</f>
        <v>1</v>
      </c>
      <c r="BQ9" s="7">
        <f>IF(COUNTIF(MeetingAttendance!$D$4:$D$500,"*"&amp;AttendanceSums!BQ$1&amp;"*"),1,0)</f>
        <v>1</v>
      </c>
      <c r="BR9" s="7">
        <f>IF(COUNTIF(MeetingAttendance!$D$4:$D$500,"*"&amp;AttendanceSums!BR$1&amp;"*"),1,0)</f>
        <v>1</v>
      </c>
      <c r="BS9" s="7">
        <f>IF(COUNTIF(MeetingAttendance!$D$4:$D$500,"*"&amp;AttendanceSums!BS$1&amp;"*"),1,0)</f>
        <v>1</v>
      </c>
      <c r="BT9" s="7">
        <f>IF(COUNTIF(MeetingAttendance!$D$4:$D$500,"*"&amp;AttendanceSums!BT$1&amp;"*"),1,0)</f>
        <v>1</v>
      </c>
      <c r="BU9" s="7">
        <f>IF(COUNTIF(MeetingAttendance!$D$4:$D$500,"*"&amp;AttendanceSums!BU$1&amp;"*"),1,0)</f>
        <v>1</v>
      </c>
      <c r="BV9" s="7">
        <f>IF(COUNTIF(MeetingAttendance!$D$4:$D$500,"*"&amp;AttendanceSums!BV$1&amp;"*"),1,0)</f>
        <v>0</v>
      </c>
      <c r="BW9" s="7">
        <f>IF(COUNTIF(MeetingAttendance!$D$4:$D$500,"*"&amp;AttendanceSums!BW$1&amp;"*"),1,0)</f>
        <v>1</v>
      </c>
      <c r="BX9" s="7">
        <f>IF(COUNTIF(MeetingAttendance!$D$4:$D$500,"*"&amp;AttendanceSums!BX$1&amp;"*"),1,0)</f>
        <v>1</v>
      </c>
      <c r="BY9" s="7">
        <f>IF(COUNTIF(MeetingAttendance!$D$4:$D$500,"*"&amp;AttendanceSums!BY$1&amp;"*"),1,0)</f>
        <v>1</v>
      </c>
      <c r="BZ9" s="7">
        <f>IF(COUNTIF(MeetingAttendance!$D$4:$D$500,"*"&amp;AttendanceSums!BZ$1&amp;"*"),1,0)</f>
        <v>1</v>
      </c>
      <c r="CA9" s="7">
        <f>IF(COUNTIF(MeetingAttendance!$D$4:$D$500,"*"&amp;AttendanceSums!CA$1&amp;"*"),1,0)</f>
        <v>0</v>
      </c>
      <c r="CB9" s="7">
        <f>IF(COUNTIF(MeetingAttendance!$D$4:$D$500,"*"&amp;AttendanceSums!CB$1&amp;"*"),1,0)</f>
        <v>1</v>
      </c>
      <c r="CC9" s="7">
        <f>IF(COUNTIF(MeetingAttendance!$D$4:$D$500,"*"&amp;AttendanceSums!CC$1&amp;"*"),1,0)</f>
        <v>1</v>
      </c>
      <c r="CD9" s="7">
        <f>IF(COUNTIF(MeetingAttendance!$D$4:$D$500,"*"&amp;AttendanceSums!CD$1&amp;"*"),1,0)</f>
        <v>0</v>
      </c>
      <c r="CE9" s="7">
        <f>IF(COUNTIF(MeetingAttendance!$D$4:$D$500,"*"&amp;AttendanceSums!CE$1&amp;"*"),1,0)</f>
        <v>1</v>
      </c>
      <c r="CF9" s="7">
        <f>IF(COUNTIF(MeetingAttendance!$D$4:$D$500,"*"&amp;AttendanceSums!CF$1&amp;"*"),1,0)</f>
        <v>1</v>
      </c>
      <c r="CG9" s="7">
        <f>IF(COUNTIF(MeetingAttendance!$D$4:$D$500,"*"&amp;AttendanceSums!CG$1&amp;"*"),1,0)</f>
        <v>1</v>
      </c>
      <c r="CH9" s="7">
        <f>IF(COUNTIF(MeetingAttendance!$D$4:$D$500,"*"&amp;AttendanceSums!CH$1&amp;"*"),1,0)</f>
        <v>1</v>
      </c>
      <c r="CI9" s="7">
        <f>IF(COUNTIF(MeetingAttendance!$D$4:$D$500,"*"&amp;AttendanceSums!CI$1&amp;"*"),1,0)</f>
        <v>1</v>
      </c>
      <c r="CJ9" s="7">
        <f>IF(COUNTIF(MeetingAttendance!$D$4:$D$500,"*"&amp;AttendanceSums!CJ$1&amp;"*"),1,0)</f>
        <v>0</v>
      </c>
      <c r="CK9" s="7">
        <f>IF(COUNTIF(MeetingAttendance!$D$4:$D$500,"*"&amp;AttendanceSums!CK$1&amp;"*"),1,0)</f>
        <v>0</v>
      </c>
      <c r="CL9" s="7">
        <f>IF(COUNTIF(MeetingAttendance!$D$4:$D$500,"*"&amp;AttendanceSums!CL$1&amp;"*"),1,0)</f>
        <v>1</v>
      </c>
      <c r="CM9" s="7">
        <f>IF(COUNTIF(MeetingAttendance!$D$4:$D$500,"*"&amp;AttendanceSums!CM$1&amp;"*"),1,0)</f>
        <v>1</v>
      </c>
      <c r="CN9" s="7">
        <f>IF(COUNTIF(MeetingAttendance!$D$4:$D$500,"*"&amp;AttendanceSums!CN$1&amp;"*"),1,0)</f>
        <v>1</v>
      </c>
      <c r="CO9" s="7">
        <f>IF(COUNTIF(MeetingAttendance!$D$4:$D$500,"*"&amp;AttendanceSums!CO$1&amp;"*"),1,0)</f>
        <v>1</v>
      </c>
      <c r="CP9" s="7">
        <f>IF(COUNTIF(MeetingAttendance!$D$4:$D$500,"*"&amp;AttendanceSums!CP$1&amp;"*"),1,0)</f>
        <v>1</v>
      </c>
      <c r="CQ9" s="7">
        <f>IF(COUNTIF(MeetingAttendance!$D$4:$D$500,"*"&amp;AttendanceSums!CQ$1&amp;"*"),1,0)</f>
        <v>0</v>
      </c>
      <c r="CR9" s="7">
        <f>IF(COUNTIF(MeetingAttendance!$D$4:$D$500,"*"&amp;AttendanceSums!CR$1&amp;"*"),1,0)</f>
        <v>0</v>
      </c>
      <c r="CS9" s="7">
        <f>IF(COUNTIF(MeetingAttendance!$D$4:$D$500,"*"&amp;AttendanceSums!CS$1&amp;"*"),1,0)</f>
        <v>0</v>
      </c>
      <c r="CT9" s="7">
        <f>IF(COUNTIF(MeetingAttendance!$D$4:$D$500,"*"&amp;AttendanceSums!CT$1&amp;"*"),1,0)</f>
        <v>1</v>
      </c>
      <c r="CU9" s="7">
        <f>IF(COUNTIF(MeetingAttendance!$D$4:$D$500,"*"&amp;AttendanceSums!CU$1&amp;"*"),1,0)</f>
        <v>0</v>
      </c>
      <c r="CV9" s="7">
        <f>IF(COUNTIF(MeetingAttendance!$D$4:$D$500,"*"&amp;AttendanceSums!CV$1&amp;"*"),1,0)</f>
        <v>1</v>
      </c>
      <c r="CW9" s="7">
        <f>IF(COUNTIF(MeetingAttendance!$D$4:$D$500,"*"&amp;AttendanceSums!CW$1&amp;"*"),1,0)</f>
        <v>1</v>
      </c>
      <c r="CX9" s="7">
        <f>IF(COUNTIF(MeetingAttendance!$D$4:$D$500,"*"&amp;AttendanceSums!CX$1&amp;"*"),1,0)</f>
        <v>1</v>
      </c>
      <c r="CY9" s="7">
        <f>IF(COUNTIF(MeetingAttendance!$D$4:$D$500,"*"&amp;AttendanceSums!CY$1&amp;"*"),1,0)</f>
        <v>1</v>
      </c>
      <c r="CZ9" s="7">
        <f>IF(COUNTIF(MeetingAttendance!$D$4:$D$500,"*"&amp;AttendanceSums!CZ$1&amp;"*"),1,0)</f>
        <v>0</v>
      </c>
      <c r="DA9" s="7">
        <f>IF(COUNTIF(MeetingAttendance!$D$4:$D$500,"*"&amp;AttendanceSums!DA$1&amp;"*"),1,0)</f>
        <v>0</v>
      </c>
      <c r="DB9" s="7">
        <f>IF(COUNTIF(MeetingAttendance!$D$4:$D$500,"*"&amp;AttendanceSums!DB$1&amp;"*"),1,0)</f>
        <v>1</v>
      </c>
      <c r="DC9" s="7">
        <f>IF(COUNTIF(MeetingAttendance!$D$4:$D$500,"*"&amp;AttendanceSums!DC$1&amp;"*"),1,0)</f>
        <v>1</v>
      </c>
      <c r="DD9" s="7">
        <f>IF(COUNTIF(MeetingAttendance!$D$4:$D$500,"*"&amp;AttendanceSums!DD$1&amp;"*"),1,0)</f>
        <v>1</v>
      </c>
      <c r="DE9" s="7">
        <f>IF(COUNTIF(MeetingAttendance!$D$4:$D$500,"*"&amp;AttendanceSums!DE$1&amp;"*"),1,0)</f>
        <v>1</v>
      </c>
      <c r="DF9" s="7">
        <f>IF(COUNTIF(MeetingAttendance!$D$4:$D$500,"*"&amp;AttendanceSums!DF$1&amp;"*"),1,0)</f>
        <v>0</v>
      </c>
      <c r="DG9" s="7">
        <f>IF(COUNTIF(MeetingAttendance!$D$4:$D$500,"*"&amp;AttendanceSums!DG$1&amp;"*"),1,0)</f>
        <v>1</v>
      </c>
      <c r="DH9" s="7">
        <f>IF(COUNTIF(MeetingAttendance!$D$4:$D$500,"*"&amp;AttendanceSums!DH$1&amp;"*"),1,0)</f>
        <v>1</v>
      </c>
      <c r="DI9" s="7">
        <f>IF(COUNTIF(MeetingAttendance!$D$4:$D$500,"*"&amp;AttendanceSums!DI$1&amp;"*"),1,0)</f>
        <v>1</v>
      </c>
      <c r="DJ9" s="7">
        <f>IF(COUNTIF(MeetingAttendance!$D$4:$D$500,"*"&amp;AttendanceSums!DJ$1&amp;"*"),1,0)</f>
        <v>0</v>
      </c>
      <c r="DK9" s="7">
        <f>IF(COUNTIF(MeetingAttendance!$D$4:$D$500,"*"&amp;AttendanceSums!DK$1&amp;"*"),1,0)</f>
        <v>1</v>
      </c>
      <c r="DL9" s="7">
        <f>IF(COUNTIF(MeetingAttendance!$D$4:$D$500,"*"&amp;AttendanceSums!DL$1&amp;"*"),1,0)</f>
        <v>1</v>
      </c>
      <c r="DM9" s="7">
        <f>IF(COUNTIF(MeetingAttendance!$D$4:$D$500,"*"&amp;AttendanceSums!DM$1&amp;"*"),1,0)</f>
        <v>0</v>
      </c>
      <c r="DN9" s="7">
        <f>IF(COUNTIF(MeetingAttendance!$D$4:$D$500,"*"&amp;AttendanceSums!DN$1&amp;"*"),1,0)</f>
        <v>0</v>
      </c>
      <c r="DO9" s="7">
        <f>IF(COUNTIF(MeetingAttendance!$D$4:$D$500,"*"&amp;AttendanceSums!DO$1&amp;"*"),1,0)</f>
        <v>1</v>
      </c>
      <c r="DP9" s="7">
        <f>IF(COUNTIF(MeetingAttendance!$D$4:$D$500,"*"&amp;AttendanceSums!DP$1&amp;"*"),1,0)</f>
        <v>1</v>
      </c>
      <c r="DQ9" s="7">
        <f>IF(COUNTIF(MeetingAttendance!$D$4:$D$500,"*"&amp;AttendanceSums!DQ$1&amp;"*"),1,0)</f>
        <v>1</v>
      </c>
      <c r="DR9" s="7">
        <f>IF(COUNTIF(MeetingAttendance!$D$4:$D$500,"*"&amp;AttendanceSums!DR$1&amp;"*"),1,0)</f>
        <v>1</v>
      </c>
      <c r="DS9" s="7">
        <f>IF(COUNTIF(MeetingAttendance!$D$4:$D$500,"*"&amp;AttendanceSums!DS$1&amp;"*"),1,0)</f>
        <v>1</v>
      </c>
      <c r="DT9" s="7">
        <f>IF(COUNTIF(MeetingAttendance!$D$4:$D$500,"*"&amp;AttendanceSums!DT$1&amp;"*"),1,0)</f>
        <v>1</v>
      </c>
      <c r="DU9" s="7">
        <f>IF(COUNTIF(MeetingAttendance!$D$4:$D$500,"*"&amp;AttendanceSums!DU$1&amp;"*"),1,0)</f>
        <v>1</v>
      </c>
      <c r="DV9" s="7">
        <f>IF(COUNTIF(MeetingAttendance!$D$4:$D$500,"*"&amp;AttendanceSums!DV$1&amp;"*"),1,0)</f>
        <v>1</v>
      </c>
      <c r="DW9" s="7">
        <f>IF(COUNTIF(MeetingAttendance!$D$4:$D$500,"*"&amp;AttendanceSums!DW$1&amp;"*"),1,0)</f>
        <v>1</v>
      </c>
      <c r="DX9" s="7">
        <f>IF(COUNTIF(MeetingAttendance!$D$4:$D$500,"*"&amp;AttendanceSums!DX$1&amp;"*"),1,0)</f>
        <v>1</v>
      </c>
      <c r="DY9" s="7">
        <f>IF(COUNTIF(MeetingAttendance!$D$4:$D$500,"*"&amp;AttendanceSums!DY$1&amp;"*"),1,0)</f>
        <v>1</v>
      </c>
      <c r="DZ9" s="7">
        <f>IF(COUNTIF(MeetingAttendance!$D$4:$D$500,"*"&amp;AttendanceSums!DZ$1&amp;"*"),1,0)</f>
        <v>1</v>
      </c>
      <c r="EA9" s="7">
        <f>IF(COUNTIF(MeetingAttendance!$D$4:$D$500,"*"&amp;AttendanceSums!EA$1&amp;"*"),1,0)</f>
        <v>1</v>
      </c>
      <c r="EB9" s="7">
        <f>IF(COUNTIF(MeetingAttendance!$D$4:$D$500,"*"&amp;AttendanceSums!EB$1&amp;"*"),1,0)</f>
        <v>1</v>
      </c>
      <c r="EC9" s="7">
        <f>IF(COUNTIF(MeetingAttendance!$D$4:$D$500,"*"&amp;AttendanceSums!EC$1&amp;"*"),1,0)</f>
        <v>1</v>
      </c>
      <c r="ED9" s="7">
        <f>IF(COUNTIF(MeetingAttendance!$D$4:$D$500,"*"&amp;AttendanceSums!ED$1&amp;"*"),1,0)</f>
        <v>1</v>
      </c>
      <c r="EE9" s="7">
        <f>IF(COUNTIF(MeetingAttendance!$D$4:$D$500,"*"&amp;AttendanceSums!EE$1&amp;"*"),1,0)</f>
        <v>1</v>
      </c>
      <c r="EF9" s="7">
        <f>IF(COUNTIF(MeetingAttendance!$D$4:$D$500,"*"&amp;AttendanceSums!EF$1&amp;"*"),1,0)</f>
        <v>1</v>
      </c>
      <c r="EG9" s="7">
        <f>IF(COUNTIF(MeetingAttendance!$D$4:$D$500,"*"&amp;AttendanceSums!EG$1&amp;"*"),1,0)</f>
        <v>1</v>
      </c>
      <c r="EH9" s="7">
        <f>IF(COUNTIF(MeetingAttendance!$D$4:$D$500,"*"&amp;AttendanceSums!EH$1&amp;"*"),1,0)</f>
        <v>1</v>
      </c>
      <c r="EI9" s="7">
        <f>IF(COUNTIF(MeetingAttendance!$D$4:$D$500,"*"&amp;AttendanceSums!EI$1&amp;"*"),1,0)</f>
        <v>1</v>
      </c>
      <c r="EJ9" s="7">
        <f>IF(COUNTIF(MeetingAttendance!$D$4:$D$500,"*"&amp;AttendanceSums!EJ$1&amp;"*"),1,0)</f>
        <v>1</v>
      </c>
      <c r="EK9" s="7">
        <f>IF(COUNTIF(MeetingAttendance!$D$4:$D$500,"*"&amp;AttendanceSums!EK$1&amp;"*"),1,0)</f>
        <v>1</v>
      </c>
      <c r="EL9" s="7">
        <f>IF(COUNTIF(MeetingAttendance!$D$4:$D$500,"*"&amp;AttendanceSums!EL$1&amp;"*"),1,0)</f>
        <v>1</v>
      </c>
      <c r="EM9" s="7">
        <f>IF(COUNTIF(MeetingAttendance!$D$4:$D$500,"*"&amp;AttendanceSums!EM$1&amp;"*"),1,0)</f>
        <v>1</v>
      </c>
      <c r="EN9" s="7">
        <f>IF(COUNTIF(MeetingAttendance!$D$4:$D$500,"*"&amp;AttendanceSums!EN$1&amp;"*"),1,0)</f>
        <v>1</v>
      </c>
      <c r="EO9" s="7">
        <f>IF(COUNTIF(MeetingAttendance!$D$4:$D$500,"*"&amp;AttendanceSums!EO$1&amp;"*"),1,0)</f>
        <v>1</v>
      </c>
      <c r="EP9" s="7">
        <f>IF(COUNTIF(MeetingAttendance!$D$4:$D$500,"*"&amp;AttendanceSums!EP$1&amp;"*"),1,0)</f>
        <v>1</v>
      </c>
      <c r="EQ9" s="7">
        <f>IF(COUNTIF(MeetingAttendance!$D$4:$D$500,"*"&amp;AttendanceSums!EQ$1&amp;"*"),1,0)</f>
        <v>1</v>
      </c>
      <c r="ER9" s="7">
        <f>IF(COUNTIF(MeetingAttendance!$D$4:$D$500,"*"&amp;AttendanceSums!ER$1&amp;"*"),1,0)</f>
        <v>1</v>
      </c>
      <c r="ES9" s="7">
        <f>IF(COUNTIF(MeetingAttendance!$D$4:$D$500,"*"&amp;AttendanceSums!ES$1&amp;"*"),1,0)</f>
        <v>1</v>
      </c>
      <c r="ET9" s="7">
        <f>IF(COUNTIF(MeetingAttendance!$D$4:$D$500,"*"&amp;AttendanceSums!ET$1&amp;"*"),1,0)</f>
        <v>1</v>
      </c>
      <c r="EU9" s="7">
        <f>IF(COUNTIF(MeetingAttendance!$D$4:$D$500,"*"&amp;AttendanceSums!EU$1&amp;"*"),1,0)</f>
        <v>1</v>
      </c>
      <c r="EV9" s="7">
        <f>IF(COUNTIF(MeetingAttendance!$D$4:$D$500,"*"&amp;AttendanceSums!EV$1&amp;"*"),1,0)</f>
        <v>1</v>
      </c>
      <c r="EW9" s="7">
        <f>IF(COUNTIF(MeetingAttendance!$D$4:$D$500,"*"&amp;AttendanceSums!EW$1&amp;"*"),1,0)</f>
        <v>1</v>
      </c>
      <c r="EX9" s="7">
        <f>IF(COUNTIF(MeetingAttendance!$D$4:$D$500,"*"&amp;AttendanceSums!EX$1&amp;"*"),1,0)</f>
        <v>1</v>
      </c>
      <c r="EY9" s="7">
        <f>IF(COUNTIF(MeetingAttendance!$D$4:$D$500,"*"&amp;AttendanceSums!EY$1&amp;"*"),1,0)</f>
        <v>1</v>
      </c>
      <c r="EZ9" s="7">
        <f>IF(COUNTIF(MeetingAttendance!$D$4:$D$500,"*"&amp;AttendanceSums!EZ$1&amp;"*"),1,0)</f>
        <v>1</v>
      </c>
      <c r="FA9" s="7">
        <f>IF(COUNTIF(MeetingAttendance!$D$4:$D$500,"*"&amp;AttendanceSums!FA$1&amp;"*"),1,0)</f>
        <v>1</v>
      </c>
      <c r="FB9" s="7">
        <f>IF(COUNTIF(MeetingAttendance!$D$4:$D$500,"*"&amp;AttendanceSums!FB$1&amp;"*"),1,0)</f>
        <v>1</v>
      </c>
      <c r="FC9" s="7">
        <f>IF(COUNTIF(MeetingAttendance!$D$4:$D$500,"*"&amp;AttendanceSums!FC$1&amp;"*"),1,0)</f>
        <v>1</v>
      </c>
      <c r="FD9" s="7">
        <f>IF(COUNTIF(MeetingAttendance!$D$4:$D$500,"*"&amp;AttendanceSums!FD$1&amp;"*"),1,0)</f>
        <v>1</v>
      </c>
      <c r="FE9" s="7">
        <f>IF(COUNTIF(MeetingAttendance!$D$4:$D$500,"*"&amp;AttendanceSums!FE$1&amp;"*"),1,0)</f>
        <v>1</v>
      </c>
      <c r="FF9" s="7">
        <f>IF(COUNTIF(MeetingAttendance!$D$4:$D$500,"*"&amp;AttendanceSums!FF$1&amp;"*"),1,0)</f>
        <v>1</v>
      </c>
      <c r="FG9" s="7">
        <f>IF(COUNTIF(MeetingAttendance!$D$4:$D$500,"*"&amp;AttendanceSums!FG$1&amp;"*"),1,0)</f>
        <v>1</v>
      </c>
      <c r="FH9" s="7">
        <f>IF(COUNTIF(MeetingAttendance!$D$4:$D$500,"*"&amp;AttendanceSums!FH$1&amp;"*"),1,0)</f>
        <v>1</v>
      </c>
      <c r="FI9" s="7">
        <f>IF(COUNTIF(MeetingAttendance!$D$4:$D$500,"*"&amp;AttendanceSums!FI$1&amp;"*"),1,0)</f>
        <v>1</v>
      </c>
      <c r="FJ9" s="7">
        <f>IF(COUNTIF(MeetingAttendance!$D$4:$D$500,"*"&amp;AttendanceSums!FJ$1&amp;"*"),1,0)</f>
        <v>1</v>
      </c>
      <c r="FK9" s="7">
        <f>IF(COUNTIF(MeetingAttendance!$D$4:$D$500,"*"&amp;AttendanceSums!FK$1&amp;"*"),1,0)</f>
        <v>1</v>
      </c>
    </row>
    <row r="10" spans="1:167" x14ac:dyDescent="0.25">
      <c r="A10" t="s">
        <v>329</v>
      </c>
      <c r="C10"/>
      <c r="D10" s="7">
        <f>IF(COUNTIF(MeetingAttendance!$E$4:$E$500,"*"&amp;AttendanceSums!D$1&amp;"*"),1,0)</f>
        <v>0</v>
      </c>
      <c r="E10" s="7">
        <f>IF(COUNTIF(MeetingAttendance!$E$4:$E$500,"*"&amp;AttendanceSums!E$1&amp;"*"),1,0)</f>
        <v>0</v>
      </c>
      <c r="F10" s="7">
        <f>IF(COUNTIF(MeetingAttendance!$E$4:$E$500,"*"&amp;AttendanceSums!F$1&amp;"*"),1,0)</f>
        <v>0</v>
      </c>
      <c r="G10" s="7">
        <f>IF(COUNTIF(MeetingAttendance!$E$4:$E$500,"*"&amp;AttendanceSums!G$1&amp;"*"),1,0)</f>
        <v>0</v>
      </c>
      <c r="H10" s="7">
        <f>IF(COUNTIF(MeetingAttendance!$E$4:$E$500,"*"&amp;AttendanceSums!H$1&amp;"*"),1,0)</f>
        <v>0</v>
      </c>
      <c r="I10" s="7">
        <f>IF(COUNTIF(MeetingAttendance!$E$4:$E$500,"*"&amp;AttendanceSums!I$1&amp;"*"),1,0)</f>
        <v>0</v>
      </c>
      <c r="J10" s="7">
        <f>IF(COUNTIF(MeetingAttendance!$E$4:$E$500,"*"&amp;AttendanceSums!J$1&amp;"*"),1,0)</f>
        <v>0</v>
      </c>
      <c r="K10" s="7">
        <f>IF(COUNTIF(MeetingAttendance!$E$4:$E$500,"*"&amp;AttendanceSums!K$1&amp;"*"),1,0)</f>
        <v>0</v>
      </c>
      <c r="L10" s="7">
        <f>IF(COUNTIF(MeetingAttendance!$E$4:$E$500,"*"&amp;AttendanceSums!L$1&amp;"*"),1,0)</f>
        <v>0</v>
      </c>
      <c r="M10" s="7">
        <f>IF(COUNTIF(MeetingAttendance!$E$4:$E$500,"*"&amp;AttendanceSums!M$1&amp;"*"),1,0)</f>
        <v>0</v>
      </c>
      <c r="N10" s="7">
        <f>IF(COUNTIF(MeetingAttendance!$E$4:$E$500,"*"&amp;AttendanceSums!N$1&amp;"*"),1,0)</f>
        <v>0</v>
      </c>
      <c r="O10" s="7">
        <f>IF(COUNTIF(MeetingAttendance!$E$4:$E$500,"*"&amp;AttendanceSums!O$1&amp;"*"),1,0)</f>
        <v>0</v>
      </c>
      <c r="P10" s="7">
        <f>IF(COUNTIF(MeetingAttendance!$E$4:$E$500,"*"&amp;AttendanceSums!P$1&amp;"*"),1,0)</f>
        <v>0</v>
      </c>
      <c r="Q10" s="7">
        <f>IF(COUNTIF(MeetingAttendance!$E$4:$E$500,"*"&amp;AttendanceSums!Q$1&amp;"*"),1,0)</f>
        <v>0</v>
      </c>
      <c r="R10" s="7">
        <f>IF(COUNTIF(MeetingAttendance!$E$4:$E$500,"*"&amp;AttendanceSums!R$1&amp;"*"),1,0)</f>
        <v>0</v>
      </c>
      <c r="S10" s="7">
        <f>IF(COUNTIF(MeetingAttendance!$E$4:$E$500,"*"&amp;AttendanceSums!S$1&amp;"*"),1,0)</f>
        <v>0</v>
      </c>
      <c r="T10" s="7">
        <f>IF(COUNTIF(MeetingAttendance!$E$4:$E$500,"*"&amp;AttendanceSums!T$1&amp;"*"),1,0)</f>
        <v>0</v>
      </c>
      <c r="U10" s="7">
        <f>IF(COUNTIF(MeetingAttendance!$E$4:$E$500,"*"&amp;AttendanceSums!U$1&amp;"*"),1,0)</f>
        <v>0</v>
      </c>
      <c r="V10" s="7">
        <f>IF(COUNTIF(MeetingAttendance!$E$4:$E$500,"*"&amp;AttendanceSums!V$1&amp;"*"),1,0)</f>
        <v>0</v>
      </c>
      <c r="W10" s="7">
        <f>IF(COUNTIF(MeetingAttendance!$E$4:$E$500,"*"&amp;AttendanceSums!W$1&amp;"*"),1,0)</f>
        <v>0</v>
      </c>
      <c r="X10" s="7">
        <f>IF(COUNTIF(MeetingAttendance!$E$4:$E$500,"*"&amp;AttendanceSums!X$1&amp;"*"),1,0)</f>
        <v>0</v>
      </c>
      <c r="Y10" s="7">
        <f>IF(COUNTIF(MeetingAttendance!$E$4:$E$500,"*"&amp;AttendanceSums!Y$1&amp;"*"),1,0)</f>
        <v>1</v>
      </c>
      <c r="Z10" s="7">
        <f>IF(COUNTIF(MeetingAttendance!$E$4:$E$500,"*"&amp;AttendanceSums!Z$1&amp;"*"),1,0)</f>
        <v>1</v>
      </c>
      <c r="AA10" s="7">
        <f>IF(COUNTIF(MeetingAttendance!$E$4:$E$500,"*"&amp;AttendanceSums!AA$1&amp;"*"),1,0)</f>
        <v>1</v>
      </c>
      <c r="AB10" s="7">
        <f>IF(COUNTIF(MeetingAttendance!$E$4:$E$500,"*"&amp;AttendanceSums!AB$1&amp;"*"),1,0)</f>
        <v>0</v>
      </c>
      <c r="AC10" s="7">
        <f>IF(COUNTIF(MeetingAttendance!$E$4:$E$500,"*"&amp;AttendanceSums!AC$1&amp;"*"),1,0)</f>
        <v>0</v>
      </c>
      <c r="AD10" s="7">
        <f>IF(COUNTIF(MeetingAttendance!$E$4:$E$500,"*"&amp;AttendanceSums!AD$1&amp;"*"),1,0)</f>
        <v>0</v>
      </c>
      <c r="AE10" s="7">
        <f>IF(COUNTIF(MeetingAttendance!$E$4:$E$500,"*"&amp;AttendanceSums!AE$1&amp;"*"),1,0)</f>
        <v>0</v>
      </c>
      <c r="AF10" s="7">
        <f>IF(COUNTIF(MeetingAttendance!$E$4:$E$500,"*"&amp;AttendanceSums!AF$1&amp;"*"),1,0)</f>
        <v>0</v>
      </c>
      <c r="AG10" s="7">
        <f>IF(COUNTIF(MeetingAttendance!$E$4:$E$500,"*"&amp;AttendanceSums!AG$1&amp;"*"),1,0)</f>
        <v>0</v>
      </c>
      <c r="AH10" s="7">
        <f>IF(COUNTIF(MeetingAttendance!$E$4:$E$500,"*"&amp;AttendanceSums!AH$1&amp;"*"),1,0)</f>
        <v>0</v>
      </c>
      <c r="AI10" s="7">
        <f>IF(COUNTIF(MeetingAttendance!$E$4:$E$500,"*"&amp;AttendanceSums!AI$1&amp;"*"),1,0)</f>
        <v>0</v>
      </c>
      <c r="AJ10" s="7">
        <f>IF(COUNTIF(MeetingAttendance!$E$4:$E$500,"*"&amp;AttendanceSums!AJ$1&amp;"*"),1,0)</f>
        <v>0</v>
      </c>
      <c r="AK10" s="7">
        <f>IF(COUNTIF(MeetingAttendance!$E$4:$E$500,"*"&amp;AttendanceSums!AK$1&amp;"*"),1,0)</f>
        <v>0</v>
      </c>
      <c r="AL10" s="7">
        <f>IF(COUNTIF(MeetingAttendance!$E$4:$E$500,"*"&amp;AttendanceSums!AL$1&amp;"*"),1,0)</f>
        <v>1</v>
      </c>
      <c r="AM10" s="7">
        <f>IF(COUNTIF(MeetingAttendance!$E$4:$E$500,"*"&amp;AttendanceSums!AM$1&amp;"*"),1,0)</f>
        <v>1</v>
      </c>
      <c r="AN10" s="7">
        <f>IF(COUNTIF(MeetingAttendance!$E$4:$E$500,"*"&amp;AttendanceSums!AN$1&amp;"*"),1,0)</f>
        <v>1</v>
      </c>
      <c r="AO10" s="7">
        <f>IF(COUNTIF(MeetingAttendance!$E$4:$E$500,"*"&amp;AttendanceSums!AO$1&amp;"*"),1,0)</f>
        <v>0</v>
      </c>
      <c r="AP10" s="7">
        <f>IF(COUNTIF(MeetingAttendance!$E$4:$E$500,"*"&amp;AttendanceSums!AP$1&amp;"*"),1,0)</f>
        <v>0</v>
      </c>
      <c r="AQ10" s="7">
        <f>IF(COUNTIF(MeetingAttendance!$E$4:$E$500,"*"&amp;AttendanceSums!AQ$1&amp;"*"),1,0)</f>
        <v>1</v>
      </c>
      <c r="AR10" s="7">
        <f>IF(COUNTIF(MeetingAttendance!$E$4:$E$500,"*"&amp;AttendanceSums!AR$1&amp;"*"),1,0)</f>
        <v>0</v>
      </c>
      <c r="AS10" s="7">
        <f>IF(COUNTIF(MeetingAttendance!$E$4:$E$500,"*"&amp;AttendanceSums!AS$1&amp;"*"),1,0)</f>
        <v>1</v>
      </c>
      <c r="AT10" s="7">
        <f>IF(COUNTIF(MeetingAttendance!$E$4:$E$500,"*"&amp;AttendanceSums!AT$1&amp;"*"),1,0)</f>
        <v>1</v>
      </c>
      <c r="AU10" s="7">
        <f>IF(COUNTIF(MeetingAttendance!$E$4:$E$500,"*"&amp;AttendanceSums!AU$1&amp;"*"),1,0)</f>
        <v>1</v>
      </c>
      <c r="AV10" s="7">
        <f>IF(COUNTIF(MeetingAttendance!$E$4:$E$500,"*"&amp;AttendanceSums!AV$1&amp;"*"),1,0)</f>
        <v>1</v>
      </c>
      <c r="AW10" s="7">
        <f>IF(COUNTIF(MeetingAttendance!$E$4:$E$500,"*"&amp;AttendanceSums!AW$1&amp;"*"),1,0)</f>
        <v>1</v>
      </c>
      <c r="AX10" s="7">
        <f>IF(COUNTIF(MeetingAttendance!$E$4:$E$500,"*"&amp;AttendanceSums!AX$1&amp;"*"),1,0)</f>
        <v>1</v>
      </c>
      <c r="AY10" s="7">
        <f>IF(COUNTIF(MeetingAttendance!$E$4:$E$500,"*"&amp;AttendanceSums!AY$1&amp;"*"),1,0)</f>
        <v>0</v>
      </c>
      <c r="AZ10" s="7">
        <f>IF(COUNTIF(MeetingAttendance!$E$4:$E$500,"*"&amp;AttendanceSums!AZ$1&amp;"*"),1,0)</f>
        <v>0</v>
      </c>
      <c r="BA10" s="7">
        <f>IF(COUNTIF(MeetingAttendance!$E$4:$E$500,"*"&amp;AttendanceSums!BA$1&amp;"*"),1,0)</f>
        <v>1</v>
      </c>
      <c r="BB10" s="7">
        <f>IF(COUNTIF(MeetingAttendance!$E$4:$E$500,"*"&amp;AttendanceSums!BB$1&amp;"*"),1,0)</f>
        <v>1</v>
      </c>
      <c r="BC10" s="7">
        <f>IF(COUNTIF(MeetingAttendance!$E$4:$E$500,"*"&amp;AttendanceSums!BC$1&amp;"*"),1,0)</f>
        <v>1</v>
      </c>
      <c r="BD10" s="7">
        <f>IF(COUNTIF(MeetingAttendance!$E$4:$E$500,"*"&amp;AttendanceSums!BD$1&amp;"*"),1,0)</f>
        <v>1</v>
      </c>
      <c r="BE10" s="7">
        <f>IF(COUNTIF(MeetingAttendance!$E$4:$E$500,"*"&amp;AttendanceSums!BE$1&amp;"*"),1,0)</f>
        <v>1</v>
      </c>
      <c r="BF10" s="7">
        <f>IF(COUNTIF(MeetingAttendance!$E$4:$E$500,"*"&amp;AttendanceSums!BF$1&amp;"*"),1,0)</f>
        <v>0</v>
      </c>
      <c r="BG10" s="7">
        <f>IF(COUNTIF(MeetingAttendance!$E$4:$E$500,"*"&amp;AttendanceSums!BG$1&amp;"*"),1,0)</f>
        <v>1</v>
      </c>
      <c r="BH10" s="7">
        <f>IF(COUNTIF(MeetingAttendance!$E$4:$E$500,"*"&amp;AttendanceSums!BH$1&amp;"*"),1,0)</f>
        <v>0</v>
      </c>
      <c r="BI10" s="7">
        <f>IF(COUNTIF(MeetingAttendance!$E$4:$E$500,"*"&amp;AttendanceSums!BI$1&amp;"*"),1,0)</f>
        <v>1</v>
      </c>
      <c r="BJ10" s="7">
        <f>IF(COUNTIF(MeetingAttendance!$E$4:$E$500,"*"&amp;AttendanceSums!BJ$1&amp;"*"),1,0)</f>
        <v>1</v>
      </c>
      <c r="BK10" s="7">
        <f>IF(COUNTIF(MeetingAttendance!$E$4:$E$500,"*"&amp;AttendanceSums!BK$1&amp;"*"),1,0)</f>
        <v>1</v>
      </c>
      <c r="BL10" s="7">
        <f>IF(COUNTIF(MeetingAttendance!$E$4:$E$500,"*"&amp;AttendanceSums!BL$1&amp;"*"),1,0)</f>
        <v>1</v>
      </c>
      <c r="BM10" s="7">
        <f>IF(COUNTIF(MeetingAttendance!$E$4:$E$500,"*"&amp;AttendanceSums!BM$1&amp;"*"),1,0)</f>
        <v>1</v>
      </c>
      <c r="BN10" s="7">
        <f>IF(COUNTIF(MeetingAttendance!$E$4:$E$500,"*"&amp;AttendanceSums!BN$1&amp;"*"),1,0)</f>
        <v>1</v>
      </c>
      <c r="BO10" s="7">
        <f>IF(COUNTIF(MeetingAttendance!$E$4:$E$500,"*"&amp;AttendanceSums!BO$1&amp;"*"),1,0)</f>
        <v>1</v>
      </c>
      <c r="BP10" s="7">
        <f>IF(COUNTIF(MeetingAttendance!$E$4:$E$500,"*"&amp;AttendanceSums!BP$1&amp;"*"),1,0)</f>
        <v>1</v>
      </c>
      <c r="BQ10" s="7">
        <f>IF(COUNTIF(MeetingAttendance!$E$4:$E$500,"*"&amp;AttendanceSums!BQ$1&amp;"*"),1,0)</f>
        <v>1</v>
      </c>
      <c r="BR10" s="7">
        <f>IF(COUNTIF(MeetingAttendance!$E$4:$E$500,"*"&amp;AttendanceSums!BR$1&amp;"*"),1,0)</f>
        <v>1</v>
      </c>
      <c r="BS10" s="7">
        <f>IF(COUNTIF(MeetingAttendance!$E$4:$E$500,"*"&amp;AttendanceSums!BS$1&amp;"*"),1,0)</f>
        <v>1</v>
      </c>
      <c r="BT10" s="7">
        <f>IF(COUNTIF(MeetingAttendance!$E$4:$E$500,"*"&amp;AttendanceSums!BT$1&amp;"*"),1,0)</f>
        <v>1</v>
      </c>
      <c r="BU10" s="7">
        <f>IF(COUNTIF(MeetingAttendance!$E$4:$E$500,"*"&amp;AttendanceSums!BU$1&amp;"*"),1,0)</f>
        <v>1</v>
      </c>
      <c r="BV10" s="7">
        <f>IF(COUNTIF(MeetingAttendance!$E$4:$E$500,"*"&amp;AttendanceSums!BV$1&amp;"*"),1,0)</f>
        <v>1</v>
      </c>
      <c r="BW10" s="7">
        <f>IF(COUNTIF(MeetingAttendance!$E$4:$E$500,"*"&amp;AttendanceSums!BW$1&amp;"*"),1,0)</f>
        <v>1</v>
      </c>
      <c r="BX10" s="7">
        <f>IF(COUNTIF(MeetingAttendance!$E$4:$E$500,"*"&amp;AttendanceSums!BX$1&amp;"*"),1,0)</f>
        <v>1</v>
      </c>
      <c r="BY10" s="7">
        <f>IF(COUNTIF(MeetingAttendance!$E$4:$E$500,"*"&amp;AttendanceSums!BY$1&amp;"*"),1,0)</f>
        <v>1</v>
      </c>
      <c r="BZ10" s="7">
        <f>IF(COUNTIF(MeetingAttendance!$E$4:$E$500,"*"&amp;AttendanceSums!BZ$1&amp;"*"),1,0)</f>
        <v>1</v>
      </c>
      <c r="CA10" s="7">
        <f>IF(COUNTIF(MeetingAttendance!$E$4:$E$500,"*"&amp;AttendanceSums!CA$1&amp;"*"),1,0)</f>
        <v>1</v>
      </c>
      <c r="CB10" s="7">
        <f>IF(COUNTIF(MeetingAttendance!$E$4:$E$500,"*"&amp;AttendanceSums!CB$1&amp;"*"),1,0)</f>
        <v>1</v>
      </c>
      <c r="CC10" s="7">
        <f>IF(COUNTIF(MeetingAttendance!$E$4:$E$500,"*"&amp;AttendanceSums!CC$1&amp;"*"),1,0)</f>
        <v>1</v>
      </c>
      <c r="CD10" s="7">
        <f>IF(COUNTIF(MeetingAttendance!$E$4:$E$500,"*"&amp;AttendanceSums!CD$1&amp;"*"),1,0)</f>
        <v>0</v>
      </c>
      <c r="CE10" s="7">
        <f>IF(COUNTIF(MeetingAttendance!$E$4:$E$500,"*"&amp;AttendanceSums!CE$1&amp;"*"),1,0)</f>
        <v>1</v>
      </c>
      <c r="CF10" s="7">
        <f>IF(COUNTIF(MeetingAttendance!$E$4:$E$500,"*"&amp;AttendanceSums!CF$1&amp;"*"),1,0)</f>
        <v>1</v>
      </c>
      <c r="CG10" s="7">
        <f>IF(COUNTIF(MeetingAttendance!$E$4:$E$500,"*"&amp;AttendanceSums!CG$1&amp;"*"),1,0)</f>
        <v>1</v>
      </c>
      <c r="CH10" s="7">
        <f>IF(COUNTIF(MeetingAttendance!$E$4:$E$500,"*"&amp;AttendanceSums!CH$1&amp;"*"),1,0)</f>
        <v>1</v>
      </c>
      <c r="CI10" s="7">
        <f>IF(COUNTIF(MeetingAttendance!$E$4:$E$500,"*"&amp;AttendanceSums!CI$1&amp;"*"),1,0)</f>
        <v>1</v>
      </c>
      <c r="CJ10" s="7">
        <f>IF(COUNTIF(MeetingAttendance!$E$4:$E$500,"*"&amp;AttendanceSums!CJ$1&amp;"*"),1,0)</f>
        <v>0</v>
      </c>
      <c r="CK10" s="7">
        <f>IF(COUNTIF(MeetingAttendance!$E$4:$E$500,"*"&amp;AttendanceSums!CK$1&amp;"*"),1,0)</f>
        <v>0</v>
      </c>
      <c r="CL10" s="7">
        <f>IF(COUNTIF(MeetingAttendance!$E$4:$E$500,"*"&amp;AttendanceSums!CL$1&amp;"*"),1,0)</f>
        <v>1</v>
      </c>
      <c r="CM10" s="7">
        <f>IF(COUNTIF(MeetingAttendance!$E$4:$E$500,"*"&amp;AttendanceSums!CM$1&amp;"*"),1,0)</f>
        <v>1</v>
      </c>
      <c r="CN10" s="7">
        <f>IF(COUNTIF(MeetingAttendance!$E$4:$E$500,"*"&amp;AttendanceSums!CN$1&amp;"*"),1,0)</f>
        <v>0</v>
      </c>
      <c r="CO10" s="7">
        <f>IF(COUNTIF(MeetingAttendance!$E$4:$E$500,"*"&amp;AttendanceSums!CO$1&amp;"*"),1,0)</f>
        <v>1</v>
      </c>
      <c r="CP10" s="7">
        <f>IF(COUNTIF(MeetingAttendance!$E$4:$E$500,"*"&amp;AttendanceSums!CP$1&amp;"*"),1,0)</f>
        <v>1</v>
      </c>
      <c r="CQ10" s="7">
        <f>IF(COUNTIF(MeetingAttendance!$E$4:$E$500,"*"&amp;AttendanceSums!CQ$1&amp;"*"),1,0)</f>
        <v>0</v>
      </c>
      <c r="CR10" s="7">
        <f>IF(COUNTIF(MeetingAttendance!$E$4:$E$500,"*"&amp;AttendanceSums!CR$1&amp;"*"),1,0)</f>
        <v>0</v>
      </c>
      <c r="CS10" s="7">
        <f>IF(COUNTIF(MeetingAttendance!$E$4:$E$500,"*"&amp;AttendanceSums!CS$1&amp;"*"),1,0)</f>
        <v>0</v>
      </c>
      <c r="CT10" s="7">
        <f>IF(COUNTIF(MeetingAttendance!$E$4:$E$500,"*"&amp;AttendanceSums!CT$1&amp;"*"),1,0)</f>
        <v>1</v>
      </c>
      <c r="CU10" s="7">
        <f>IF(COUNTIF(MeetingAttendance!$E$4:$E$500,"*"&amp;AttendanceSums!CU$1&amp;"*"),1,0)</f>
        <v>0</v>
      </c>
      <c r="CV10" s="7">
        <f>IF(COUNTIF(MeetingAttendance!$E$4:$E$500,"*"&amp;AttendanceSums!CV$1&amp;"*"),1,0)</f>
        <v>1</v>
      </c>
      <c r="CW10" s="7">
        <f>IF(COUNTIF(MeetingAttendance!$E$4:$E$500,"*"&amp;AttendanceSums!CW$1&amp;"*"),1,0)</f>
        <v>1</v>
      </c>
      <c r="CX10" s="7">
        <f>IF(COUNTIF(MeetingAttendance!$E$4:$E$500,"*"&amp;AttendanceSums!CX$1&amp;"*"),1,0)</f>
        <v>1</v>
      </c>
      <c r="CY10" s="7">
        <f>IF(COUNTIF(MeetingAttendance!$E$4:$E$500,"*"&amp;AttendanceSums!CY$1&amp;"*"),1,0)</f>
        <v>1</v>
      </c>
      <c r="CZ10" s="7">
        <f>IF(COUNTIF(MeetingAttendance!$E$4:$E$500,"*"&amp;AttendanceSums!CZ$1&amp;"*"),1,0)</f>
        <v>0</v>
      </c>
      <c r="DA10" s="7">
        <f>IF(COUNTIF(MeetingAttendance!$E$4:$E$500,"*"&amp;AttendanceSums!DA$1&amp;"*"),1,0)</f>
        <v>0</v>
      </c>
      <c r="DB10" s="7">
        <f>IF(COUNTIF(MeetingAttendance!$E$4:$E$500,"*"&amp;AttendanceSums!DB$1&amp;"*"),1,0)</f>
        <v>1</v>
      </c>
      <c r="DC10" s="7">
        <f>IF(COUNTIF(MeetingAttendance!$E$4:$E$500,"*"&amp;AttendanceSums!DC$1&amp;"*"),1,0)</f>
        <v>1</v>
      </c>
      <c r="DD10" s="7">
        <f>IF(COUNTIF(MeetingAttendance!$E$4:$E$500,"*"&amp;AttendanceSums!DD$1&amp;"*"),1,0)</f>
        <v>1</v>
      </c>
      <c r="DE10" s="7">
        <f>IF(COUNTIF(MeetingAttendance!$E$4:$E$500,"*"&amp;AttendanceSums!DE$1&amp;"*"),1,0)</f>
        <v>1</v>
      </c>
      <c r="DF10" s="7">
        <f>IF(COUNTIF(MeetingAttendance!$E$4:$E$500,"*"&amp;AttendanceSums!DF$1&amp;"*"),1,0)</f>
        <v>0</v>
      </c>
      <c r="DG10" s="7">
        <f>IF(COUNTIF(MeetingAttendance!$E$4:$E$500,"*"&amp;AttendanceSums!DG$1&amp;"*"),1,0)</f>
        <v>1</v>
      </c>
      <c r="DH10" s="7">
        <f>IF(COUNTIF(MeetingAttendance!$E$4:$E$500,"*"&amp;AttendanceSums!DH$1&amp;"*"),1,0)</f>
        <v>1</v>
      </c>
      <c r="DI10" s="7">
        <f>IF(COUNTIF(MeetingAttendance!$E$4:$E$500,"*"&amp;AttendanceSums!DI$1&amp;"*"),1,0)</f>
        <v>1</v>
      </c>
      <c r="DJ10" s="7">
        <f>IF(COUNTIF(MeetingAttendance!$E$4:$E$500,"*"&amp;AttendanceSums!DJ$1&amp;"*"),1,0)</f>
        <v>1</v>
      </c>
      <c r="DK10" s="7">
        <f>IF(COUNTIF(MeetingAttendance!$E$4:$E$500,"*"&amp;AttendanceSums!DK$1&amp;"*"),1,0)</f>
        <v>1</v>
      </c>
      <c r="DL10" s="7">
        <f>IF(COUNTIF(MeetingAttendance!$E$4:$E$500,"*"&amp;AttendanceSums!DL$1&amp;"*"),1,0)</f>
        <v>1</v>
      </c>
      <c r="DM10" s="7">
        <f>IF(COUNTIF(MeetingAttendance!$E$4:$E$500,"*"&amp;AttendanceSums!DM$1&amp;"*"),1,0)</f>
        <v>0</v>
      </c>
      <c r="DN10" s="7">
        <f>IF(COUNTIF(MeetingAttendance!$E$4:$E$500,"*"&amp;AttendanceSums!DN$1&amp;"*"),1,0)</f>
        <v>0</v>
      </c>
      <c r="DO10" s="7">
        <f>IF(COUNTIF(MeetingAttendance!$E$4:$E$500,"*"&amp;AttendanceSums!DO$1&amp;"*"),1,0)</f>
        <v>1</v>
      </c>
      <c r="DP10" s="7">
        <f>IF(COUNTIF(MeetingAttendance!$E$4:$E$500,"*"&amp;AttendanceSums!DP$1&amp;"*"),1,0)</f>
        <v>1</v>
      </c>
      <c r="DQ10" s="7">
        <f>IF(COUNTIF(MeetingAttendance!$E$4:$E$500,"*"&amp;AttendanceSums!DQ$1&amp;"*"),1,0)</f>
        <v>1</v>
      </c>
      <c r="DR10" s="7">
        <f>IF(COUNTIF(MeetingAttendance!$E$4:$E$500,"*"&amp;AttendanceSums!DR$1&amp;"*"),1,0)</f>
        <v>1</v>
      </c>
      <c r="DS10" s="7">
        <f>IF(COUNTIF(MeetingAttendance!$E$4:$E$500,"*"&amp;AttendanceSums!DS$1&amp;"*"),1,0)</f>
        <v>1</v>
      </c>
      <c r="DT10" s="7">
        <f>IF(COUNTIF(MeetingAttendance!$E$4:$E$500,"*"&amp;AttendanceSums!DT$1&amp;"*"),1,0)</f>
        <v>1</v>
      </c>
      <c r="DU10" s="7">
        <f>IF(COUNTIF(MeetingAttendance!$E$4:$E$500,"*"&amp;AttendanceSums!DU$1&amp;"*"),1,0)</f>
        <v>1</v>
      </c>
      <c r="DV10" s="7">
        <f>IF(COUNTIF(MeetingAttendance!$E$4:$E$500,"*"&amp;AttendanceSums!DV$1&amp;"*"),1,0)</f>
        <v>1</v>
      </c>
      <c r="DW10" s="7">
        <f>IF(COUNTIF(MeetingAttendance!$E$4:$E$500,"*"&amp;AttendanceSums!DW$1&amp;"*"),1,0)</f>
        <v>1</v>
      </c>
      <c r="DX10" s="7">
        <f>IF(COUNTIF(MeetingAttendance!$E$4:$E$500,"*"&amp;AttendanceSums!DX$1&amp;"*"),1,0)</f>
        <v>1</v>
      </c>
      <c r="DY10" s="7">
        <f>IF(COUNTIF(MeetingAttendance!$E$4:$E$500,"*"&amp;AttendanceSums!DY$1&amp;"*"),1,0)</f>
        <v>1</v>
      </c>
      <c r="DZ10" s="7">
        <f>IF(COUNTIF(MeetingAttendance!$E$4:$E$500,"*"&amp;AttendanceSums!DZ$1&amp;"*"),1,0)</f>
        <v>1</v>
      </c>
      <c r="EA10" s="7">
        <f>IF(COUNTIF(MeetingAttendance!$E$4:$E$500,"*"&amp;AttendanceSums!EA$1&amp;"*"),1,0)</f>
        <v>1</v>
      </c>
      <c r="EB10" s="7">
        <f>IF(COUNTIF(MeetingAttendance!$E$4:$E$500,"*"&amp;AttendanceSums!EB$1&amp;"*"),1,0)</f>
        <v>1</v>
      </c>
      <c r="EC10" s="7">
        <f>IF(COUNTIF(MeetingAttendance!$E$4:$E$500,"*"&amp;AttendanceSums!EC$1&amp;"*"),1,0)</f>
        <v>1</v>
      </c>
      <c r="ED10" s="7">
        <f>IF(COUNTIF(MeetingAttendance!$E$4:$E$500,"*"&amp;AttendanceSums!ED$1&amp;"*"),1,0)</f>
        <v>1</v>
      </c>
      <c r="EE10" s="7">
        <f>IF(COUNTIF(MeetingAttendance!$E$4:$E$500,"*"&amp;AttendanceSums!EE$1&amp;"*"),1,0)</f>
        <v>1</v>
      </c>
      <c r="EF10" s="7">
        <f>IF(COUNTIF(MeetingAttendance!$E$4:$E$500,"*"&amp;AttendanceSums!EF$1&amp;"*"),1,0)</f>
        <v>1</v>
      </c>
      <c r="EG10" s="7">
        <f>IF(COUNTIF(MeetingAttendance!$E$4:$E$500,"*"&amp;AttendanceSums!EG$1&amp;"*"),1,0)</f>
        <v>1</v>
      </c>
      <c r="EH10" s="7">
        <f>IF(COUNTIF(MeetingAttendance!$E$4:$E$500,"*"&amp;AttendanceSums!EH$1&amp;"*"),1,0)</f>
        <v>1</v>
      </c>
      <c r="EI10" s="7">
        <f>IF(COUNTIF(MeetingAttendance!$E$4:$E$500,"*"&amp;AttendanceSums!EI$1&amp;"*"),1,0)</f>
        <v>1</v>
      </c>
      <c r="EJ10" s="7">
        <f>IF(COUNTIF(MeetingAttendance!$E$4:$E$500,"*"&amp;AttendanceSums!EJ$1&amp;"*"),1,0)</f>
        <v>1</v>
      </c>
      <c r="EK10" s="7">
        <f>IF(COUNTIF(MeetingAttendance!$E$4:$E$500,"*"&amp;AttendanceSums!EK$1&amp;"*"),1,0)</f>
        <v>1</v>
      </c>
      <c r="EL10" s="7">
        <f>IF(COUNTIF(MeetingAttendance!$E$4:$E$500,"*"&amp;AttendanceSums!EL$1&amp;"*"),1,0)</f>
        <v>1</v>
      </c>
      <c r="EM10" s="7">
        <f>IF(COUNTIF(MeetingAttendance!$E$4:$E$500,"*"&amp;AttendanceSums!EM$1&amp;"*"),1,0)</f>
        <v>1</v>
      </c>
      <c r="EN10" s="7">
        <f>IF(COUNTIF(MeetingAttendance!$E$4:$E$500,"*"&amp;AttendanceSums!EN$1&amp;"*"),1,0)</f>
        <v>1</v>
      </c>
      <c r="EO10" s="7">
        <f>IF(COUNTIF(MeetingAttendance!$E$4:$E$500,"*"&amp;AttendanceSums!EO$1&amp;"*"),1,0)</f>
        <v>1</v>
      </c>
      <c r="EP10" s="7">
        <f>IF(COUNTIF(MeetingAttendance!$E$4:$E$500,"*"&amp;AttendanceSums!EP$1&amp;"*"),1,0)</f>
        <v>1</v>
      </c>
      <c r="EQ10" s="7">
        <f>IF(COUNTIF(MeetingAttendance!$E$4:$E$500,"*"&amp;AttendanceSums!EQ$1&amp;"*"),1,0)</f>
        <v>1</v>
      </c>
      <c r="ER10" s="7">
        <f>IF(COUNTIF(MeetingAttendance!$E$4:$E$500,"*"&amp;AttendanceSums!ER$1&amp;"*"),1,0)</f>
        <v>1</v>
      </c>
      <c r="ES10" s="7">
        <f>IF(COUNTIF(MeetingAttendance!$E$4:$E$500,"*"&amp;AttendanceSums!ES$1&amp;"*"),1,0)</f>
        <v>1</v>
      </c>
      <c r="ET10" s="7">
        <f>IF(COUNTIF(MeetingAttendance!$E$4:$E$500,"*"&amp;AttendanceSums!ET$1&amp;"*"),1,0)</f>
        <v>1</v>
      </c>
      <c r="EU10" s="7">
        <f>IF(COUNTIF(MeetingAttendance!$E$4:$E$500,"*"&amp;AttendanceSums!EU$1&amp;"*"),1,0)</f>
        <v>1</v>
      </c>
      <c r="EV10" s="7">
        <f>IF(COUNTIF(MeetingAttendance!$E$4:$E$500,"*"&amp;AttendanceSums!EV$1&amp;"*"),1,0)</f>
        <v>1</v>
      </c>
      <c r="EW10" s="7">
        <f>IF(COUNTIF(MeetingAttendance!$E$4:$E$500,"*"&amp;AttendanceSums!EW$1&amp;"*"),1,0)</f>
        <v>1</v>
      </c>
      <c r="EX10" s="7">
        <f>IF(COUNTIF(MeetingAttendance!$E$4:$E$500,"*"&amp;AttendanceSums!EX$1&amp;"*"),1,0)</f>
        <v>1</v>
      </c>
      <c r="EY10" s="7">
        <f>IF(COUNTIF(MeetingAttendance!$E$4:$E$500,"*"&amp;AttendanceSums!EY$1&amp;"*"),1,0)</f>
        <v>1</v>
      </c>
      <c r="EZ10" s="7">
        <f>IF(COUNTIF(MeetingAttendance!$E$4:$E$500,"*"&amp;AttendanceSums!EZ$1&amp;"*"),1,0)</f>
        <v>1</v>
      </c>
      <c r="FA10" s="7">
        <f>IF(COUNTIF(MeetingAttendance!$E$4:$E$500,"*"&amp;AttendanceSums!FA$1&amp;"*"),1,0)</f>
        <v>1</v>
      </c>
      <c r="FB10" s="7">
        <f>IF(COUNTIF(MeetingAttendance!$E$4:$E$500,"*"&amp;AttendanceSums!FB$1&amp;"*"),1,0)</f>
        <v>1</v>
      </c>
      <c r="FC10" s="7">
        <f>IF(COUNTIF(MeetingAttendance!$E$4:$E$500,"*"&amp;AttendanceSums!FC$1&amp;"*"),1,0)</f>
        <v>1</v>
      </c>
      <c r="FD10" s="7">
        <f>IF(COUNTIF(MeetingAttendance!$E$4:$E$500,"*"&amp;AttendanceSums!FD$1&amp;"*"),1,0)</f>
        <v>1</v>
      </c>
      <c r="FE10" s="7">
        <f>IF(COUNTIF(MeetingAttendance!$E$4:$E$500,"*"&amp;AttendanceSums!FE$1&amp;"*"),1,0)</f>
        <v>1</v>
      </c>
      <c r="FF10" s="7">
        <f>IF(COUNTIF(MeetingAttendance!$E$4:$E$500,"*"&amp;AttendanceSums!FF$1&amp;"*"),1,0)</f>
        <v>1</v>
      </c>
      <c r="FG10" s="7">
        <f>IF(COUNTIF(MeetingAttendance!$E$4:$E$500,"*"&amp;AttendanceSums!FG$1&amp;"*"),1,0)</f>
        <v>1</v>
      </c>
      <c r="FH10" s="7">
        <f>IF(COUNTIF(MeetingAttendance!$E$4:$E$500,"*"&amp;AttendanceSums!FH$1&amp;"*"),1,0)</f>
        <v>1</v>
      </c>
      <c r="FI10" s="7">
        <f>IF(COUNTIF(MeetingAttendance!$E$4:$E$500,"*"&amp;AttendanceSums!FI$1&amp;"*"),1,0)</f>
        <v>1</v>
      </c>
      <c r="FJ10" s="7">
        <f>IF(COUNTIF(MeetingAttendance!$E$4:$E$500,"*"&amp;AttendanceSums!FJ$1&amp;"*"),1,0)</f>
        <v>1</v>
      </c>
      <c r="FK10" s="7">
        <f>IF(COUNTIF(MeetingAttendance!$E$4:$E$500,"*"&amp;AttendanceSums!FK$1&amp;"*"),1,0)</f>
        <v>1</v>
      </c>
    </row>
    <row r="11" spans="1:167" x14ac:dyDescent="0.25">
      <c r="C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</row>
    <row r="12" spans="1:167" x14ac:dyDescent="0.25">
      <c r="A12" t="s">
        <v>695</v>
      </c>
      <c r="C12"/>
      <c r="D12" s="7">
        <f>IF(COUNTIF(MeetingAttendance!$J$4:$J$500,"*"&amp;AttendanceSums!D$1&amp;"*"),1,0)</f>
        <v>0</v>
      </c>
      <c r="E12" s="7">
        <f>IF(COUNTIF(MeetingAttendance!$J$4:$J$500,"*"&amp;AttendanceSums!E$1&amp;"*"),1,0)</f>
        <v>0</v>
      </c>
      <c r="F12" s="7">
        <f>IF(COUNTIF(MeetingAttendance!$J$4:$J$500,"*"&amp;AttendanceSums!F$1&amp;"*"),1,0)</f>
        <v>0</v>
      </c>
      <c r="G12" s="7">
        <f>IF(COUNTIF(MeetingAttendance!$J$4:$J$500,"*"&amp;AttendanceSums!G$1&amp;"*"),1,0)</f>
        <v>0</v>
      </c>
      <c r="H12" s="7">
        <f>IF(COUNTIF(MeetingAttendance!$J$4:$J$500,"*"&amp;AttendanceSums!H$1&amp;"*"),1,0)</f>
        <v>0</v>
      </c>
      <c r="I12" s="7">
        <f>IF(COUNTIF(MeetingAttendance!$J$4:$J$500,"*"&amp;AttendanceSums!I$1&amp;"*"),1,0)</f>
        <v>0</v>
      </c>
      <c r="J12" s="7">
        <f>IF(COUNTIF(MeetingAttendance!$J$4:$J$500,"*"&amp;AttendanceSums!J$1&amp;"*"),1,0)</f>
        <v>0</v>
      </c>
      <c r="K12" s="7">
        <f>IF(COUNTIF(MeetingAttendance!$J$4:$J$500,"*"&amp;AttendanceSums!K$1&amp;"*"),1,0)</f>
        <v>0</v>
      </c>
      <c r="L12" s="7">
        <f>IF(COUNTIF(MeetingAttendance!$J$4:$J$500,"*"&amp;AttendanceSums!L$1&amp;"*"),1,0)</f>
        <v>0</v>
      </c>
      <c r="M12" s="7">
        <f>IF(COUNTIF(MeetingAttendance!$J$4:$J$500,"*"&amp;AttendanceSums!M$1&amp;"*"),1,0)</f>
        <v>0</v>
      </c>
      <c r="N12" s="7">
        <f>IF(COUNTIF(MeetingAttendance!$J$4:$J$500,"*"&amp;AttendanceSums!N$1&amp;"*"),1,0)</f>
        <v>0</v>
      </c>
      <c r="O12" s="7">
        <f>IF(COUNTIF(MeetingAttendance!$J$4:$J$500,"*"&amp;AttendanceSums!O$1&amp;"*"),1,0)</f>
        <v>0</v>
      </c>
      <c r="P12" s="7">
        <f>IF(COUNTIF(MeetingAttendance!$J$4:$J$500,"*"&amp;AttendanceSums!P$1&amp;"*"),1,0)</f>
        <v>0</v>
      </c>
      <c r="Q12" s="7">
        <f>IF(COUNTIF(MeetingAttendance!$J$4:$J$500,"*"&amp;AttendanceSums!Q$1&amp;"*"),1,0)</f>
        <v>0</v>
      </c>
      <c r="R12" s="7">
        <f>IF(COUNTIF(MeetingAttendance!$J$4:$J$500,"*"&amp;AttendanceSums!R$1&amp;"*"),1,0)</f>
        <v>0</v>
      </c>
      <c r="S12" s="7">
        <f>IF(COUNTIF(MeetingAttendance!$J$4:$J$500,"*"&amp;AttendanceSums!S$1&amp;"*"),1,0)</f>
        <v>0</v>
      </c>
      <c r="T12" s="7">
        <f>IF(COUNTIF(MeetingAttendance!$J$4:$J$500,"*"&amp;AttendanceSums!T$1&amp;"*"),1,0)</f>
        <v>0</v>
      </c>
      <c r="U12" s="7">
        <f>IF(COUNTIF(MeetingAttendance!$J$4:$J$500,"*"&amp;AttendanceSums!U$1&amp;"*"),1,0)</f>
        <v>0</v>
      </c>
      <c r="V12" s="7">
        <f>IF(COUNTIF(MeetingAttendance!$J$4:$J$500,"*"&amp;AttendanceSums!V$1&amp;"*"),1,0)</f>
        <v>0</v>
      </c>
      <c r="W12" s="7">
        <f>IF(COUNTIF(MeetingAttendance!$J$4:$J$500,"*"&amp;AttendanceSums!W$1&amp;"*"),1,0)</f>
        <v>0</v>
      </c>
      <c r="X12" s="7">
        <f>IF(COUNTIF(MeetingAttendance!$J$4:$J$500,"*"&amp;AttendanceSums!X$1&amp;"*"),1,0)</f>
        <v>0</v>
      </c>
      <c r="Y12" s="7">
        <f>IF(COUNTIF(MeetingAttendance!$J$4:$J$500,"*"&amp;AttendanceSums!Y$1&amp;"*"),1,0)</f>
        <v>0</v>
      </c>
      <c r="Z12" s="7">
        <f>IF(COUNTIF(MeetingAttendance!$J$4:$J$500,"*"&amp;AttendanceSums!Z$1&amp;"*"),1,0)</f>
        <v>0</v>
      </c>
      <c r="AA12" s="7">
        <f>IF(COUNTIF(MeetingAttendance!$J$4:$J$500,"*"&amp;AttendanceSums!AA$1&amp;"*"),1,0)</f>
        <v>0</v>
      </c>
      <c r="AB12" s="7">
        <f>IF(COUNTIF(MeetingAttendance!$J$4:$J$500,"*"&amp;AttendanceSums!AB$1&amp;"*"),1,0)</f>
        <v>0</v>
      </c>
      <c r="AC12" s="7">
        <f>IF(COUNTIF(MeetingAttendance!$J$4:$J$500,"*"&amp;AttendanceSums!AC$1&amp;"*"),1,0)</f>
        <v>0</v>
      </c>
      <c r="AD12" s="7">
        <f>IF(COUNTIF(MeetingAttendance!$J$4:$J$500,"*"&amp;AttendanceSums!AD$1&amp;"*"),1,0)</f>
        <v>0</v>
      </c>
      <c r="AE12" s="7">
        <f>IF(COUNTIF(MeetingAttendance!$J$4:$J$500,"*"&amp;AttendanceSums!AE$1&amp;"*"),1,0)</f>
        <v>0</v>
      </c>
      <c r="AF12" s="7">
        <f>IF(COUNTIF(MeetingAttendance!$J$4:$J$500,"*"&amp;AttendanceSums!AF$1&amp;"*"),1,0)</f>
        <v>0</v>
      </c>
      <c r="AG12" s="7">
        <f>IF(COUNTIF(MeetingAttendance!$J$4:$J$500,"*"&amp;AttendanceSums!AG$1&amp;"*"),1,0)</f>
        <v>0</v>
      </c>
      <c r="AH12" s="7">
        <f>IF(COUNTIF(MeetingAttendance!$J$4:$J$500,"*"&amp;AttendanceSums!AH$1&amp;"*"),1,0)</f>
        <v>0</v>
      </c>
      <c r="AI12" s="7">
        <f>IF(COUNTIF(MeetingAttendance!$J$4:$J$500,"*"&amp;AttendanceSums!AI$1&amp;"*"),1,0)</f>
        <v>0</v>
      </c>
      <c r="AJ12" s="7">
        <f>IF(COUNTIF(MeetingAttendance!$J$4:$J$500,"*"&amp;AttendanceSums!AJ$1&amp;"*"),1,0)</f>
        <v>0</v>
      </c>
      <c r="AK12" s="7">
        <f>IF(COUNTIF(MeetingAttendance!$J$4:$J$500,"*"&amp;AttendanceSums!AK$1&amp;"*"),1,0)</f>
        <v>0</v>
      </c>
      <c r="AL12" s="7">
        <f>IF(COUNTIF(MeetingAttendance!$J$4:$J$500,"*"&amp;AttendanceSums!AL$1&amp;"*"),1,0)</f>
        <v>0</v>
      </c>
      <c r="AM12" s="7">
        <f>IF(COUNTIF(MeetingAttendance!$J$4:$J$500,"*"&amp;AttendanceSums!AM$1&amp;"*"),1,0)</f>
        <v>0</v>
      </c>
      <c r="AN12" s="7">
        <f>IF(COUNTIF(MeetingAttendance!$J$4:$J$500,"*"&amp;AttendanceSums!AN$1&amp;"*"),1,0)</f>
        <v>0</v>
      </c>
      <c r="AO12" s="7">
        <f>IF(COUNTIF(MeetingAttendance!$J$4:$J$500,"*"&amp;AttendanceSums!AO$1&amp;"*"),1,0)</f>
        <v>0</v>
      </c>
      <c r="AP12" s="7">
        <f>IF(COUNTIF(MeetingAttendance!$J$4:$J$500,"*"&amp;AttendanceSums!AP$1&amp;"*"),1,0)</f>
        <v>1</v>
      </c>
      <c r="AQ12" s="7">
        <f>IF(COUNTIF(MeetingAttendance!$J$4:$J$500,"*"&amp;AttendanceSums!AQ$1&amp;"*"),1,0)</f>
        <v>0</v>
      </c>
      <c r="AR12" s="7">
        <f>IF(COUNTIF(MeetingAttendance!$J$4:$J$500,"*"&amp;AttendanceSums!AR$1&amp;"*"),1,0)</f>
        <v>1</v>
      </c>
      <c r="AS12" s="7">
        <f>IF(COUNTIF(MeetingAttendance!$J$4:$J$500,"*"&amp;AttendanceSums!AS$1&amp;"*"),1,0)</f>
        <v>0</v>
      </c>
      <c r="AT12" s="7">
        <f>IF(COUNTIF(MeetingAttendance!$J$4:$J$500,"*"&amp;AttendanceSums!AT$1&amp;"*"),1,0)</f>
        <v>0</v>
      </c>
      <c r="AU12" s="7">
        <f>IF(COUNTIF(MeetingAttendance!$J$4:$J$500,"*"&amp;AttendanceSums!AU$1&amp;"*"),1,0)</f>
        <v>0</v>
      </c>
      <c r="AV12" s="7">
        <f>IF(COUNTIF(MeetingAttendance!$J$4:$J$500,"*"&amp;AttendanceSums!AV$1&amp;"*"),1,0)</f>
        <v>0</v>
      </c>
      <c r="AW12" s="7">
        <f>IF(COUNTIF(MeetingAttendance!$J$4:$J$500,"*"&amp;AttendanceSums!AW$1&amp;"*"),1,0)</f>
        <v>0</v>
      </c>
      <c r="AX12" s="7">
        <f>IF(COUNTIF(MeetingAttendance!$J$4:$J$500,"*"&amp;AttendanceSums!AX$1&amp;"*"),1,0)</f>
        <v>0</v>
      </c>
      <c r="AY12" s="7">
        <f>IF(COUNTIF(MeetingAttendance!$J$4:$J$500,"*"&amp;AttendanceSums!AY$1&amp;"*"),1,0)</f>
        <v>0</v>
      </c>
      <c r="AZ12" s="7">
        <f>IF(COUNTIF(MeetingAttendance!$J$4:$J$500,"*"&amp;AttendanceSums!AZ$1&amp;"*"),1,0)</f>
        <v>0</v>
      </c>
      <c r="BA12" s="7">
        <f>IF(COUNTIF(MeetingAttendance!$J$4:$J$500,"*"&amp;AttendanceSums!BA$1&amp;"*"),1,0)</f>
        <v>0</v>
      </c>
      <c r="BB12" s="7">
        <f>IF(COUNTIF(MeetingAttendance!$J$4:$J$500,"*"&amp;AttendanceSums!BB$1&amp;"*"),1,0)</f>
        <v>0</v>
      </c>
      <c r="BC12" s="7">
        <f>IF(COUNTIF(MeetingAttendance!$J$4:$J$500,"*"&amp;AttendanceSums!BC$1&amp;"*"),1,0)</f>
        <v>0</v>
      </c>
      <c r="BD12" s="7">
        <f>IF(COUNTIF(MeetingAttendance!$J$4:$J$500,"*"&amp;AttendanceSums!BD$1&amp;"*"),1,0)</f>
        <v>0</v>
      </c>
      <c r="BE12" s="7">
        <f>IF(COUNTIF(MeetingAttendance!$J$4:$J$500,"*"&amp;AttendanceSums!BE$1&amp;"*"),1,0)</f>
        <v>0</v>
      </c>
      <c r="BF12" s="7">
        <f>IF(COUNTIF(MeetingAttendance!$J$4:$J$500,"*"&amp;AttendanceSums!BF$1&amp;"*"),1,0)</f>
        <v>1</v>
      </c>
      <c r="BG12" s="7">
        <f>IF(COUNTIF(MeetingAttendance!$J$4:$J$500,"*"&amp;AttendanceSums!BG$1&amp;"*"),1,0)</f>
        <v>0</v>
      </c>
      <c r="BH12" s="7">
        <f>IF(COUNTIF(MeetingAttendance!$J$4:$J$500,"*"&amp;AttendanceSums!BH$1&amp;"*"),1,0)</f>
        <v>1</v>
      </c>
      <c r="BI12" s="7">
        <f>IF(COUNTIF(MeetingAttendance!$J$4:$J$500,"*"&amp;AttendanceSums!BI$1&amp;"*"),1,0)</f>
        <v>0</v>
      </c>
      <c r="BJ12" s="7">
        <f>IF(COUNTIF(MeetingAttendance!$J$4:$J$500,"*"&amp;AttendanceSums!BJ$1&amp;"*"),1,0)</f>
        <v>0</v>
      </c>
      <c r="BK12" s="7">
        <f>IF(COUNTIF(MeetingAttendance!$J$4:$J$500,"*"&amp;AttendanceSums!BK$1&amp;"*"),1,0)</f>
        <v>0</v>
      </c>
      <c r="BL12" s="7">
        <f>IF(COUNTIF(MeetingAttendance!$J$4:$J$500,"*"&amp;AttendanceSums!BL$1&amp;"*"),1,0)</f>
        <v>0</v>
      </c>
      <c r="BM12" s="7">
        <f>IF(COUNTIF(MeetingAttendance!$J$4:$J$500,"*"&amp;AttendanceSums!BM$1&amp;"*"),1,0)</f>
        <v>0</v>
      </c>
      <c r="BN12" s="7">
        <f>IF(COUNTIF(MeetingAttendance!$J$4:$J$500,"*"&amp;AttendanceSums!BN$1&amp;"*"),1,0)</f>
        <v>0</v>
      </c>
      <c r="BO12" s="7">
        <f>IF(COUNTIF(MeetingAttendance!$J$4:$J$500,"*"&amp;AttendanceSums!BO$1&amp;"*"),1,0)</f>
        <v>0</v>
      </c>
      <c r="BP12" s="7">
        <f>IF(COUNTIF(MeetingAttendance!$J$4:$J$500,"*"&amp;AttendanceSums!BP$1&amp;"*"),1,0)</f>
        <v>0</v>
      </c>
      <c r="BQ12" s="7">
        <f>IF(COUNTIF(MeetingAttendance!$J$4:$J$500,"*"&amp;AttendanceSums!BQ$1&amp;"*"),1,0)</f>
        <v>0</v>
      </c>
      <c r="BR12" s="7">
        <f>IF(COUNTIF(MeetingAttendance!$J$4:$J$500,"*"&amp;AttendanceSums!BR$1&amp;"*"),1,0)</f>
        <v>0</v>
      </c>
      <c r="BS12" s="7">
        <f>IF(COUNTIF(MeetingAttendance!$J$4:$J$500,"*"&amp;AttendanceSums!BS$1&amp;"*"),1,0)</f>
        <v>0</v>
      </c>
      <c r="BT12" s="7">
        <f>IF(COUNTIF(MeetingAttendance!$J$4:$J$500,"*"&amp;AttendanceSums!BT$1&amp;"*"),1,0)</f>
        <v>0</v>
      </c>
      <c r="BU12" s="7">
        <f>IF(COUNTIF(MeetingAttendance!$J$4:$J$500,"*"&amp;AttendanceSums!BU$1&amp;"*"),1,0)</f>
        <v>0</v>
      </c>
      <c r="BV12" s="7">
        <f>IF(COUNTIF(MeetingAttendance!$J$4:$J$500,"*"&amp;AttendanceSums!BV$1&amp;"*"),1,0)</f>
        <v>1</v>
      </c>
      <c r="BW12" s="7">
        <f>IF(COUNTIF(MeetingAttendance!$J$4:$J$500,"*"&amp;AttendanceSums!BW$1&amp;"*"),1,0)</f>
        <v>0</v>
      </c>
      <c r="BX12" s="7">
        <f>IF(COUNTIF(MeetingAttendance!$J$4:$J$500,"*"&amp;AttendanceSums!BX$1&amp;"*"),1,0)</f>
        <v>0</v>
      </c>
      <c r="BY12" s="7">
        <f>IF(COUNTIF(MeetingAttendance!$J$4:$J$500,"*"&amp;AttendanceSums!BY$1&amp;"*"),1,0)</f>
        <v>0</v>
      </c>
      <c r="BZ12" s="7">
        <f>IF(COUNTIF(MeetingAttendance!$J$4:$J$500,"*"&amp;AttendanceSums!BZ$1&amp;"*"),1,0)</f>
        <v>0</v>
      </c>
      <c r="CA12" s="7">
        <f>IF(COUNTIF(MeetingAttendance!$J$4:$J$500,"*"&amp;AttendanceSums!CA$1&amp;"*"),1,0)</f>
        <v>1</v>
      </c>
      <c r="CB12" s="7">
        <f>IF(COUNTIF(MeetingAttendance!$J$4:$J$500,"*"&amp;AttendanceSums!CB$1&amp;"*"),1,0)</f>
        <v>0</v>
      </c>
      <c r="CC12" s="7">
        <f>IF(COUNTIF(MeetingAttendance!$J$4:$J$500,"*"&amp;AttendanceSums!CC$1&amp;"*"),1,0)</f>
        <v>0</v>
      </c>
      <c r="CD12" s="7">
        <f>IF(COUNTIF(MeetingAttendance!$J$4:$J$500,"*"&amp;AttendanceSums!CD$1&amp;"*"),1,0)</f>
        <v>1</v>
      </c>
      <c r="CE12" s="7">
        <f>IF(COUNTIF(MeetingAttendance!$J$4:$J$500,"*"&amp;AttendanceSums!CE$1&amp;"*"),1,0)</f>
        <v>0</v>
      </c>
      <c r="CF12" s="7">
        <f>IF(COUNTIF(MeetingAttendance!$J$4:$J$500,"*"&amp;AttendanceSums!CF$1&amp;"*"),1,0)</f>
        <v>0</v>
      </c>
      <c r="CG12" s="7">
        <f>IF(COUNTIF(MeetingAttendance!$J$4:$J$500,"*"&amp;AttendanceSums!CG$1&amp;"*"),1,0)</f>
        <v>0</v>
      </c>
      <c r="CH12" s="7">
        <f>IF(COUNTIF(MeetingAttendance!$J$4:$J$500,"*"&amp;AttendanceSums!CH$1&amp;"*"),1,0)</f>
        <v>0</v>
      </c>
      <c r="CI12" s="7">
        <f>IF(COUNTIF(MeetingAttendance!$J$4:$J$500,"*"&amp;AttendanceSums!CI$1&amp;"*"),1,0)</f>
        <v>0</v>
      </c>
      <c r="CJ12" s="7">
        <f>IF(COUNTIF(MeetingAttendance!$J$4:$J$500,"*"&amp;AttendanceSums!CJ$1&amp;"*"),1,0)</f>
        <v>0</v>
      </c>
      <c r="CK12" s="7">
        <f>IF(COUNTIF(MeetingAttendance!$J$4:$J$500,"*"&amp;AttendanceSums!CK$1&amp;"*"),1,0)</f>
        <v>1</v>
      </c>
      <c r="CL12" s="7">
        <f>IF(COUNTIF(MeetingAttendance!$J$4:$J$500,"*"&amp;AttendanceSums!CL$1&amp;"*"),1,0)</f>
        <v>0</v>
      </c>
      <c r="CM12" s="7">
        <f>IF(COUNTIF(MeetingAttendance!$J$4:$J$500,"*"&amp;AttendanceSums!CM$1&amp;"*"),1,0)</f>
        <v>1</v>
      </c>
      <c r="CN12" s="7">
        <f>IF(COUNTIF(MeetingAttendance!$J$4:$J$500,"*"&amp;AttendanceSums!CN$1&amp;"*"),1,0)</f>
        <v>1</v>
      </c>
      <c r="CO12" s="7">
        <f>IF(COUNTIF(MeetingAttendance!$J$4:$J$500,"*"&amp;AttendanceSums!CO$1&amp;"*"),1,0)</f>
        <v>0</v>
      </c>
      <c r="CP12" s="7">
        <f>IF(COUNTIF(MeetingAttendance!$J$4:$J$500,"*"&amp;AttendanceSums!CP$1&amp;"*"),1,0)</f>
        <v>1</v>
      </c>
      <c r="CQ12" s="7">
        <f>IF(COUNTIF(MeetingAttendance!$J$4:$J$500,"*"&amp;AttendanceSums!CQ$1&amp;"*"),1,0)</f>
        <v>0</v>
      </c>
      <c r="CR12" s="7">
        <f>IF(COUNTIF(MeetingAttendance!$J$4:$J$500,"*"&amp;AttendanceSums!CR$1&amp;"*"),1,0)</f>
        <v>1</v>
      </c>
      <c r="CS12" s="7">
        <f>IF(COUNTIF(MeetingAttendance!$J$4:$J$500,"*"&amp;AttendanceSums!CS$1&amp;"*"),1,0)</f>
        <v>1</v>
      </c>
      <c r="CT12" s="7">
        <f>IF(COUNTIF(MeetingAttendance!$J$4:$J$500,"*"&amp;AttendanceSums!CT$1&amp;"*"),1,0)</f>
        <v>1</v>
      </c>
      <c r="CU12" s="7">
        <f>IF(COUNTIF(MeetingAttendance!$J$4:$J$500,"*"&amp;AttendanceSums!CU$1&amp;"*"),1,0)</f>
        <v>1</v>
      </c>
      <c r="CV12" s="7">
        <f>IF(COUNTIF(MeetingAttendance!$J$4:$J$500,"*"&amp;AttendanceSums!CV$1&amp;"*"),1,0)</f>
        <v>0</v>
      </c>
      <c r="CW12" s="7">
        <f>IF(COUNTIF(MeetingAttendance!$J$4:$J$500,"*"&amp;AttendanceSums!CW$1&amp;"*"),1,0)</f>
        <v>0</v>
      </c>
      <c r="CX12" s="7">
        <f>IF(COUNTIF(MeetingAttendance!$J$4:$J$500,"*"&amp;AttendanceSums!CX$1&amp;"*"),1,0)</f>
        <v>1</v>
      </c>
      <c r="CY12" s="7">
        <f>IF(COUNTIF(MeetingAttendance!$J$4:$J$500,"*"&amp;AttendanceSums!CY$1&amp;"*"),1,0)</f>
        <v>0</v>
      </c>
      <c r="CZ12" s="7">
        <f>IF(COUNTIF(MeetingAttendance!$J$4:$J$500,"*"&amp;AttendanceSums!CZ$1&amp;"*"),1,0)</f>
        <v>1</v>
      </c>
      <c r="DA12" s="7">
        <f>IF(COUNTIF(MeetingAttendance!$J$4:$J$500,"*"&amp;AttendanceSums!DA$1&amp;"*"),1,0)</f>
        <v>1</v>
      </c>
      <c r="DB12" s="7">
        <f>IF(COUNTIF(MeetingAttendance!$J$4:$J$500,"*"&amp;AttendanceSums!DB$1&amp;"*"),1,0)</f>
        <v>1</v>
      </c>
      <c r="DC12" s="7">
        <f>IF(COUNTIF(MeetingAttendance!$J$4:$J$500,"*"&amp;AttendanceSums!DC$1&amp;"*"),1,0)</f>
        <v>1</v>
      </c>
      <c r="DD12" s="7">
        <f>IF(COUNTIF(MeetingAttendance!$J$4:$J$500,"*"&amp;AttendanceSums!DD$1&amp;"*"),1,0)</f>
        <v>0</v>
      </c>
      <c r="DE12" s="7">
        <f>IF(COUNTIF(MeetingAttendance!$J$4:$J$500,"*"&amp;AttendanceSums!DE$1&amp;"*"),1,0)</f>
        <v>1</v>
      </c>
      <c r="DF12" s="7">
        <f>IF(COUNTIF(MeetingAttendance!$J$4:$J$500,"*"&amp;AttendanceSums!DF$1&amp;"*"),1,0)</f>
        <v>1</v>
      </c>
      <c r="DG12" s="7">
        <f>IF(COUNTIF(MeetingAttendance!$J$4:$J$500,"*"&amp;AttendanceSums!DG$1&amp;"*"),1,0)</f>
        <v>0</v>
      </c>
      <c r="DH12" s="7">
        <f>IF(COUNTIF(MeetingAttendance!$J$4:$J$500,"*"&amp;AttendanceSums!DH$1&amp;"*"),1,0)</f>
        <v>0</v>
      </c>
      <c r="DI12" s="7">
        <f>IF(COUNTIF(MeetingAttendance!$J$4:$J$500,"*"&amp;AttendanceSums!DI$1&amp;"*"),1,0)</f>
        <v>1</v>
      </c>
      <c r="DJ12" s="7">
        <f>IF(COUNTIF(MeetingAttendance!$J$4:$J$500,"*"&amp;AttendanceSums!DJ$1&amp;"*"),1,0)</f>
        <v>1</v>
      </c>
      <c r="DK12" s="7">
        <f>IF(COUNTIF(MeetingAttendance!$J$4:$J$500,"*"&amp;AttendanceSums!DK$1&amp;"*"),1,0)</f>
        <v>1</v>
      </c>
      <c r="DL12" s="7">
        <f>IF(COUNTIF(MeetingAttendance!$J$4:$J$500,"*"&amp;AttendanceSums!DL$1&amp;"*"),1,0)</f>
        <v>1</v>
      </c>
      <c r="DM12" s="7">
        <f>IF(COUNTIF(MeetingAttendance!$J$4:$J$500,"*"&amp;AttendanceSums!DM$1&amp;"*"),1,0)</f>
        <v>1</v>
      </c>
      <c r="DN12" s="7">
        <f>IF(COUNTIF(MeetingAttendance!$J$4:$J$500,"*"&amp;AttendanceSums!DN$1&amp;"*"),1,0)</f>
        <v>1</v>
      </c>
      <c r="DO12" s="7">
        <f>IF(COUNTIF(MeetingAttendance!$J$4:$J$500,"*"&amp;AttendanceSums!DO$1&amp;"*"),1,0)</f>
        <v>1</v>
      </c>
      <c r="DP12" s="7">
        <f>IF(COUNTIF(MeetingAttendance!$J$4:$J$500,"*"&amp;AttendanceSums!DP$1&amp;"*"),1,0)</f>
        <v>1</v>
      </c>
      <c r="DQ12" s="7">
        <f>IF(COUNTIF(MeetingAttendance!$J$4:$J$500,"*"&amp;AttendanceSums!DQ$1&amp;"*"),1,0)</f>
        <v>1</v>
      </c>
      <c r="DR12" s="7">
        <f>IF(COUNTIF(MeetingAttendance!$J$4:$J$500,"*"&amp;AttendanceSums!DR$1&amp;"*"),1,0)</f>
        <v>1</v>
      </c>
      <c r="DS12" s="7">
        <f>IF(COUNTIF(MeetingAttendance!$J$4:$J$500,"*"&amp;AttendanceSums!DS$1&amp;"*"),1,0)</f>
        <v>1</v>
      </c>
      <c r="DT12" s="7">
        <f>IF(COUNTIF(MeetingAttendance!$J$4:$J$500,"*"&amp;AttendanceSums!DT$1&amp;"*"),1,0)</f>
        <v>1</v>
      </c>
      <c r="DU12" s="7">
        <f>IF(COUNTIF(MeetingAttendance!$J$4:$J$500,"*"&amp;AttendanceSums!DU$1&amp;"*"),1,0)</f>
        <v>1</v>
      </c>
      <c r="DV12" s="7">
        <f>IF(COUNTIF(MeetingAttendance!$J$4:$J$500,"*"&amp;AttendanceSums!DV$1&amp;"*"),1,0)</f>
        <v>1</v>
      </c>
      <c r="DW12" s="7">
        <f>IF(COUNTIF(MeetingAttendance!$J$4:$J$500,"*"&amp;AttendanceSums!DW$1&amp;"*"),1,0)</f>
        <v>1</v>
      </c>
      <c r="DX12" s="7">
        <f>IF(COUNTIF(MeetingAttendance!$J$4:$J$500,"*"&amp;AttendanceSums!DX$1&amp;"*"),1,0)</f>
        <v>1</v>
      </c>
      <c r="DY12" s="7">
        <f>IF(COUNTIF(MeetingAttendance!$J$4:$J$500,"*"&amp;AttendanceSums!DY$1&amp;"*"),1,0)</f>
        <v>1</v>
      </c>
      <c r="DZ12" s="7">
        <f>IF(COUNTIF(MeetingAttendance!$J$4:$J$500,"*"&amp;AttendanceSums!DZ$1&amp;"*"),1,0)</f>
        <v>1</v>
      </c>
      <c r="EA12" s="7">
        <f>IF(COUNTIF(MeetingAttendance!$J$4:$J$500,"*"&amp;AttendanceSums!EA$1&amp;"*"),1,0)</f>
        <v>1</v>
      </c>
      <c r="EB12" s="7">
        <f>IF(COUNTIF(MeetingAttendance!$J$4:$J$500,"*"&amp;AttendanceSums!EB$1&amp;"*"),1,0)</f>
        <v>1</v>
      </c>
      <c r="EC12" s="7">
        <f>IF(COUNTIF(MeetingAttendance!$J$4:$J$500,"*"&amp;AttendanceSums!EC$1&amp;"*"),1,0)</f>
        <v>1</v>
      </c>
      <c r="ED12" s="7">
        <f>IF(COUNTIF(MeetingAttendance!$J$4:$J$500,"*"&amp;AttendanceSums!ED$1&amp;"*"),1,0)</f>
        <v>1</v>
      </c>
      <c r="EE12" s="7">
        <f>IF(COUNTIF(MeetingAttendance!$J$4:$J$500,"*"&amp;AttendanceSums!EE$1&amp;"*"),1,0)</f>
        <v>1</v>
      </c>
      <c r="EF12" s="7">
        <f>IF(COUNTIF(MeetingAttendance!$J$4:$J$500,"*"&amp;AttendanceSums!EF$1&amp;"*"),1,0)</f>
        <v>1</v>
      </c>
      <c r="EG12" s="7">
        <f>IF(COUNTIF(MeetingAttendance!$J$4:$J$500,"*"&amp;AttendanceSums!EG$1&amp;"*"),1,0)</f>
        <v>1</v>
      </c>
      <c r="EH12" s="7">
        <f>IF(COUNTIF(MeetingAttendance!$J$4:$J$500,"*"&amp;AttendanceSums!EH$1&amp;"*"),1,0)</f>
        <v>1</v>
      </c>
      <c r="EI12" s="7">
        <f>IF(COUNTIF(MeetingAttendance!$J$4:$J$500,"*"&amp;AttendanceSums!EI$1&amp;"*"),1,0)</f>
        <v>1</v>
      </c>
      <c r="EJ12" s="7">
        <f>IF(COUNTIF(MeetingAttendance!$J$4:$J$500,"*"&amp;AttendanceSums!EJ$1&amp;"*"),1,0)</f>
        <v>1</v>
      </c>
      <c r="EK12" s="7">
        <f>IF(COUNTIF(MeetingAttendance!$J$4:$J$500,"*"&amp;AttendanceSums!EK$1&amp;"*"),1,0)</f>
        <v>1</v>
      </c>
      <c r="EL12" s="7">
        <f>IF(COUNTIF(MeetingAttendance!$J$4:$J$500,"*"&amp;AttendanceSums!EL$1&amp;"*"),1,0)</f>
        <v>1</v>
      </c>
      <c r="EM12" s="7">
        <f>IF(COUNTIF(MeetingAttendance!$J$4:$J$500,"*"&amp;AttendanceSums!EM$1&amp;"*"),1,0)</f>
        <v>1</v>
      </c>
      <c r="EN12" s="7">
        <f>IF(COUNTIF(MeetingAttendance!$J$4:$J$500,"*"&amp;AttendanceSums!EN$1&amp;"*"),1,0)</f>
        <v>1</v>
      </c>
      <c r="EO12" s="7">
        <f>IF(COUNTIF(MeetingAttendance!$J$4:$J$500,"*"&amp;AttendanceSums!EO$1&amp;"*"),1,0)</f>
        <v>1</v>
      </c>
      <c r="EP12" s="7">
        <f>IF(COUNTIF(MeetingAttendance!$J$4:$J$500,"*"&amp;AttendanceSums!EP$1&amp;"*"),1,0)</f>
        <v>1</v>
      </c>
      <c r="EQ12" s="7">
        <f>IF(COUNTIF(MeetingAttendance!$J$4:$J$500,"*"&amp;AttendanceSums!EQ$1&amp;"*"),1,0)</f>
        <v>1</v>
      </c>
      <c r="ER12" s="7">
        <f>IF(COUNTIF(MeetingAttendance!$J$4:$J$500,"*"&amp;AttendanceSums!ER$1&amp;"*"),1,0)</f>
        <v>1</v>
      </c>
      <c r="ES12" s="7">
        <f>IF(COUNTIF(MeetingAttendance!$J$4:$J$500,"*"&amp;AttendanceSums!ES$1&amp;"*"),1,0)</f>
        <v>1</v>
      </c>
      <c r="ET12" s="7">
        <f>IF(COUNTIF(MeetingAttendance!$J$4:$J$500,"*"&amp;AttendanceSums!ET$1&amp;"*"),1,0)</f>
        <v>1</v>
      </c>
      <c r="EU12" s="7">
        <f>IF(COUNTIF(MeetingAttendance!$J$4:$J$500,"*"&amp;AttendanceSums!EU$1&amp;"*"),1,0)</f>
        <v>1</v>
      </c>
      <c r="EV12" s="7">
        <f>IF(COUNTIF(MeetingAttendance!$J$4:$J$500,"*"&amp;AttendanceSums!EV$1&amp;"*"),1,0)</f>
        <v>1</v>
      </c>
      <c r="EW12" s="7">
        <f>IF(COUNTIF(MeetingAttendance!$J$4:$J$500,"*"&amp;AttendanceSums!EW$1&amp;"*"),1,0)</f>
        <v>1</v>
      </c>
      <c r="EX12" s="7">
        <f>IF(COUNTIF(MeetingAttendance!$J$4:$J$500,"*"&amp;AttendanceSums!EX$1&amp;"*"),1,0)</f>
        <v>1</v>
      </c>
      <c r="EY12" s="7">
        <f>IF(COUNTIF(MeetingAttendance!$J$4:$J$500,"*"&amp;AttendanceSums!EY$1&amp;"*"),1,0)</f>
        <v>1</v>
      </c>
      <c r="EZ12" s="7">
        <f>IF(COUNTIF(MeetingAttendance!$J$4:$J$500,"*"&amp;AttendanceSums!EZ$1&amp;"*"),1,0)</f>
        <v>1</v>
      </c>
      <c r="FA12" s="7">
        <f>IF(COUNTIF(MeetingAttendance!$J$4:$J$500,"*"&amp;AttendanceSums!FA$1&amp;"*"),1,0)</f>
        <v>1</v>
      </c>
      <c r="FB12" s="7">
        <f>IF(COUNTIF(MeetingAttendance!$J$4:$J$500,"*"&amp;AttendanceSums!FB$1&amp;"*"),1,0)</f>
        <v>1</v>
      </c>
      <c r="FC12" s="7">
        <f>IF(COUNTIF(MeetingAttendance!$J$4:$J$500,"*"&amp;AttendanceSums!FC$1&amp;"*"),1,0)</f>
        <v>1</v>
      </c>
      <c r="FD12" s="7">
        <f>IF(COUNTIF(MeetingAttendance!$J$4:$J$500,"*"&amp;AttendanceSums!FD$1&amp;"*"),1,0)</f>
        <v>1</v>
      </c>
      <c r="FE12" s="7">
        <f>IF(COUNTIF(MeetingAttendance!$J$4:$J$500,"*"&amp;AttendanceSums!FE$1&amp;"*"),1,0)</f>
        <v>1</v>
      </c>
      <c r="FF12" s="7">
        <f>IF(COUNTIF(MeetingAttendance!$J$4:$J$500,"*"&amp;AttendanceSums!FF$1&amp;"*"),1,0)</f>
        <v>1</v>
      </c>
      <c r="FG12" s="7">
        <f>IF(COUNTIF(MeetingAttendance!$J$4:$J$500,"*"&amp;AttendanceSums!FG$1&amp;"*"),1,0)</f>
        <v>1</v>
      </c>
      <c r="FH12" s="7">
        <f>IF(COUNTIF(MeetingAttendance!$J$4:$J$500,"*"&amp;AttendanceSums!FH$1&amp;"*"),1,0)</f>
        <v>1</v>
      </c>
      <c r="FI12" s="7">
        <f>IF(COUNTIF(MeetingAttendance!$J$4:$J$500,"*"&amp;AttendanceSums!FI$1&amp;"*"),1,0)</f>
        <v>1</v>
      </c>
      <c r="FJ12" s="7">
        <f>IF(COUNTIF(MeetingAttendance!$J$4:$J$500,"*"&amp;AttendanceSums!FJ$1&amp;"*"),1,0)</f>
        <v>1</v>
      </c>
      <c r="FK12" s="7">
        <f>IF(COUNTIF(MeetingAttendance!$J$4:$J$500,"*"&amp;AttendanceSums!FK$1&amp;"*"),1,0)</f>
        <v>1</v>
      </c>
    </row>
    <row r="13" spans="1:167" x14ac:dyDescent="0.25">
      <c r="A13" t="s">
        <v>696</v>
      </c>
      <c r="C13"/>
      <c r="D13" s="7">
        <f>IF(COUNTIF(MeetingAttendance!$K$4:$K$500,"*"&amp;AttendanceSums!D$1&amp;"*"),1,0)</f>
        <v>0</v>
      </c>
      <c r="E13" s="7">
        <f>IF(COUNTIF(MeetingAttendance!$K$4:$K$500,"*"&amp;AttendanceSums!E$1&amp;"*"),1,0)</f>
        <v>0</v>
      </c>
      <c r="F13" s="7">
        <f>IF(COUNTIF(MeetingAttendance!$K$4:$K$500,"*"&amp;AttendanceSums!F$1&amp;"*"),1,0)</f>
        <v>0</v>
      </c>
      <c r="G13" s="7">
        <f>IF(COUNTIF(MeetingAttendance!$K$4:$K$500,"*"&amp;AttendanceSums!G$1&amp;"*"),1,0)</f>
        <v>0</v>
      </c>
      <c r="H13" s="7">
        <f>IF(COUNTIF(MeetingAttendance!$K$4:$K$500,"*"&amp;AttendanceSums!H$1&amp;"*"),1,0)</f>
        <v>0</v>
      </c>
      <c r="I13" s="7">
        <f>IF(COUNTIF(MeetingAttendance!$K$4:$K$500,"*"&amp;AttendanceSums!I$1&amp;"*"),1,0)</f>
        <v>0</v>
      </c>
      <c r="J13" s="7">
        <f>IF(COUNTIF(MeetingAttendance!$K$4:$K$500,"*"&amp;AttendanceSums!J$1&amp;"*"),1,0)</f>
        <v>0</v>
      </c>
      <c r="K13" s="7">
        <f>IF(COUNTIF(MeetingAttendance!$K$4:$K$500,"*"&amp;AttendanceSums!K$1&amp;"*"),1,0)</f>
        <v>0</v>
      </c>
      <c r="L13" s="7">
        <f>IF(COUNTIF(MeetingAttendance!$K$4:$K$500,"*"&amp;AttendanceSums!L$1&amp;"*"),1,0)</f>
        <v>0</v>
      </c>
      <c r="M13" s="7">
        <f>IF(COUNTIF(MeetingAttendance!$K$4:$K$500,"*"&amp;AttendanceSums!M$1&amp;"*"),1,0)</f>
        <v>0</v>
      </c>
      <c r="N13" s="7">
        <f>IF(COUNTIF(MeetingAttendance!$K$4:$K$500,"*"&amp;AttendanceSums!N$1&amp;"*"),1,0)</f>
        <v>0</v>
      </c>
      <c r="O13" s="7">
        <f>IF(COUNTIF(MeetingAttendance!$K$4:$K$500,"*"&amp;AttendanceSums!O$1&amp;"*"),1,0)</f>
        <v>0</v>
      </c>
      <c r="P13" s="7">
        <f>IF(COUNTIF(MeetingAttendance!$K$4:$K$500,"*"&amp;AttendanceSums!P$1&amp;"*"),1,0)</f>
        <v>0</v>
      </c>
      <c r="Q13" s="7">
        <f>IF(COUNTIF(MeetingAttendance!$K$4:$K$500,"*"&amp;AttendanceSums!Q$1&amp;"*"),1,0)</f>
        <v>0</v>
      </c>
      <c r="R13" s="7">
        <f>IF(COUNTIF(MeetingAttendance!$K$4:$K$500,"*"&amp;AttendanceSums!R$1&amp;"*"),1,0)</f>
        <v>0</v>
      </c>
      <c r="S13" s="7">
        <f>IF(COUNTIF(MeetingAttendance!$K$4:$K$500,"*"&amp;AttendanceSums!S$1&amp;"*"),1,0)</f>
        <v>0</v>
      </c>
      <c r="T13" s="7">
        <f>IF(COUNTIF(MeetingAttendance!$K$4:$K$500,"*"&amp;AttendanceSums!T$1&amp;"*"),1,0)</f>
        <v>0</v>
      </c>
      <c r="U13" s="7">
        <f>IF(COUNTIF(MeetingAttendance!$K$4:$K$500,"*"&amp;AttendanceSums!U$1&amp;"*"),1,0)</f>
        <v>0</v>
      </c>
      <c r="V13" s="7">
        <f>IF(COUNTIF(MeetingAttendance!$K$4:$K$500,"*"&amp;AttendanceSums!V$1&amp;"*"),1,0)</f>
        <v>0</v>
      </c>
      <c r="W13" s="7">
        <f>IF(COUNTIF(MeetingAttendance!$K$4:$K$500,"*"&amp;AttendanceSums!W$1&amp;"*"),1,0)</f>
        <v>0</v>
      </c>
      <c r="X13" s="7">
        <f>IF(COUNTIF(MeetingAttendance!$K$4:$K$500,"*"&amp;AttendanceSums!X$1&amp;"*"),1,0)</f>
        <v>0</v>
      </c>
      <c r="Y13" s="7">
        <f>IF(COUNTIF(MeetingAttendance!$K$4:$K$500,"*"&amp;AttendanceSums!Y$1&amp;"*"),1,0)</f>
        <v>0</v>
      </c>
      <c r="Z13" s="7">
        <f>IF(COUNTIF(MeetingAttendance!$K$4:$K$500,"*"&amp;AttendanceSums!Z$1&amp;"*"),1,0)</f>
        <v>0</v>
      </c>
      <c r="AA13" s="7">
        <f>IF(COUNTIF(MeetingAttendance!$K$4:$K$500,"*"&amp;AttendanceSums!AA$1&amp;"*"),1,0)</f>
        <v>0</v>
      </c>
      <c r="AB13" s="7">
        <f>IF(COUNTIF(MeetingAttendance!$K$4:$K$500,"*"&amp;AttendanceSums!AB$1&amp;"*"),1,0)</f>
        <v>0</v>
      </c>
      <c r="AC13" s="7">
        <f>IF(COUNTIF(MeetingAttendance!$K$4:$K$500,"*"&amp;AttendanceSums!AC$1&amp;"*"),1,0)</f>
        <v>0</v>
      </c>
      <c r="AD13" s="7">
        <f>IF(COUNTIF(MeetingAttendance!$K$4:$K$500,"*"&amp;AttendanceSums!AD$1&amp;"*"),1,0)</f>
        <v>0</v>
      </c>
      <c r="AE13" s="7">
        <f>IF(COUNTIF(MeetingAttendance!$K$4:$K$500,"*"&amp;AttendanceSums!AE$1&amp;"*"),1,0)</f>
        <v>0</v>
      </c>
      <c r="AF13" s="7">
        <f>IF(COUNTIF(MeetingAttendance!$K$4:$K$500,"*"&amp;AttendanceSums!AF$1&amp;"*"),1,0)</f>
        <v>0</v>
      </c>
      <c r="AG13" s="7">
        <f>IF(COUNTIF(MeetingAttendance!$K$4:$K$500,"*"&amp;AttendanceSums!AG$1&amp;"*"),1,0)</f>
        <v>0</v>
      </c>
      <c r="AH13" s="7">
        <f>IF(COUNTIF(MeetingAttendance!$K$4:$K$500,"*"&amp;AttendanceSums!AH$1&amp;"*"),1,0)</f>
        <v>0</v>
      </c>
      <c r="AI13" s="7">
        <f>IF(COUNTIF(MeetingAttendance!$K$4:$K$500,"*"&amp;AttendanceSums!AI$1&amp;"*"),1,0)</f>
        <v>0</v>
      </c>
      <c r="AJ13" s="7">
        <f>IF(COUNTIF(MeetingAttendance!$K$4:$K$500,"*"&amp;AttendanceSums!AJ$1&amp;"*"),1,0)</f>
        <v>0</v>
      </c>
      <c r="AK13" s="7">
        <f>IF(COUNTIF(MeetingAttendance!$K$4:$K$500,"*"&amp;AttendanceSums!AK$1&amp;"*"),1,0)</f>
        <v>0</v>
      </c>
      <c r="AL13" s="7">
        <f>IF(COUNTIF(MeetingAttendance!$K$4:$K$500,"*"&amp;AttendanceSums!AL$1&amp;"*"),1,0)</f>
        <v>0</v>
      </c>
      <c r="AM13" s="7">
        <f>IF(COUNTIF(MeetingAttendance!$K$4:$K$500,"*"&amp;AttendanceSums!AM$1&amp;"*"),1,0)</f>
        <v>0</v>
      </c>
      <c r="AN13" s="7">
        <f>IF(COUNTIF(MeetingAttendance!$K$4:$K$500,"*"&amp;AttendanceSums!AN$1&amp;"*"),1,0)</f>
        <v>0</v>
      </c>
      <c r="AO13" s="7">
        <f>IF(COUNTIF(MeetingAttendance!$K$4:$K$500,"*"&amp;AttendanceSums!AO$1&amp;"*"),1,0)</f>
        <v>0</v>
      </c>
      <c r="AP13" s="7">
        <f>IF(COUNTIF(MeetingAttendance!$K$4:$K$500,"*"&amp;AttendanceSums!AP$1&amp;"*"),1,0)</f>
        <v>1</v>
      </c>
      <c r="AQ13" s="7">
        <f>IF(COUNTIF(MeetingAttendance!$K$4:$K$500,"*"&amp;AttendanceSums!AQ$1&amp;"*"),1,0)</f>
        <v>0</v>
      </c>
      <c r="AR13" s="7">
        <f>IF(COUNTIF(MeetingAttendance!$K$4:$K$500,"*"&amp;AttendanceSums!AR$1&amp;"*"),1,0)</f>
        <v>1</v>
      </c>
      <c r="AS13" s="7">
        <f>IF(COUNTIF(MeetingAttendance!$K$4:$K$500,"*"&amp;AttendanceSums!AS$1&amp;"*"),1,0)</f>
        <v>0</v>
      </c>
      <c r="AT13" s="7">
        <f>IF(COUNTIF(MeetingAttendance!$K$4:$K$500,"*"&amp;AttendanceSums!AT$1&amp;"*"),1,0)</f>
        <v>0</v>
      </c>
      <c r="AU13" s="7">
        <f>IF(COUNTIF(MeetingAttendance!$K$4:$K$500,"*"&amp;AttendanceSums!AU$1&amp;"*"),1,0)</f>
        <v>0</v>
      </c>
      <c r="AV13" s="7">
        <f>IF(COUNTIF(MeetingAttendance!$K$4:$K$500,"*"&amp;AttendanceSums!AV$1&amp;"*"),1,0)</f>
        <v>0</v>
      </c>
      <c r="AW13" s="7">
        <f>IF(COUNTIF(MeetingAttendance!$K$4:$K$500,"*"&amp;AttendanceSums!AW$1&amp;"*"),1,0)</f>
        <v>0</v>
      </c>
      <c r="AX13" s="7">
        <f>IF(COUNTIF(MeetingAttendance!$K$4:$K$500,"*"&amp;AttendanceSums!AX$1&amp;"*"),1,0)</f>
        <v>0</v>
      </c>
      <c r="AY13" s="7">
        <f>IF(COUNTIF(MeetingAttendance!$K$4:$K$500,"*"&amp;AttendanceSums!AY$1&amp;"*"),1,0)</f>
        <v>1</v>
      </c>
      <c r="AZ13" s="7">
        <f>IF(COUNTIF(MeetingAttendance!$K$4:$K$500,"*"&amp;AttendanceSums!AZ$1&amp;"*"),1,0)</f>
        <v>0</v>
      </c>
      <c r="BA13" s="7">
        <f>IF(COUNTIF(MeetingAttendance!$K$4:$K$500,"*"&amp;AttendanceSums!BA$1&amp;"*"),1,0)</f>
        <v>0</v>
      </c>
      <c r="BB13" s="7">
        <f>IF(COUNTIF(MeetingAttendance!$K$4:$K$500,"*"&amp;AttendanceSums!BB$1&amp;"*"),1,0)</f>
        <v>0</v>
      </c>
      <c r="BC13" s="7">
        <f>IF(COUNTIF(MeetingAttendance!$K$4:$K$500,"*"&amp;AttendanceSums!BC$1&amp;"*"),1,0)</f>
        <v>0</v>
      </c>
      <c r="BD13" s="7">
        <f>IF(COUNTIF(MeetingAttendance!$K$4:$K$500,"*"&amp;AttendanceSums!BD$1&amp;"*"),1,0)</f>
        <v>0</v>
      </c>
      <c r="BE13" s="7">
        <f>IF(COUNTIF(MeetingAttendance!$K$4:$K$500,"*"&amp;AttendanceSums!BE$1&amp;"*"),1,0)</f>
        <v>0</v>
      </c>
      <c r="BF13" s="7">
        <f>IF(COUNTIF(MeetingAttendance!$K$4:$K$500,"*"&amp;AttendanceSums!BF$1&amp;"*"),1,0)</f>
        <v>0</v>
      </c>
      <c r="BG13" s="7">
        <f>IF(COUNTIF(MeetingAttendance!$K$4:$K$500,"*"&amp;AttendanceSums!BG$1&amp;"*"),1,0)</f>
        <v>0</v>
      </c>
      <c r="BH13" s="7">
        <f>IF(COUNTIF(MeetingAttendance!$K$4:$K$500,"*"&amp;AttendanceSums!BH$1&amp;"*"),1,0)</f>
        <v>0</v>
      </c>
      <c r="BI13" s="7">
        <f>IF(COUNTIF(MeetingAttendance!$K$4:$K$500,"*"&amp;AttendanceSums!BI$1&amp;"*"),1,0)</f>
        <v>0</v>
      </c>
      <c r="BJ13" s="7">
        <f>IF(COUNTIF(MeetingAttendance!$K$4:$K$500,"*"&amp;AttendanceSums!BJ$1&amp;"*"),1,0)</f>
        <v>0</v>
      </c>
      <c r="BK13" s="7">
        <f>IF(COUNTIF(MeetingAttendance!$K$4:$K$500,"*"&amp;AttendanceSums!BK$1&amp;"*"),1,0)</f>
        <v>0</v>
      </c>
      <c r="BL13" s="7">
        <f>IF(COUNTIF(MeetingAttendance!$K$4:$K$500,"*"&amp;AttendanceSums!BL$1&amp;"*"),1,0)</f>
        <v>0</v>
      </c>
      <c r="BM13" s="7">
        <f>IF(COUNTIF(MeetingAttendance!$K$4:$K$500,"*"&amp;AttendanceSums!BM$1&amp;"*"),1,0)</f>
        <v>0</v>
      </c>
      <c r="BN13" s="7">
        <f>IF(COUNTIF(MeetingAttendance!$K$4:$K$500,"*"&amp;AttendanceSums!BN$1&amp;"*"),1,0)</f>
        <v>0</v>
      </c>
      <c r="BO13" s="7">
        <f>IF(COUNTIF(MeetingAttendance!$K$4:$K$500,"*"&amp;AttendanceSums!BO$1&amp;"*"),1,0)</f>
        <v>0</v>
      </c>
      <c r="BP13" s="7">
        <f>IF(COUNTIF(MeetingAttendance!$K$4:$K$500,"*"&amp;AttendanceSums!BP$1&amp;"*"),1,0)</f>
        <v>0</v>
      </c>
      <c r="BQ13" s="7">
        <f>IF(COUNTIF(MeetingAttendance!$K$4:$K$500,"*"&amp;AttendanceSums!BQ$1&amp;"*"),1,0)</f>
        <v>0</v>
      </c>
      <c r="BR13" s="7">
        <f>IF(COUNTIF(MeetingAttendance!$K$4:$K$500,"*"&amp;AttendanceSums!BR$1&amp;"*"),1,0)</f>
        <v>0</v>
      </c>
      <c r="BS13" s="7">
        <f>IF(COUNTIF(MeetingAttendance!$K$4:$K$500,"*"&amp;AttendanceSums!BS$1&amp;"*"),1,0)</f>
        <v>0</v>
      </c>
      <c r="BT13" s="7">
        <f>IF(COUNTIF(MeetingAttendance!$K$4:$K$500,"*"&amp;AttendanceSums!BT$1&amp;"*"),1,0)</f>
        <v>0</v>
      </c>
      <c r="BU13" s="7">
        <f>IF(COUNTIF(MeetingAttendance!$K$4:$K$500,"*"&amp;AttendanceSums!BU$1&amp;"*"),1,0)</f>
        <v>0</v>
      </c>
      <c r="BV13" s="7">
        <f>IF(COUNTIF(MeetingAttendance!$K$4:$K$500,"*"&amp;AttendanceSums!BV$1&amp;"*"),1,0)</f>
        <v>0</v>
      </c>
      <c r="BW13" s="7">
        <f>IF(COUNTIF(MeetingAttendance!$K$4:$K$500,"*"&amp;AttendanceSums!BW$1&amp;"*"),1,0)</f>
        <v>0</v>
      </c>
      <c r="BX13" s="7">
        <f>IF(COUNTIF(MeetingAttendance!$K$4:$K$500,"*"&amp;AttendanceSums!BX$1&amp;"*"),1,0)</f>
        <v>0</v>
      </c>
      <c r="BY13" s="7">
        <f>IF(COUNTIF(MeetingAttendance!$K$4:$K$500,"*"&amp;AttendanceSums!BY$1&amp;"*"),1,0)</f>
        <v>0</v>
      </c>
      <c r="BZ13" s="7">
        <f>IF(COUNTIF(MeetingAttendance!$K$4:$K$500,"*"&amp;AttendanceSums!BZ$1&amp;"*"),1,0)</f>
        <v>0</v>
      </c>
      <c r="CA13" s="7">
        <f>IF(COUNTIF(MeetingAttendance!$K$4:$K$500,"*"&amp;AttendanceSums!CA$1&amp;"*"),1,0)</f>
        <v>1</v>
      </c>
      <c r="CB13" s="7">
        <f>IF(COUNTIF(MeetingAttendance!$K$4:$K$500,"*"&amp;AttendanceSums!CB$1&amp;"*"),1,0)</f>
        <v>0</v>
      </c>
      <c r="CC13" s="7">
        <f>IF(COUNTIF(MeetingAttendance!$K$4:$K$500,"*"&amp;AttendanceSums!CC$1&amp;"*"),1,0)</f>
        <v>0</v>
      </c>
      <c r="CD13" s="7">
        <f>IF(COUNTIF(MeetingAttendance!$K$4:$K$500,"*"&amp;AttendanceSums!CD$1&amp;"*"),1,0)</f>
        <v>1</v>
      </c>
      <c r="CE13" s="7">
        <f>IF(COUNTIF(MeetingAttendance!$K$4:$K$500,"*"&amp;AttendanceSums!CE$1&amp;"*"),1,0)</f>
        <v>0</v>
      </c>
      <c r="CF13" s="7">
        <f>IF(COUNTIF(MeetingAttendance!$K$4:$K$500,"*"&amp;AttendanceSums!CF$1&amp;"*"),1,0)</f>
        <v>0</v>
      </c>
      <c r="CG13" s="7">
        <f>IF(COUNTIF(MeetingAttendance!$K$4:$K$500,"*"&amp;AttendanceSums!CG$1&amp;"*"),1,0)</f>
        <v>1</v>
      </c>
      <c r="CH13" s="7">
        <f>IF(COUNTIF(MeetingAttendance!$K$4:$K$500,"*"&amp;AttendanceSums!CH$1&amp;"*"),1,0)</f>
        <v>0</v>
      </c>
      <c r="CI13" s="7">
        <f>IF(COUNTIF(MeetingAttendance!$K$4:$K$500,"*"&amp;AttendanceSums!CI$1&amp;"*"),1,0)</f>
        <v>1</v>
      </c>
      <c r="CJ13" s="7">
        <f>IF(COUNTIF(MeetingAttendance!$K$4:$K$500,"*"&amp;AttendanceSums!CJ$1&amp;"*"),1,0)</f>
        <v>1</v>
      </c>
      <c r="CK13" s="7">
        <f>IF(COUNTIF(MeetingAttendance!$K$4:$K$500,"*"&amp;AttendanceSums!CK$1&amp;"*"),1,0)</f>
        <v>1</v>
      </c>
      <c r="CL13" s="7">
        <f>IF(COUNTIF(MeetingAttendance!$K$4:$K$500,"*"&amp;AttendanceSums!CL$1&amp;"*"),1,0)</f>
        <v>1</v>
      </c>
      <c r="CM13" s="7">
        <f>IF(COUNTIF(MeetingAttendance!$K$4:$K$500,"*"&amp;AttendanceSums!CM$1&amp;"*"),1,0)</f>
        <v>0</v>
      </c>
      <c r="CN13" s="7">
        <f>IF(COUNTIF(MeetingAttendance!$K$4:$K$500,"*"&amp;AttendanceSums!CN$1&amp;"*"),1,0)</f>
        <v>0</v>
      </c>
      <c r="CO13" s="7">
        <f>IF(COUNTIF(MeetingAttendance!$K$4:$K$500,"*"&amp;AttendanceSums!CO$1&amp;"*"),1,0)</f>
        <v>1</v>
      </c>
      <c r="CP13" s="7">
        <f>IF(COUNTIF(MeetingAttendance!$K$4:$K$500,"*"&amp;AttendanceSums!CP$1&amp;"*"),1,0)</f>
        <v>0</v>
      </c>
      <c r="CQ13" s="7">
        <f>IF(COUNTIF(MeetingAttendance!$K$4:$K$500,"*"&amp;AttendanceSums!CQ$1&amp;"*"),1,0)</f>
        <v>1</v>
      </c>
      <c r="CR13" s="7">
        <f>IF(COUNTIF(MeetingAttendance!$K$4:$K$500,"*"&amp;AttendanceSums!CR$1&amp;"*"),1,0)</f>
        <v>1</v>
      </c>
      <c r="CS13" s="7">
        <f>IF(COUNTIF(MeetingAttendance!$K$4:$K$500,"*"&amp;AttendanceSums!CS$1&amp;"*"),1,0)</f>
        <v>0</v>
      </c>
      <c r="CT13" s="7">
        <f>IF(COUNTIF(MeetingAttendance!$K$4:$K$500,"*"&amp;AttendanceSums!CT$1&amp;"*"),1,0)</f>
        <v>0</v>
      </c>
      <c r="CU13" s="7">
        <f>IF(COUNTIF(MeetingAttendance!$K$4:$K$500,"*"&amp;AttendanceSums!CU$1&amp;"*"),1,0)</f>
        <v>1</v>
      </c>
      <c r="CV13" s="7">
        <f>IF(COUNTIF(MeetingAttendance!$K$4:$K$500,"*"&amp;AttendanceSums!CV$1&amp;"*"),1,0)</f>
        <v>0</v>
      </c>
      <c r="CW13" s="7">
        <f>IF(COUNTIF(MeetingAttendance!$K$4:$K$500,"*"&amp;AttendanceSums!CW$1&amp;"*"),1,0)</f>
        <v>1</v>
      </c>
      <c r="CX13" s="7">
        <f>IF(COUNTIF(MeetingAttendance!$K$4:$K$500,"*"&amp;AttendanceSums!CX$1&amp;"*"),1,0)</f>
        <v>0</v>
      </c>
      <c r="CY13" s="7">
        <f>IF(COUNTIF(MeetingAttendance!$K$4:$K$500,"*"&amp;AttendanceSums!CY$1&amp;"*"),1,0)</f>
        <v>1</v>
      </c>
      <c r="CZ13" s="7">
        <f>IF(COUNTIF(MeetingAttendance!$K$4:$K$500,"*"&amp;AttendanceSums!CZ$1&amp;"*"),1,0)</f>
        <v>1</v>
      </c>
      <c r="DA13" s="7">
        <f>IF(COUNTIF(MeetingAttendance!$K$4:$K$500,"*"&amp;AttendanceSums!DA$1&amp;"*"),1,0)</f>
        <v>1</v>
      </c>
      <c r="DB13" s="7">
        <f>IF(COUNTIF(MeetingAttendance!$K$4:$K$500,"*"&amp;AttendanceSums!DB$1&amp;"*"),1,0)</f>
        <v>1</v>
      </c>
      <c r="DC13" s="7">
        <f>IF(COUNTIF(MeetingAttendance!$K$4:$K$500,"*"&amp;AttendanceSums!DC$1&amp;"*"),1,0)</f>
        <v>0</v>
      </c>
      <c r="DD13" s="7">
        <f>IF(COUNTIF(MeetingAttendance!$K$4:$K$500,"*"&amp;AttendanceSums!DD$1&amp;"*"),1,0)</f>
        <v>0</v>
      </c>
      <c r="DE13" s="7">
        <f>IF(COUNTIF(MeetingAttendance!$K$4:$K$500,"*"&amp;AttendanceSums!DE$1&amp;"*"),1,0)</f>
        <v>1</v>
      </c>
      <c r="DF13" s="7">
        <f>IF(COUNTIF(MeetingAttendance!$K$4:$K$500,"*"&amp;AttendanceSums!DF$1&amp;"*"),1,0)</f>
        <v>1</v>
      </c>
      <c r="DG13" s="7">
        <f>IF(COUNTIF(MeetingAttendance!$K$4:$K$500,"*"&amp;AttendanceSums!DG$1&amp;"*"),1,0)</f>
        <v>0</v>
      </c>
      <c r="DH13" s="7">
        <f>IF(COUNTIF(MeetingAttendance!$K$4:$K$500,"*"&amp;AttendanceSums!DH$1&amp;"*"),1,0)</f>
        <v>0</v>
      </c>
      <c r="DI13" s="7">
        <f>IF(COUNTIF(MeetingAttendance!$K$4:$K$500,"*"&amp;AttendanceSums!DI$1&amp;"*"),1,0)</f>
        <v>1</v>
      </c>
      <c r="DJ13" s="7">
        <f>IF(COUNTIF(MeetingAttendance!$K$4:$K$500,"*"&amp;AttendanceSums!DJ$1&amp;"*"),1,0)</f>
        <v>1</v>
      </c>
      <c r="DK13" s="7">
        <f>IF(COUNTIF(MeetingAttendance!$K$4:$K$500,"*"&amp;AttendanceSums!DK$1&amp;"*"),1,0)</f>
        <v>0</v>
      </c>
      <c r="DL13" s="7">
        <f>IF(COUNTIF(MeetingAttendance!$K$4:$K$500,"*"&amp;AttendanceSums!DL$1&amp;"*"),1,0)</f>
        <v>0</v>
      </c>
      <c r="DM13" s="7">
        <f>IF(COUNTIF(MeetingAttendance!$K$4:$K$500,"*"&amp;AttendanceSums!DM$1&amp;"*"),1,0)</f>
        <v>1</v>
      </c>
      <c r="DN13" s="7">
        <f>IF(COUNTIF(MeetingAttendance!$K$4:$K$500,"*"&amp;AttendanceSums!DN$1&amp;"*"),1,0)</f>
        <v>1</v>
      </c>
      <c r="DO13" s="7">
        <f>IF(COUNTIF(MeetingAttendance!$K$4:$K$500,"*"&amp;AttendanceSums!DO$1&amp;"*"),1,0)</f>
        <v>0</v>
      </c>
      <c r="DP13" s="7">
        <f>IF(COUNTIF(MeetingAttendance!$K$4:$K$500,"*"&amp;AttendanceSums!DP$1&amp;"*"),1,0)</f>
        <v>1</v>
      </c>
      <c r="DQ13" s="7">
        <f>IF(COUNTIF(MeetingAttendance!$K$4:$K$500,"*"&amp;AttendanceSums!DQ$1&amp;"*"),1,0)</f>
        <v>1</v>
      </c>
      <c r="DR13" s="7">
        <f>IF(COUNTIF(MeetingAttendance!$K$4:$K$500,"*"&amp;AttendanceSums!DR$1&amp;"*"),1,0)</f>
        <v>1</v>
      </c>
      <c r="DS13" s="7">
        <f>IF(COUNTIF(MeetingAttendance!$K$4:$K$500,"*"&amp;AttendanceSums!DS$1&amp;"*"),1,0)</f>
        <v>1</v>
      </c>
      <c r="DT13" s="7">
        <f>IF(COUNTIF(MeetingAttendance!$K$4:$K$500,"*"&amp;AttendanceSums!DT$1&amp;"*"),1,0)</f>
        <v>1</v>
      </c>
      <c r="DU13" s="7">
        <f>IF(COUNTIF(MeetingAttendance!$K$4:$K$500,"*"&amp;AttendanceSums!DU$1&amp;"*"),1,0)</f>
        <v>0</v>
      </c>
      <c r="DV13" s="7">
        <f>IF(COUNTIF(MeetingAttendance!$K$4:$K$500,"*"&amp;AttendanceSums!DV$1&amp;"*"),1,0)</f>
        <v>1</v>
      </c>
      <c r="DW13" s="7">
        <f>IF(COUNTIF(MeetingAttendance!$K$4:$K$500,"*"&amp;AttendanceSums!DW$1&amp;"*"),1,0)</f>
        <v>1</v>
      </c>
      <c r="DX13" s="7">
        <f>IF(COUNTIF(MeetingAttendance!$K$4:$K$500,"*"&amp;AttendanceSums!DX$1&amp;"*"),1,0)</f>
        <v>1</v>
      </c>
      <c r="DY13" s="7">
        <f>IF(COUNTIF(MeetingAttendance!$K$4:$K$500,"*"&amp;AttendanceSums!DY$1&amp;"*"),1,0)</f>
        <v>1</v>
      </c>
      <c r="DZ13" s="7">
        <f>IF(COUNTIF(MeetingAttendance!$K$4:$K$500,"*"&amp;AttendanceSums!DZ$1&amp;"*"),1,0)</f>
        <v>1</v>
      </c>
      <c r="EA13" s="7">
        <f>IF(COUNTIF(MeetingAttendance!$K$4:$K$500,"*"&amp;AttendanceSums!EA$1&amp;"*"),1,0)</f>
        <v>1</v>
      </c>
      <c r="EB13" s="7">
        <f>IF(COUNTIF(MeetingAttendance!$K$4:$K$500,"*"&amp;AttendanceSums!EB$1&amp;"*"),1,0)</f>
        <v>1</v>
      </c>
      <c r="EC13" s="7">
        <f>IF(COUNTIF(MeetingAttendance!$K$4:$K$500,"*"&amp;AttendanceSums!EC$1&amp;"*"),1,0)</f>
        <v>1</v>
      </c>
      <c r="ED13" s="7">
        <f>IF(COUNTIF(MeetingAttendance!$K$4:$K$500,"*"&amp;AttendanceSums!ED$1&amp;"*"),1,0)</f>
        <v>1</v>
      </c>
      <c r="EE13" s="7">
        <f>IF(COUNTIF(MeetingAttendance!$K$4:$K$500,"*"&amp;AttendanceSums!EE$1&amp;"*"),1,0)</f>
        <v>1</v>
      </c>
      <c r="EF13" s="7">
        <f>IF(COUNTIF(MeetingAttendance!$K$4:$K$500,"*"&amp;AttendanceSums!EF$1&amp;"*"),1,0)</f>
        <v>1</v>
      </c>
      <c r="EG13" s="7">
        <f>IF(COUNTIF(MeetingAttendance!$K$4:$K$500,"*"&amp;AttendanceSums!EG$1&amp;"*"),1,0)</f>
        <v>1</v>
      </c>
      <c r="EH13" s="7">
        <f>IF(COUNTIF(MeetingAttendance!$K$4:$K$500,"*"&amp;AttendanceSums!EH$1&amp;"*"),1,0)</f>
        <v>1</v>
      </c>
      <c r="EI13" s="7">
        <f>IF(COUNTIF(MeetingAttendance!$K$4:$K$500,"*"&amp;AttendanceSums!EI$1&amp;"*"),1,0)</f>
        <v>1</v>
      </c>
      <c r="EJ13" s="7">
        <f>IF(COUNTIF(MeetingAttendance!$K$4:$K$500,"*"&amp;AttendanceSums!EJ$1&amp;"*"),1,0)</f>
        <v>1</v>
      </c>
      <c r="EK13" s="7">
        <f>IF(COUNTIF(MeetingAttendance!$K$4:$K$500,"*"&amp;AttendanceSums!EK$1&amp;"*"),1,0)</f>
        <v>1</v>
      </c>
      <c r="EL13" s="7">
        <f>IF(COUNTIF(MeetingAttendance!$K$4:$K$500,"*"&amp;AttendanceSums!EL$1&amp;"*"),1,0)</f>
        <v>1</v>
      </c>
      <c r="EM13" s="7">
        <f>IF(COUNTIF(MeetingAttendance!$K$4:$K$500,"*"&amp;AttendanceSums!EM$1&amp;"*"),1,0)</f>
        <v>1</v>
      </c>
      <c r="EN13" s="7">
        <f>IF(COUNTIF(MeetingAttendance!$K$4:$K$500,"*"&amp;AttendanceSums!EN$1&amp;"*"),1,0)</f>
        <v>1</v>
      </c>
      <c r="EO13" s="7">
        <f>IF(COUNTIF(MeetingAttendance!$K$4:$K$500,"*"&amp;AttendanceSums!EO$1&amp;"*"),1,0)</f>
        <v>1</v>
      </c>
      <c r="EP13" s="7">
        <f>IF(COUNTIF(MeetingAttendance!$K$4:$K$500,"*"&amp;AttendanceSums!EP$1&amp;"*"),1,0)</f>
        <v>1</v>
      </c>
      <c r="EQ13" s="7">
        <f>IF(COUNTIF(MeetingAttendance!$K$4:$K$500,"*"&amp;AttendanceSums!EQ$1&amp;"*"),1,0)</f>
        <v>1</v>
      </c>
      <c r="ER13" s="7">
        <f>IF(COUNTIF(MeetingAttendance!$K$4:$K$500,"*"&amp;AttendanceSums!ER$1&amp;"*"),1,0)</f>
        <v>1</v>
      </c>
      <c r="ES13" s="7">
        <f>IF(COUNTIF(MeetingAttendance!$K$4:$K$500,"*"&amp;AttendanceSums!ES$1&amp;"*"),1,0)</f>
        <v>1</v>
      </c>
      <c r="ET13" s="7">
        <f>IF(COUNTIF(MeetingAttendance!$K$4:$K$500,"*"&amp;AttendanceSums!ET$1&amp;"*"),1,0)</f>
        <v>1</v>
      </c>
      <c r="EU13" s="7">
        <f>IF(COUNTIF(MeetingAttendance!$K$4:$K$500,"*"&amp;AttendanceSums!EU$1&amp;"*"),1,0)</f>
        <v>1</v>
      </c>
      <c r="EV13" s="7">
        <f>IF(COUNTIF(MeetingAttendance!$K$4:$K$500,"*"&amp;AttendanceSums!EV$1&amp;"*"),1,0)</f>
        <v>1</v>
      </c>
      <c r="EW13" s="7">
        <f>IF(COUNTIF(MeetingAttendance!$K$4:$K$500,"*"&amp;AttendanceSums!EW$1&amp;"*"),1,0)</f>
        <v>1</v>
      </c>
      <c r="EX13" s="7">
        <f>IF(COUNTIF(MeetingAttendance!$K$4:$K$500,"*"&amp;AttendanceSums!EX$1&amp;"*"),1,0)</f>
        <v>1</v>
      </c>
      <c r="EY13" s="7">
        <f>IF(COUNTIF(MeetingAttendance!$K$4:$K$500,"*"&amp;AttendanceSums!EY$1&amp;"*"),1,0)</f>
        <v>1</v>
      </c>
      <c r="EZ13" s="7">
        <f>IF(COUNTIF(MeetingAttendance!$K$4:$K$500,"*"&amp;AttendanceSums!EZ$1&amp;"*"),1,0)</f>
        <v>1</v>
      </c>
      <c r="FA13" s="7">
        <f>IF(COUNTIF(MeetingAttendance!$K$4:$K$500,"*"&amp;AttendanceSums!FA$1&amp;"*"),1,0)</f>
        <v>1</v>
      </c>
      <c r="FB13" s="7">
        <f>IF(COUNTIF(MeetingAttendance!$K$4:$K$500,"*"&amp;AttendanceSums!FB$1&amp;"*"),1,0)</f>
        <v>1</v>
      </c>
      <c r="FC13" s="7">
        <f>IF(COUNTIF(MeetingAttendance!$K$4:$K$500,"*"&amp;AttendanceSums!FC$1&amp;"*"),1,0)</f>
        <v>1</v>
      </c>
      <c r="FD13" s="7">
        <f>IF(COUNTIF(MeetingAttendance!$K$4:$K$500,"*"&amp;AttendanceSums!FD$1&amp;"*"),1,0)</f>
        <v>1</v>
      </c>
      <c r="FE13" s="7">
        <f>IF(COUNTIF(MeetingAttendance!$K$4:$K$500,"*"&amp;AttendanceSums!FE$1&amp;"*"),1,0)</f>
        <v>1</v>
      </c>
      <c r="FF13" s="7">
        <f>IF(COUNTIF(MeetingAttendance!$K$4:$K$500,"*"&amp;AttendanceSums!FF$1&amp;"*"),1,0)</f>
        <v>1</v>
      </c>
      <c r="FG13" s="7">
        <f>IF(COUNTIF(MeetingAttendance!$K$4:$K$500,"*"&amp;AttendanceSums!FG$1&amp;"*"),1,0)</f>
        <v>1</v>
      </c>
      <c r="FH13" s="7">
        <f>IF(COUNTIF(MeetingAttendance!$K$4:$K$500,"*"&amp;AttendanceSums!FH$1&amp;"*"),1,0)</f>
        <v>1</v>
      </c>
      <c r="FI13" s="7">
        <f>IF(COUNTIF(MeetingAttendance!$K$4:$K$500,"*"&amp;AttendanceSums!FI$1&amp;"*"),1,0)</f>
        <v>1</v>
      </c>
      <c r="FJ13" s="7">
        <f>IF(COUNTIF(MeetingAttendance!$K$4:$K$500,"*"&amp;AttendanceSums!FJ$1&amp;"*"),1,0)</f>
        <v>1</v>
      </c>
      <c r="FK13" s="7">
        <f>IF(COUNTIF(MeetingAttendance!$K$4:$K$500,"*"&amp;AttendanceSums!FK$1&amp;"*"),1,0)</f>
        <v>1</v>
      </c>
    </row>
    <row r="14" spans="1:167" x14ac:dyDescent="0.25">
      <c r="A14" t="s">
        <v>697</v>
      </c>
      <c r="C14"/>
      <c r="D14" s="7">
        <f>IF(COUNTIF(MeetingAttendance!$L$4:$L$500,"*"&amp;AttendanceSums!D$1&amp;"*"),1,0)</f>
        <v>0</v>
      </c>
      <c r="E14" s="7">
        <f>IF(COUNTIF(MeetingAttendance!$L$4:$L$500,"*"&amp;AttendanceSums!E$1&amp;"*"),1,0)</f>
        <v>0</v>
      </c>
      <c r="F14" s="7">
        <f>IF(COUNTIF(MeetingAttendance!$L$4:$L$500,"*"&amp;AttendanceSums!F$1&amp;"*"),1,0)</f>
        <v>0</v>
      </c>
      <c r="G14" s="7">
        <f>IF(COUNTIF(MeetingAttendance!$L$4:$L$500,"*"&amp;AttendanceSums!G$1&amp;"*"),1,0)</f>
        <v>0</v>
      </c>
      <c r="H14" s="7">
        <f>IF(COUNTIF(MeetingAttendance!$L$4:$L$500,"*"&amp;AttendanceSums!H$1&amp;"*"),1,0)</f>
        <v>0</v>
      </c>
      <c r="I14" s="7">
        <f>IF(COUNTIF(MeetingAttendance!$L$4:$L$500,"*"&amp;AttendanceSums!I$1&amp;"*"),1,0)</f>
        <v>0</v>
      </c>
      <c r="J14" s="7">
        <f>IF(COUNTIF(MeetingAttendance!$L$4:$L$500,"*"&amp;AttendanceSums!J$1&amp;"*"),1,0)</f>
        <v>0</v>
      </c>
      <c r="K14" s="7">
        <f>IF(COUNTIF(MeetingAttendance!$L$4:$L$500,"*"&amp;AttendanceSums!K$1&amp;"*"),1,0)</f>
        <v>0</v>
      </c>
      <c r="L14" s="7">
        <f>IF(COUNTIF(MeetingAttendance!$L$4:$L$500,"*"&amp;AttendanceSums!L$1&amp;"*"),1,0)</f>
        <v>0</v>
      </c>
      <c r="M14" s="7">
        <f>IF(COUNTIF(MeetingAttendance!$L$4:$L$500,"*"&amp;AttendanceSums!M$1&amp;"*"),1,0)</f>
        <v>0</v>
      </c>
      <c r="N14" s="7">
        <f>IF(COUNTIF(MeetingAttendance!$L$4:$L$500,"*"&amp;AttendanceSums!N$1&amp;"*"),1,0)</f>
        <v>0</v>
      </c>
      <c r="O14" s="7">
        <f>IF(COUNTIF(MeetingAttendance!$L$4:$L$500,"*"&amp;AttendanceSums!O$1&amp;"*"),1,0)</f>
        <v>0</v>
      </c>
      <c r="P14" s="7">
        <f>IF(COUNTIF(MeetingAttendance!$L$4:$L$500,"*"&amp;AttendanceSums!P$1&amp;"*"),1,0)</f>
        <v>0</v>
      </c>
      <c r="Q14" s="7">
        <f>IF(COUNTIF(MeetingAttendance!$L$4:$L$500,"*"&amp;AttendanceSums!Q$1&amp;"*"),1,0)</f>
        <v>0</v>
      </c>
      <c r="R14" s="7">
        <f>IF(COUNTIF(MeetingAttendance!$L$4:$L$500,"*"&amp;AttendanceSums!R$1&amp;"*"),1,0)</f>
        <v>0</v>
      </c>
      <c r="S14" s="7">
        <f>IF(COUNTIF(MeetingAttendance!$L$4:$L$500,"*"&amp;AttendanceSums!S$1&amp;"*"),1,0)</f>
        <v>0</v>
      </c>
      <c r="T14" s="7">
        <f>IF(COUNTIF(MeetingAttendance!$L$4:$L$500,"*"&amp;AttendanceSums!T$1&amp;"*"),1,0)</f>
        <v>0</v>
      </c>
      <c r="U14" s="7">
        <f>IF(COUNTIF(MeetingAttendance!$L$4:$L$500,"*"&amp;AttendanceSums!U$1&amp;"*"),1,0)</f>
        <v>0</v>
      </c>
      <c r="V14" s="7">
        <f>IF(COUNTIF(MeetingAttendance!$L$4:$L$500,"*"&amp;AttendanceSums!V$1&amp;"*"),1,0)</f>
        <v>0</v>
      </c>
      <c r="W14" s="7">
        <f>IF(COUNTIF(MeetingAttendance!$L$4:$L$500,"*"&amp;AttendanceSums!W$1&amp;"*"),1,0)</f>
        <v>0</v>
      </c>
      <c r="X14" s="7">
        <f>IF(COUNTIF(MeetingAttendance!$L$4:$L$500,"*"&amp;AttendanceSums!X$1&amp;"*"),1,0)</f>
        <v>0</v>
      </c>
      <c r="Y14" s="7">
        <f>IF(COUNTIF(MeetingAttendance!$L$4:$L$500,"*"&amp;AttendanceSums!Y$1&amp;"*"),1,0)</f>
        <v>0</v>
      </c>
      <c r="Z14" s="7">
        <f>IF(COUNTIF(MeetingAttendance!$L$4:$L$500,"*"&amp;AttendanceSums!Z$1&amp;"*"),1,0)</f>
        <v>0</v>
      </c>
      <c r="AA14" s="7">
        <f>IF(COUNTIF(MeetingAttendance!$L$4:$L$500,"*"&amp;AttendanceSums!AA$1&amp;"*"),1,0)</f>
        <v>0</v>
      </c>
      <c r="AB14" s="7">
        <f>IF(COUNTIF(MeetingAttendance!$L$4:$L$500,"*"&amp;AttendanceSums!AB$1&amp;"*"),1,0)</f>
        <v>0</v>
      </c>
      <c r="AC14" s="7">
        <f>IF(COUNTIF(MeetingAttendance!$L$4:$L$500,"*"&amp;AttendanceSums!AC$1&amp;"*"),1,0)</f>
        <v>0</v>
      </c>
      <c r="AD14" s="7">
        <f>IF(COUNTIF(MeetingAttendance!$L$4:$L$500,"*"&amp;AttendanceSums!AD$1&amp;"*"),1,0)</f>
        <v>0</v>
      </c>
      <c r="AE14" s="7">
        <f>IF(COUNTIF(MeetingAttendance!$L$4:$L$500,"*"&amp;AttendanceSums!AE$1&amp;"*"),1,0)</f>
        <v>0</v>
      </c>
      <c r="AF14" s="7">
        <f>IF(COUNTIF(MeetingAttendance!$L$4:$L$500,"*"&amp;AttendanceSums!AF$1&amp;"*"),1,0)</f>
        <v>0</v>
      </c>
      <c r="AG14" s="7">
        <f>IF(COUNTIF(MeetingAttendance!$L$4:$L$500,"*"&amp;AttendanceSums!AG$1&amp;"*"),1,0)</f>
        <v>1</v>
      </c>
      <c r="AH14" s="7">
        <f>IF(COUNTIF(MeetingAttendance!$L$4:$L$500,"*"&amp;AttendanceSums!AH$1&amp;"*"),1,0)</f>
        <v>0</v>
      </c>
      <c r="AI14" s="7">
        <f>IF(COUNTIF(MeetingAttendance!$L$4:$L$500,"*"&amp;AttendanceSums!AI$1&amp;"*"),1,0)</f>
        <v>0</v>
      </c>
      <c r="AJ14" s="7">
        <f>IF(COUNTIF(MeetingAttendance!$L$4:$L$500,"*"&amp;AttendanceSums!AJ$1&amp;"*"),1,0)</f>
        <v>0</v>
      </c>
      <c r="AK14" s="7">
        <f>IF(COUNTIF(MeetingAttendance!$L$4:$L$500,"*"&amp;AttendanceSums!AK$1&amp;"*"),1,0)</f>
        <v>0</v>
      </c>
      <c r="AL14" s="7">
        <f>IF(COUNTIF(MeetingAttendance!$L$4:$L$500,"*"&amp;AttendanceSums!AL$1&amp;"*"),1,0)</f>
        <v>0</v>
      </c>
      <c r="AM14" s="7">
        <f>IF(COUNTIF(MeetingAttendance!$L$4:$L$500,"*"&amp;AttendanceSums!AM$1&amp;"*"),1,0)</f>
        <v>0</v>
      </c>
      <c r="AN14" s="7">
        <f>IF(COUNTIF(MeetingAttendance!$L$4:$L$500,"*"&amp;AttendanceSums!AN$1&amp;"*"),1,0)</f>
        <v>0</v>
      </c>
      <c r="AO14" s="7">
        <f>IF(COUNTIF(MeetingAttendance!$L$4:$L$500,"*"&amp;AttendanceSums!AO$1&amp;"*"),1,0)</f>
        <v>0</v>
      </c>
      <c r="AP14" s="7">
        <f>IF(COUNTIF(MeetingAttendance!$L$4:$L$500,"*"&amp;AttendanceSums!AP$1&amp;"*"),1,0)</f>
        <v>0</v>
      </c>
      <c r="AQ14" s="7">
        <f>IF(COUNTIF(MeetingAttendance!$L$4:$L$500,"*"&amp;AttendanceSums!AQ$1&amp;"*"),1,0)</f>
        <v>0</v>
      </c>
      <c r="AR14" s="7">
        <f>IF(COUNTIF(MeetingAttendance!$L$4:$L$500,"*"&amp;AttendanceSums!AR$1&amp;"*"),1,0)</f>
        <v>0</v>
      </c>
      <c r="AS14" s="7">
        <f>IF(COUNTIF(MeetingAttendance!$L$4:$L$500,"*"&amp;AttendanceSums!AS$1&amp;"*"),1,0)</f>
        <v>0</v>
      </c>
      <c r="AT14" s="7">
        <f>IF(COUNTIF(MeetingAttendance!$L$4:$L$500,"*"&amp;AttendanceSums!AT$1&amp;"*"),1,0)</f>
        <v>0</v>
      </c>
      <c r="AU14" s="7">
        <f>IF(COUNTIF(MeetingAttendance!$L$4:$L$500,"*"&amp;AttendanceSums!AU$1&amp;"*"),1,0)</f>
        <v>0</v>
      </c>
      <c r="AV14" s="7">
        <f>IF(COUNTIF(MeetingAttendance!$L$4:$L$500,"*"&amp;AttendanceSums!AV$1&amp;"*"),1,0)</f>
        <v>0</v>
      </c>
      <c r="AW14" s="7">
        <f>IF(COUNTIF(MeetingAttendance!$L$4:$L$500,"*"&amp;AttendanceSums!AW$1&amp;"*"),1,0)</f>
        <v>0</v>
      </c>
      <c r="AX14" s="7">
        <f>IF(COUNTIF(MeetingAttendance!$L$4:$L$500,"*"&amp;AttendanceSums!AX$1&amp;"*"),1,0)</f>
        <v>0</v>
      </c>
      <c r="AY14" s="7">
        <f>IF(COUNTIF(MeetingAttendance!$L$4:$L$500,"*"&amp;AttendanceSums!AY$1&amp;"*"),1,0)</f>
        <v>0</v>
      </c>
      <c r="AZ14" s="7">
        <f>IF(COUNTIF(MeetingAttendance!$L$4:$L$500,"*"&amp;AttendanceSums!AZ$1&amp;"*"),1,0)</f>
        <v>0</v>
      </c>
      <c r="BA14" s="7">
        <f>IF(COUNTIF(MeetingAttendance!$L$4:$L$500,"*"&amp;AttendanceSums!BA$1&amp;"*"),1,0)</f>
        <v>0</v>
      </c>
      <c r="BB14" s="7">
        <f>IF(COUNTIF(MeetingAttendance!$L$4:$L$500,"*"&amp;AttendanceSums!BB$1&amp;"*"),1,0)</f>
        <v>0</v>
      </c>
      <c r="BC14" s="7">
        <f>IF(COUNTIF(MeetingAttendance!$L$4:$L$500,"*"&amp;AttendanceSums!BC$1&amp;"*"),1,0)</f>
        <v>0</v>
      </c>
      <c r="BD14" s="7">
        <f>IF(COUNTIF(MeetingAttendance!$L$4:$L$500,"*"&amp;AttendanceSums!BD$1&amp;"*"),1,0)</f>
        <v>0</v>
      </c>
      <c r="BE14" s="7">
        <f>IF(COUNTIF(MeetingAttendance!$L$4:$L$500,"*"&amp;AttendanceSums!BE$1&amp;"*"),1,0)</f>
        <v>0</v>
      </c>
      <c r="BF14" s="7">
        <f>IF(COUNTIF(MeetingAttendance!$L$4:$L$500,"*"&amp;AttendanceSums!BF$1&amp;"*"),1,0)</f>
        <v>0</v>
      </c>
      <c r="BG14" s="7">
        <f>IF(COUNTIF(MeetingAttendance!$L$4:$L$500,"*"&amp;AttendanceSums!BG$1&amp;"*"),1,0)</f>
        <v>0</v>
      </c>
      <c r="BH14" s="7">
        <f>IF(COUNTIF(MeetingAttendance!$L$4:$L$500,"*"&amp;AttendanceSums!BH$1&amp;"*"),1,0)</f>
        <v>0</v>
      </c>
      <c r="BI14" s="7">
        <f>IF(COUNTIF(MeetingAttendance!$L$4:$L$500,"*"&amp;AttendanceSums!BI$1&amp;"*"),1,0)</f>
        <v>0</v>
      </c>
      <c r="BJ14" s="7">
        <f>IF(COUNTIF(MeetingAttendance!$L$4:$L$500,"*"&amp;AttendanceSums!BJ$1&amp;"*"),1,0)</f>
        <v>0</v>
      </c>
      <c r="BK14" s="7">
        <f>IF(COUNTIF(MeetingAttendance!$L$4:$L$500,"*"&amp;AttendanceSums!BK$1&amp;"*"),1,0)</f>
        <v>0</v>
      </c>
      <c r="BL14" s="7">
        <f>IF(COUNTIF(MeetingAttendance!$L$4:$L$500,"*"&amp;AttendanceSums!BL$1&amp;"*"),1,0)</f>
        <v>1</v>
      </c>
      <c r="BM14" s="7">
        <f>IF(COUNTIF(MeetingAttendance!$L$4:$L$500,"*"&amp;AttendanceSums!BM$1&amp;"*"),1,0)</f>
        <v>0</v>
      </c>
      <c r="BN14" s="7">
        <f>IF(COUNTIF(MeetingAttendance!$L$4:$L$500,"*"&amp;AttendanceSums!BN$1&amp;"*"),1,0)</f>
        <v>0</v>
      </c>
      <c r="BO14" s="7">
        <f>IF(COUNTIF(MeetingAttendance!$L$4:$L$500,"*"&amp;AttendanceSums!BO$1&amp;"*"),1,0)</f>
        <v>0</v>
      </c>
      <c r="BP14" s="7">
        <f>IF(COUNTIF(MeetingAttendance!$L$4:$L$500,"*"&amp;AttendanceSums!BP$1&amp;"*"),1,0)</f>
        <v>0</v>
      </c>
      <c r="BQ14" s="7">
        <f>IF(COUNTIF(MeetingAttendance!$L$4:$L$500,"*"&amp;AttendanceSums!BQ$1&amp;"*"),1,0)</f>
        <v>0</v>
      </c>
      <c r="BR14" s="7">
        <f>IF(COUNTIF(MeetingAttendance!$L$4:$L$500,"*"&amp;AttendanceSums!BR$1&amp;"*"),1,0)</f>
        <v>0</v>
      </c>
      <c r="BS14" s="7">
        <f>IF(COUNTIF(MeetingAttendance!$L$4:$L$500,"*"&amp;AttendanceSums!BS$1&amp;"*"),1,0)</f>
        <v>0</v>
      </c>
      <c r="BT14" s="7">
        <f>IF(COUNTIF(MeetingAttendance!$L$4:$L$500,"*"&amp;AttendanceSums!BT$1&amp;"*"),1,0)</f>
        <v>0</v>
      </c>
      <c r="BU14" s="7">
        <f>IF(COUNTIF(MeetingAttendance!$L$4:$L$500,"*"&amp;AttendanceSums!BU$1&amp;"*"),1,0)</f>
        <v>1</v>
      </c>
      <c r="BV14" s="7">
        <f>IF(COUNTIF(MeetingAttendance!$L$4:$L$500,"*"&amp;AttendanceSums!BV$1&amp;"*"),1,0)</f>
        <v>0</v>
      </c>
      <c r="BW14" s="7">
        <f>IF(COUNTIF(MeetingAttendance!$L$4:$L$500,"*"&amp;AttendanceSums!BW$1&amp;"*"),1,0)</f>
        <v>0</v>
      </c>
      <c r="BX14" s="7">
        <f>IF(COUNTIF(MeetingAttendance!$L$4:$L$500,"*"&amp;AttendanceSums!BX$1&amp;"*"),1,0)</f>
        <v>0</v>
      </c>
      <c r="BY14" s="7">
        <f>IF(COUNTIF(MeetingAttendance!$L$4:$L$500,"*"&amp;AttendanceSums!BY$1&amp;"*"),1,0)</f>
        <v>0</v>
      </c>
      <c r="BZ14" s="7">
        <f>IF(COUNTIF(MeetingAttendance!$L$4:$L$500,"*"&amp;AttendanceSums!BZ$1&amp;"*"),1,0)</f>
        <v>1</v>
      </c>
      <c r="CA14" s="7">
        <f>IF(COUNTIF(MeetingAttendance!$L$4:$L$500,"*"&amp;AttendanceSums!CA$1&amp;"*"),1,0)</f>
        <v>1</v>
      </c>
      <c r="CB14" s="7">
        <f>IF(COUNTIF(MeetingAttendance!$L$4:$L$500,"*"&amp;AttendanceSums!CB$1&amp;"*"),1,0)</f>
        <v>0</v>
      </c>
      <c r="CC14" s="7">
        <f>IF(COUNTIF(MeetingAttendance!$L$4:$L$500,"*"&amp;AttendanceSums!CC$1&amp;"*"),1,0)</f>
        <v>0</v>
      </c>
      <c r="CD14" s="7">
        <f>IF(COUNTIF(MeetingAttendance!$L$4:$L$500,"*"&amp;AttendanceSums!CD$1&amp;"*"),1,0)</f>
        <v>0</v>
      </c>
      <c r="CE14" s="7">
        <f>IF(COUNTIF(MeetingAttendance!$L$4:$L$500,"*"&amp;AttendanceSums!CE$1&amp;"*"),1,0)</f>
        <v>1</v>
      </c>
      <c r="CF14" s="7">
        <f>IF(COUNTIF(MeetingAttendance!$L$4:$L$500,"*"&amp;AttendanceSums!CF$1&amp;"*"),1,0)</f>
        <v>0</v>
      </c>
      <c r="CG14" s="7">
        <f>IF(COUNTIF(MeetingAttendance!$L$4:$L$500,"*"&amp;AttendanceSums!CG$1&amp;"*"),1,0)</f>
        <v>0</v>
      </c>
      <c r="CH14" s="7">
        <f>IF(COUNTIF(MeetingAttendance!$L$4:$L$500,"*"&amp;AttendanceSums!CH$1&amp;"*"),1,0)</f>
        <v>0</v>
      </c>
      <c r="CI14" s="7">
        <f>IF(COUNTIF(MeetingAttendance!$L$4:$L$500,"*"&amp;AttendanceSums!CI$1&amp;"*"),1,0)</f>
        <v>0</v>
      </c>
      <c r="CJ14" s="7">
        <f>IF(COUNTIF(MeetingAttendance!$L$4:$L$500,"*"&amp;AttendanceSums!CJ$1&amp;"*"),1,0)</f>
        <v>1</v>
      </c>
      <c r="CK14" s="7">
        <f>IF(COUNTIF(MeetingAttendance!$L$4:$L$500,"*"&amp;AttendanceSums!CK$1&amp;"*"),1,0)</f>
        <v>1</v>
      </c>
      <c r="CL14" s="7">
        <f>IF(COUNTIF(MeetingAttendance!$L$4:$L$500,"*"&amp;AttendanceSums!CL$1&amp;"*"),1,0)</f>
        <v>0</v>
      </c>
      <c r="CM14" s="7">
        <f>IF(COUNTIF(MeetingAttendance!$L$4:$L$500,"*"&amp;AttendanceSums!CM$1&amp;"*"),1,0)</f>
        <v>1</v>
      </c>
      <c r="CN14" s="7">
        <f>IF(COUNTIF(MeetingAttendance!$L$4:$L$500,"*"&amp;AttendanceSums!CN$1&amp;"*"),1,0)</f>
        <v>1</v>
      </c>
      <c r="CO14" s="7">
        <f>IF(COUNTIF(MeetingAttendance!$L$4:$L$500,"*"&amp;AttendanceSums!CO$1&amp;"*"),1,0)</f>
        <v>1</v>
      </c>
      <c r="CP14" s="7">
        <f>IF(COUNTIF(MeetingAttendance!$L$4:$L$500,"*"&amp;AttendanceSums!CP$1&amp;"*"),1,0)</f>
        <v>0</v>
      </c>
      <c r="CQ14" s="7">
        <f>IF(COUNTIF(MeetingAttendance!$L$4:$L$500,"*"&amp;AttendanceSums!CQ$1&amp;"*"),1,0)</f>
        <v>0</v>
      </c>
      <c r="CR14" s="7">
        <f>IF(COUNTIF(MeetingAttendance!$L$4:$L$500,"*"&amp;AttendanceSums!CR$1&amp;"*"),1,0)</f>
        <v>1</v>
      </c>
      <c r="CS14" s="7">
        <f>IF(COUNTIF(MeetingAttendance!$L$4:$L$500,"*"&amp;AttendanceSums!CS$1&amp;"*"),1,0)</f>
        <v>1</v>
      </c>
      <c r="CT14" s="7">
        <f>IF(COUNTIF(MeetingAttendance!$L$4:$L$500,"*"&amp;AttendanceSums!CT$1&amp;"*"),1,0)</f>
        <v>1</v>
      </c>
      <c r="CU14" s="7">
        <f>IF(COUNTIF(MeetingAttendance!$L$4:$L$500,"*"&amp;AttendanceSums!CU$1&amp;"*"),1,0)</f>
        <v>1</v>
      </c>
      <c r="CV14" s="7">
        <f>IF(COUNTIF(MeetingAttendance!$L$4:$L$500,"*"&amp;AttendanceSums!CV$1&amp;"*"),1,0)</f>
        <v>1</v>
      </c>
      <c r="CW14" s="7">
        <f>IF(COUNTIF(MeetingAttendance!$L$4:$L$500,"*"&amp;AttendanceSums!CW$1&amp;"*"),1,0)</f>
        <v>1</v>
      </c>
      <c r="CX14" s="7">
        <f>IF(COUNTIF(MeetingAttendance!$L$4:$L$500,"*"&amp;AttendanceSums!CX$1&amp;"*"),1,0)</f>
        <v>1</v>
      </c>
      <c r="CY14" s="7">
        <f>IF(COUNTIF(MeetingAttendance!$L$4:$L$500,"*"&amp;AttendanceSums!CY$1&amp;"*"),1,0)</f>
        <v>0</v>
      </c>
      <c r="CZ14" s="7">
        <f>IF(COUNTIF(MeetingAttendance!$L$4:$L$500,"*"&amp;AttendanceSums!CZ$1&amp;"*"),1,0)</f>
        <v>1</v>
      </c>
      <c r="DA14" s="7">
        <f>IF(COUNTIF(MeetingAttendance!$L$4:$L$500,"*"&amp;AttendanceSums!DA$1&amp;"*"),1,0)</f>
        <v>1</v>
      </c>
      <c r="DB14" s="7">
        <f>IF(COUNTIF(MeetingAttendance!$L$4:$L$500,"*"&amp;AttendanceSums!DB$1&amp;"*"),1,0)</f>
        <v>1</v>
      </c>
      <c r="DC14" s="7">
        <f>IF(COUNTIF(MeetingAttendance!$L$4:$L$500,"*"&amp;AttendanceSums!DC$1&amp;"*"),1,0)</f>
        <v>0</v>
      </c>
      <c r="DD14" s="7">
        <f>IF(COUNTIF(MeetingAttendance!$L$4:$L$500,"*"&amp;AttendanceSums!DD$1&amp;"*"),1,0)</f>
        <v>1</v>
      </c>
      <c r="DE14" s="7">
        <f>IF(COUNTIF(MeetingAttendance!$L$4:$L$500,"*"&amp;AttendanceSums!DE$1&amp;"*"),1,0)</f>
        <v>1</v>
      </c>
      <c r="DF14" s="7">
        <f>IF(COUNTIF(MeetingAttendance!$L$4:$L$500,"*"&amp;AttendanceSums!DF$1&amp;"*"),1,0)</f>
        <v>1</v>
      </c>
      <c r="DG14" s="7">
        <f>IF(COUNTIF(MeetingAttendance!$L$4:$L$500,"*"&amp;AttendanceSums!DG$1&amp;"*"),1,0)</f>
        <v>1</v>
      </c>
      <c r="DH14" s="7">
        <f>IF(COUNTIF(MeetingAttendance!$L$4:$L$500,"*"&amp;AttendanceSums!DH$1&amp;"*"),1,0)</f>
        <v>1</v>
      </c>
      <c r="DI14" s="7">
        <f>IF(COUNTIF(MeetingAttendance!$L$4:$L$500,"*"&amp;AttendanceSums!DI$1&amp;"*"),1,0)</f>
        <v>1</v>
      </c>
      <c r="DJ14" s="7">
        <f>IF(COUNTIF(MeetingAttendance!$L$4:$L$500,"*"&amp;AttendanceSums!DJ$1&amp;"*"),1,0)</f>
        <v>1</v>
      </c>
      <c r="DK14" s="7">
        <f>IF(COUNTIF(MeetingAttendance!$L$4:$L$500,"*"&amp;AttendanceSums!DK$1&amp;"*"),1,0)</f>
        <v>1</v>
      </c>
      <c r="DL14" s="7">
        <f>IF(COUNTIF(MeetingAttendance!$L$4:$L$500,"*"&amp;AttendanceSums!DL$1&amp;"*"),1,0)</f>
        <v>1</v>
      </c>
      <c r="DM14" s="7">
        <f>IF(COUNTIF(MeetingAttendance!$L$4:$L$500,"*"&amp;AttendanceSums!DM$1&amp;"*"),1,0)</f>
        <v>1</v>
      </c>
      <c r="DN14" s="7">
        <f>IF(COUNTIF(MeetingAttendance!$L$4:$L$500,"*"&amp;AttendanceSums!DN$1&amp;"*"),1,0)</f>
        <v>1</v>
      </c>
      <c r="DO14" s="7">
        <f>IF(COUNTIF(MeetingAttendance!$L$4:$L$500,"*"&amp;AttendanceSums!DO$1&amp;"*"),1,0)</f>
        <v>1</v>
      </c>
      <c r="DP14" s="7">
        <f>IF(COUNTIF(MeetingAttendance!$L$4:$L$500,"*"&amp;AttendanceSums!DP$1&amp;"*"),1,0)</f>
        <v>1</v>
      </c>
      <c r="DQ14" s="7">
        <f>IF(COUNTIF(MeetingAttendance!$L$4:$L$500,"*"&amp;AttendanceSums!DQ$1&amp;"*"),1,0)</f>
        <v>1</v>
      </c>
      <c r="DR14" s="7">
        <f>IF(COUNTIF(MeetingAttendance!$L$4:$L$500,"*"&amp;AttendanceSums!DR$1&amp;"*"),1,0)</f>
        <v>1</v>
      </c>
      <c r="DS14" s="7">
        <f>IF(COUNTIF(MeetingAttendance!$L$4:$L$500,"*"&amp;AttendanceSums!DS$1&amp;"*"),1,0)</f>
        <v>1</v>
      </c>
      <c r="DT14" s="7">
        <f>IF(COUNTIF(MeetingAttendance!$L$4:$L$500,"*"&amp;AttendanceSums!DT$1&amp;"*"),1,0)</f>
        <v>1</v>
      </c>
      <c r="DU14" s="7">
        <f>IF(COUNTIF(MeetingAttendance!$L$4:$L$500,"*"&amp;AttendanceSums!DU$1&amp;"*"),1,0)</f>
        <v>1</v>
      </c>
      <c r="DV14" s="7">
        <f>IF(COUNTIF(MeetingAttendance!$L$4:$L$500,"*"&amp;AttendanceSums!DV$1&amp;"*"),1,0)</f>
        <v>1</v>
      </c>
      <c r="DW14" s="7">
        <f>IF(COUNTIF(MeetingAttendance!$L$4:$L$500,"*"&amp;AttendanceSums!DW$1&amp;"*"),1,0)</f>
        <v>1</v>
      </c>
      <c r="DX14" s="7">
        <f>IF(COUNTIF(MeetingAttendance!$L$4:$L$500,"*"&amp;AttendanceSums!DX$1&amp;"*"),1,0)</f>
        <v>1</v>
      </c>
      <c r="DY14" s="7">
        <f>IF(COUNTIF(MeetingAttendance!$L$4:$L$500,"*"&amp;AttendanceSums!DY$1&amp;"*"),1,0)</f>
        <v>1</v>
      </c>
      <c r="DZ14" s="7">
        <f>IF(COUNTIF(MeetingAttendance!$L$4:$L$500,"*"&amp;AttendanceSums!DZ$1&amp;"*"),1,0)</f>
        <v>1</v>
      </c>
      <c r="EA14" s="7">
        <f>IF(COUNTIF(MeetingAttendance!$L$4:$L$500,"*"&amp;AttendanceSums!EA$1&amp;"*"),1,0)</f>
        <v>1</v>
      </c>
      <c r="EB14" s="7">
        <f>IF(COUNTIF(MeetingAttendance!$L$4:$L$500,"*"&amp;AttendanceSums!EB$1&amp;"*"),1,0)</f>
        <v>1</v>
      </c>
      <c r="EC14" s="7">
        <f>IF(COUNTIF(MeetingAttendance!$L$4:$L$500,"*"&amp;AttendanceSums!EC$1&amp;"*"),1,0)</f>
        <v>1</v>
      </c>
      <c r="ED14" s="7">
        <f>IF(COUNTIF(MeetingAttendance!$L$4:$L$500,"*"&amp;AttendanceSums!ED$1&amp;"*"),1,0)</f>
        <v>1</v>
      </c>
      <c r="EE14" s="7">
        <f>IF(COUNTIF(MeetingAttendance!$L$4:$L$500,"*"&amp;AttendanceSums!EE$1&amp;"*"),1,0)</f>
        <v>1</v>
      </c>
      <c r="EF14" s="7">
        <f>IF(COUNTIF(MeetingAttendance!$L$4:$L$500,"*"&amp;AttendanceSums!EF$1&amp;"*"),1,0)</f>
        <v>1</v>
      </c>
      <c r="EG14" s="7">
        <f>IF(COUNTIF(MeetingAttendance!$L$4:$L$500,"*"&amp;AttendanceSums!EG$1&amp;"*"),1,0)</f>
        <v>1</v>
      </c>
      <c r="EH14" s="7">
        <f>IF(COUNTIF(MeetingAttendance!$L$4:$L$500,"*"&amp;AttendanceSums!EH$1&amp;"*"),1,0)</f>
        <v>1</v>
      </c>
      <c r="EI14" s="7">
        <f>IF(COUNTIF(MeetingAttendance!$L$4:$L$500,"*"&amp;AttendanceSums!EI$1&amp;"*"),1,0)</f>
        <v>1</v>
      </c>
      <c r="EJ14" s="7">
        <f>IF(COUNTIF(MeetingAttendance!$L$4:$L$500,"*"&amp;AttendanceSums!EJ$1&amp;"*"),1,0)</f>
        <v>1</v>
      </c>
      <c r="EK14" s="7">
        <f>IF(COUNTIF(MeetingAttendance!$L$4:$L$500,"*"&amp;AttendanceSums!EK$1&amp;"*"),1,0)</f>
        <v>1</v>
      </c>
      <c r="EL14" s="7">
        <f>IF(COUNTIF(MeetingAttendance!$L$4:$L$500,"*"&amp;AttendanceSums!EL$1&amp;"*"),1,0)</f>
        <v>1</v>
      </c>
      <c r="EM14" s="7">
        <f>IF(COUNTIF(MeetingAttendance!$L$4:$L$500,"*"&amp;AttendanceSums!EM$1&amp;"*"),1,0)</f>
        <v>1</v>
      </c>
      <c r="EN14" s="7">
        <f>IF(COUNTIF(MeetingAttendance!$L$4:$L$500,"*"&amp;AttendanceSums!EN$1&amp;"*"),1,0)</f>
        <v>1</v>
      </c>
      <c r="EO14" s="7">
        <f>IF(COUNTIF(MeetingAttendance!$L$4:$L$500,"*"&amp;AttendanceSums!EO$1&amp;"*"),1,0)</f>
        <v>1</v>
      </c>
      <c r="EP14" s="7">
        <f>IF(COUNTIF(MeetingAttendance!$L$4:$L$500,"*"&amp;AttendanceSums!EP$1&amp;"*"),1,0)</f>
        <v>1</v>
      </c>
      <c r="EQ14" s="7">
        <f>IF(COUNTIF(MeetingAttendance!$L$4:$L$500,"*"&amp;AttendanceSums!EQ$1&amp;"*"),1,0)</f>
        <v>1</v>
      </c>
      <c r="ER14" s="7">
        <f>IF(COUNTIF(MeetingAttendance!$L$4:$L$500,"*"&amp;AttendanceSums!ER$1&amp;"*"),1,0)</f>
        <v>1</v>
      </c>
      <c r="ES14" s="7">
        <f>IF(COUNTIF(MeetingAttendance!$L$4:$L$500,"*"&amp;AttendanceSums!ES$1&amp;"*"),1,0)</f>
        <v>1</v>
      </c>
      <c r="ET14" s="7">
        <f>IF(COUNTIF(MeetingAttendance!$L$4:$L$500,"*"&amp;AttendanceSums!ET$1&amp;"*"),1,0)</f>
        <v>1</v>
      </c>
      <c r="EU14" s="7">
        <f>IF(COUNTIF(MeetingAttendance!$L$4:$L$500,"*"&amp;AttendanceSums!EU$1&amp;"*"),1,0)</f>
        <v>1</v>
      </c>
      <c r="EV14" s="7">
        <f>IF(COUNTIF(MeetingAttendance!$L$4:$L$500,"*"&amp;AttendanceSums!EV$1&amp;"*"),1,0)</f>
        <v>1</v>
      </c>
      <c r="EW14" s="7">
        <f>IF(COUNTIF(MeetingAttendance!$L$4:$L$500,"*"&amp;AttendanceSums!EW$1&amp;"*"),1,0)</f>
        <v>1</v>
      </c>
      <c r="EX14" s="7">
        <f>IF(COUNTIF(MeetingAttendance!$L$4:$L$500,"*"&amp;AttendanceSums!EX$1&amp;"*"),1,0)</f>
        <v>1</v>
      </c>
      <c r="EY14" s="7">
        <f>IF(COUNTIF(MeetingAttendance!$L$4:$L$500,"*"&amp;AttendanceSums!EY$1&amp;"*"),1,0)</f>
        <v>1</v>
      </c>
      <c r="EZ14" s="7">
        <f>IF(COUNTIF(MeetingAttendance!$L$4:$L$500,"*"&amp;AttendanceSums!EZ$1&amp;"*"),1,0)</f>
        <v>1</v>
      </c>
      <c r="FA14" s="7">
        <f>IF(COUNTIF(MeetingAttendance!$L$4:$L$500,"*"&amp;AttendanceSums!FA$1&amp;"*"),1,0)</f>
        <v>1</v>
      </c>
      <c r="FB14" s="7">
        <f>IF(COUNTIF(MeetingAttendance!$L$4:$L$500,"*"&amp;AttendanceSums!FB$1&amp;"*"),1,0)</f>
        <v>1</v>
      </c>
      <c r="FC14" s="7">
        <f>IF(COUNTIF(MeetingAttendance!$L$4:$L$500,"*"&amp;AttendanceSums!FC$1&amp;"*"),1,0)</f>
        <v>1</v>
      </c>
      <c r="FD14" s="7">
        <f>IF(COUNTIF(MeetingAttendance!$L$4:$L$500,"*"&amp;AttendanceSums!FD$1&amp;"*"),1,0)</f>
        <v>1</v>
      </c>
      <c r="FE14" s="7">
        <f>IF(COUNTIF(MeetingAttendance!$L$4:$L$500,"*"&amp;AttendanceSums!FE$1&amp;"*"),1,0)</f>
        <v>1</v>
      </c>
      <c r="FF14" s="7">
        <f>IF(COUNTIF(MeetingAttendance!$L$4:$L$500,"*"&amp;AttendanceSums!FF$1&amp;"*"),1,0)</f>
        <v>1</v>
      </c>
      <c r="FG14" s="7">
        <f>IF(COUNTIF(MeetingAttendance!$L$4:$L$500,"*"&amp;AttendanceSums!FG$1&amp;"*"),1,0)</f>
        <v>1</v>
      </c>
      <c r="FH14" s="7">
        <f>IF(COUNTIF(MeetingAttendance!$L$4:$L$500,"*"&amp;AttendanceSums!FH$1&amp;"*"),1,0)</f>
        <v>1</v>
      </c>
      <c r="FI14" s="7">
        <f>IF(COUNTIF(MeetingAttendance!$L$4:$L$500,"*"&amp;AttendanceSums!FI$1&amp;"*"),1,0)</f>
        <v>1</v>
      </c>
      <c r="FJ14" s="7">
        <f>IF(COUNTIF(MeetingAttendance!$L$4:$L$500,"*"&amp;AttendanceSums!FJ$1&amp;"*"),1,0)</f>
        <v>1</v>
      </c>
      <c r="FK14" s="7">
        <f>IF(COUNTIF(MeetingAttendance!$L$4:$L$500,"*"&amp;AttendanceSums!FK$1&amp;"*"),1,0)</f>
        <v>1</v>
      </c>
    </row>
    <row r="15" spans="1:167" x14ac:dyDescent="0.25">
      <c r="A15" t="s">
        <v>698</v>
      </c>
      <c r="C15"/>
      <c r="D15" s="7">
        <f>IF(COUNTIF(MeetingAttendance!$M$4:$M$500,"*"&amp;AttendanceSums!D$1&amp;"*"),1,0)</f>
        <v>0</v>
      </c>
      <c r="E15" s="7">
        <f>IF(COUNTIF(MeetingAttendance!$M$4:$M$500,"*"&amp;AttendanceSums!E$1&amp;"*"),1,0)</f>
        <v>0</v>
      </c>
      <c r="F15" s="7">
        <f>IF(COUNTIF(MeetingAttendance!$M$4:$M$500,"*"&amp;AttendanceSums!F$1&amp;"*"),1,0)</f>
        <v>0</v>
      </c>
      <c r="G15" s="7">
        <f>IF(COUNTIF(MeetingAttendance!$M$4:$M$500,"*"&amp;AttendanceSums!G$1&amp;"*"),1,0)</f>
        <v>0</v>
      </c>
      <c r="H15" s="7">
        <f>IF(COUNTIF(MeetingAttendance!$M$4:$M$500,"*"&amp;AttendanceSums!H$1&amp;"*"),1,0)</f>
        <v>0</v>
      </c>
      <c r="I15" s="7">
        <f>IF(COUNTIF(MeetingAttendance!$M$4:$M$500,"*"&amp;AttendanceSums!I$1&amp;"*"),1,0)</f>
        <v>0</v>
      </c>
      <c r="J15" s="7">
        <f>IF(COUNTIF(MeetingAttendance!$M$4:$M$500,"*"&amp;AttendanceSums!J$1&amp;"*"),1,0)</f>
        <v>0</v>
      </c>
      <c r="K15" s="7">
        <f>IF(COUNTIF(MeetingAttendance!$M$4:$M$500,"*"&amp;AttendanceSums!K$1&amp;"*"),1,0)</f>
        <v>0</v>
      </c>
      <c r="L15" s="7">
        <f>IF(COUNTIF(MeetingAttendance!$M$4:$M$500,"*"&amp;AttendanceSums!L$1&amp;"*"),1,0)</f>
        <v>0</v>
      </c>
      <c r="M15" s="7">
        <f>IF(COUNTIF(MeetingAttendance!$M$4:$M$500,"*"&amp;AttendanceSums!M$1&amp;"*"),1,0)</f>
        <v>0</v>
      </c>
      <c r="N15" s="7">
        <f>IF(COUNTIF(MeetingAttendance!$M$4:$M$500,"*"&amp;AttendanceSums!N$1&amp;"*"),1,0)</f>
        <v>0</v>
      </c>
      <c r="O15" s="7">
        <f>IF(COUNTIF(MeetingAttendance!$M$4:$M$500,"*"&amp;AttendanceSums!O$1&amp;"*"),1,0)</f>
        <v>0</v>
      </c>
      <c r="P15" s="7">
        <f>IF(COUNTIF(MeetingAttendance!$M$4:$M$500,"*"&amp;AttendanceSums!P$1&amp;"*"),1,0)</f>
        <v>0</v>
      </c>
      <c r="Q15" s="7">
        <f>IF(COUNTIF(MeetingAttendance!$M$4:$M$500,"*"&amp;AttendanceSums!Q$1&amp;"*"),1,0)</f>
        <v>0</v>
      </c>
      <c r="R15" s="7">
        <f>IF(COUNTIF(MeetingAttendance!$M$4:$M$500,"*"&amp;AttendanceSums!R$1&amp;"*"),1,0)</f>
        <v>0</v>
      </c>
      <c r="S15" s="7">
        <f>IF(COUNTIF(MeetingAttendance!$M$4:$M$500,"*"&amp;AttendanceSums!S$1&amp;"*"),1,0)</f>
        <v>0</v>
      </c>
      <c r="T15" s="7">
        <f>IF(COUNTIF(MeetingAttendance!$M$4:$M$500,"*"&amp;AttendanceSums!T$1&amp;"*"),1,0)</f>
        <v>0</v>
      </c>
      <c r="U15" s="7">
        <f>IF(COUNTIF(MeetingAttendance!$M$4:$M$500,"*"&amp;AttendanceSums!U$1&amp;"*"),1,0)</f>
        <v>0</v>
      </c>
      <c r="V15" s="7">
        <f>IF(COUNTIF(MeetingAttendance!$M$4:$M$500,"*"&amp;AttendanceSums!V$1&amp;"*"),1,0)</f>
        <v>0</v>
      </c>
      <c r="W15" s="7">
        <f>IF(COUNTIF(MeetingAttendance!$M$4:$M$500,"*"&amp;AttendanceSums!W$1&amp;"*"),1,0)</f>
        <v>0</v>
      </c>
      <c r="X15" s="7">
        <f>IF(COUNTIF(MeetingAttendance!$M$4:$M$500,"*"&amp;AttendanceSums!X$1&amp;"*"),1,0)</f>
        <v>0</v>
      </c>
      <c r="Y15" s="7">
        <f>IF(COUNTIF(MeetingAttendance!$M$4:$M$500,"*"&amp;AttendanceSums!Y$1&amp;"*"),1,0)</f>
        <v>0</v>
      </c>
      <c r="Z15" s="7">
        <f>IF(COUNTIF(MeetingAttendance!$M$4:$M$500,"*"&amp;AttendanceSums!Z$1&amp;"*"),1,0)</f>
        <v>0</v>
      </c>
      <c r="AA15" s="7">
        <f>IF(COUNTIF(MeetingAttendance!$M$4:$M$500,"*"&amp;AttendanceSums!AA$1&amp;"*"),1,0)</f>
        <v>0</v>
      </c>
      <c r="AB15" s="7">
        <f>IF(COUNTIF(MeetingAttendance!$M$4:$M$500,"*"&amp;AttendanceSums!AB$1&amp;"*"),1,0)</f>
        <v>0</v>
      </c>
      <c r="AC15" s="7">
        <f>IF(COUNTIF(MeetingAttendance!$M$4:$M$500,"*"&amp;AttendanceSums!AC$1&amp;"*"),1,0)</f>
        <v>0</v>
      </c>
      <c r="AD15" s="7">
        <f>IF(COUNTIF(MeetingAttendance!$M$4:$M$500,"*"&amp;AttendanceSums!AD$1&amp;"*"),1,0)</f>
        <v>0</v>
      </c>
      <c r="AE15" s="7">
        <f>IF(COUNTIF(MeetingAttendance!$M$4:$M$500,"*"&amp;AttendanceSums!AE$1&amp;"*"),1,0)</f>
        <v>0</v>
      </c>
      <c r="AF15" s="7">
        <f>IF(COUNTIF(MeetingAttendance!$M$4:$M$500,"*"&amp;AttendanceSums!AF$1&amp;"*"),1,0)</f>
        <v>0</v>
      </c>
      <c r="AG15" s="7">
        <f>IF(COUNTIF(MeetingAttendance!$M$4:$M$500,"*"&amp;AttendanceSums!AG$1&amp;"*"),1,0)</f>
        <v>1</v>
      </c>
      <c r="AH15" s="7">
        <f>IF(COUNTIF(MeetingAttendance!$M$4:$M$500,"*"&amp;AttendanceSums!AH$1&amp;"*"),1,0)</f>
        <v>0</v>
      </c>
      <c r="AI15" s="7">
        <f>IF(COUNTIF(MeetingAttendance!$M$4:$M$500,"*"&amp;AttendanceSums!AI$1&amp;"*"),1,0)</f>
        <v>0</v>
      </c>
      <c r="AJ15" s="7">
        <f>IF(COUNTIF(MeetingAttendance!$M$4:$M$500,"*"&amp;AttendanceSums!AJ$1&amp;"*"),1,0)</f>
        <v>0</v>
      </c>
      <c r="AK15" s="7">
        <f>IF(COUNTIF(MeetingAttendance!$M$4:$M$500,"*"&amp;AttendanceSums!AK$1&amp;"*"),1,0)</f>
        <v>0</v>
      </c>
      <c r="AL15" s="7">
        <f>IF(COUNTIF(MeetingAttendance!$M$4:$M$500,"*"&amp;AttendanceSums!AL$1&amp;"*"),1,0)</f>
        <v>0</v>
      </c>
      <c r="AM15" s="7">
        <f>IF(COUNTIF(MeetingAttendance!$M$4:$M$500,"*"&amp;AttendanceSums!AM$1&amp;"*"),1,0)</f>
        <v>1</v>
      </c>
      <c r="AN15" s="7">
        <f>IF(COUNTIF(MeetingAttendance!$M$4:$M$500,"*"&amp;AttendanceSums!AN$1&amp;"*"),1,0)</f>
        <v>0</v>
      </c>
      <c r="AO15" s="7">
        <f>IF(COUNTIF(MeetingAttendance!$M$4:$M$500,"*"&amp;AttendanceSums!AO$1&amp;"*"),1,0)</f>
        <v>0</v>
      </c>
      <c r="AP15" s="7">
        <f>IF(COUNTIF(MeetingAttendance!$M$4:$M$500,"*"&amp;AttendanceSums!AP$1&amp;"*"),1,0)</f>
        <v>0</v>
      </c>
      <c r="AQ15" s="7">
        <f>IF(COUNTIF(MeetingAttendance!$M$4:$M$500,"*"&amp;AttendanceSums!AQ$1&amp;"*"),1,0)</f>
        <v>1</v>
      </c>
      <c r="AR15" s="7">
        <f>IF(COUNTIF(MeetingAttendance!$M$4:$M$500,"*"&amp;AttendanceSums!AR$1&amp;"*"),1,0)</f>
        <v>0</v>
      </c>
      <c r="AS15" s="7">
        <f>IF(COUNTIF(MeetingAttendance!$M$4:$M$500,"*"&amp;AttendanceSums!AS$1&amp;"*"),1,0)</f>
        <v>0</v>
      </c>
      <c r="AT15" s="7">
        <f>IF(COUNTIF(MeetingAttendance!$M$4:$M$500,"*"&amp;AttendanceSums!AT$1&amp;"*"),1,0)</f>
        <v>0</v>
      </c>
      <c r="AU15" s="7">
        <f>IF(COUNTIF(MeetingAttendance!$M$4:$M$500,"*"&amp;AttendanceSums!AU$1&amp;"*"),1,0)</f>
        <v>0</v>
      </c>
      <c r="AV15" s="7">
        <f>IF(COUNTIF(MeetingAttendance!$M$4:$M$500,"*"&amp;AttendanceSums!AV$1&amp;"*"),1,0)</f>
        <v>0</v>
      </c>
      <c r="AW15" s="7">
        <f>IF(COUNTIF(MeetingAttendance!$M$4:$M$500,"*"&amp;AttendanceSums!AW$1&amp;"*"),1,0)</f>
        <v>0</v>
      </c>
      <c r="AX15" s="7">
        <f>IF(COUNTIF(MeetingAttendance!$M$4:$M$500,"*"&amp;AttendanceSums!AX$1&amp;"*"),1,0)</f>
        <v>0</v>
      </c>
      <c r="AY15" s="7">
        <f>IF(COUNTIF(MeetingAttendance!$M$4:$M$500,"*"&amp;AttendanceSums!AY$1&amp;"*"),1,0)</f>
        <v>0</v>
      </c>
      <c r="AZ15" s="7">
        <f>IF(COUNTIF(MeetingAttendance!$M$4:$M$500,"*"&amp;AttendanceSums!AZ$1&amp;"*"),1,0)</f>
        <v>1</v>
      </c>
      <c r="BA15" s="7">
        <f>IF(COUNTIF(MeetingAttendance!$M$4:$M$500,"*"&amp;AttendanceSums!BA$1&amp;"*"),1,0)</f>
        <v>0</v>
      </c>
      <c r="BB15" s="7">
        <f>IF(COUNTIF(MeetingAttendance!$M$4:$M$500,"*"&amp;AttendanceSums!BB$1&amp;"*"),1,0)</f>
        <v>0</v>
      </c>
      <c r="BC15" s="7">
        <f>IF(COUNTIF(MeetingAttendance!$M$4:$M$500,"*"&amp;AttendanceSums!BC$1&amp;"*"),1,0)</f>
        <v>0</v>
      </c>
      <c r="BD15" s="7">
        <f>IF(COUNTIF(MeetingAttendance!$M$4:$M$500,"*"&amp;AttendanceSums!BD$1&amp;"*"),1,0)</f>
        <v>0</v>
      </c>
      <c r="BE15" s="7">
        <f>IF(COUNTIF(MeetingAttendance!$M$4:$M$500,"*"&amp;AttendanceSums!BE$1&amp;"*"),1,0)</f>
        <v>0</v>
      </c>
      <c r="BF15" s="7">
        <f>IF(COUNTIF(MeetingAttendance!$M$4:$M$500,"*"&amp;AttendanceSums!BF$1&amp;"*"),1,0)</f>
        <v>0</v>
      </c>
      <c r="BG15" s="7">
        <f>IF(COUNTIF(MeetingAttendance!$M$4:$M$500,"*"&amp;AttendanceSums!BG$1&amp;"*"),1,0)</f>
        <v>0</v>
      </c>
      <c r="BH15" s="7">
        <f>IF(COUNTIF(MeetingAttendance!$M$4:$M$500,"*"&amp;AttendanceSums!BH$1&amp;"*"),1,0)</f>
        <v>0</v>
      </c>
      <c r="BI15" s="7">
        <f>IF(COUNTIF(MeetingAttendance!$M$4:$M$500,"*"&amp;AttendanceSums!BI$1&amp;"*"),1,0)</f>
        <v>0</v>
      </c>
      <c r="BJ15" s="7">
        <f>IF(COUNTIF(MeetingAttendance!$M$4:$M$500,"*"&amp;AttendanceSums!BJ$1&amp;"*"),1,0)</f>
        <v>1</v>
      </c>
      <c r="BK15" s="7">
        <f>IF(COUNTIF(MeetingAttendance!$M$4:$M$500,"*"&amp;AttendanceSums!BK$1&amp;"*"),1,0)</f>
        <v>0</v>
      </c>
      <c r="BL15" s="7">
        <f>IF(COUNTIF(MeetingAttendance!$M$4:$M$500,"*"&amp;AttendanceSums!BL$1&amp;"*"),1,0)</f>
        <v>0</v>
      </c>
      <c r="BM15" s="7">
        <f>IF(COUNTIF(MeetingAttendance!$M$4:$M$500,"*"&amp;AttendanceSums!BM$1&amp;"*"),1,0)</f>
        <v>0</v>
      </c>
      <c r="BN15" s="7">
        <f>IF(COUNTIF(MeetingAttendance!$M$4:$M$500,"*"&amp;AttendanceSums!BN$1&amp;"*"),1,0)</f>
        <v>1</v>
      </c>
      <c r="BO15" s="7">
        <f>IF(COUNTIF(MeetingAttendance!$M$4:$M$500,"*"&amp;AttendanceSums!BO$1&amp;"*"),1,0)</f>
        <v>1</v>
      </c>
      <c r="BP15" s="7">
        <f>IF(COUNTIF(MeetingAttendance!$M$4:$M$500,"*"&amp;AttendanceSums!BP$1&amp;"*"),1,0)</f>
        <v>0</v>
      </c>
      <c r="BQ15" s="7">
        <f>IF(COUNTIF(MeetingAttendance!$M$4:$M$500,"*"&amp;AttendanceSums!BQ$1&amp;"*"),1,0)</f>
        <v>1</v>
      </c>
      <c r="BR15" s="7">
        <f>IF(COUNTIF(MeetingAttendance!$M$4:$M$500,"*"&amp;AttendanceSums!BR$1&amp;"*"),1,0)</f>
        <v>0</v>
      </c>
      <c r="BS15" s="7">
        <f>IF(COUNTIF(MeetingAttendance!$M$4:$M$500,"*"&amp;AttendanceSums!BS$1&amp;"*"),1,0)</f>
        <v>0</v>
      </c>
      <c r="BT15" s="7">
        <f>IF(COUNTIF(MeetingAttendance!$M$4:$M$500,"*"&amp;AttendanceSums!BT$1&amp;"*"),1,0)</f>
        <v>0</v>
      </c>
      <c r="BU15" s="7">
        <f>IF(COUNTIF(MeetingAttendance!$M$4:$M$500,"*"&amp;AttendanceSums!BU$1&amp;"*"),1,0)</f>
        <v>0</v>
      </c>
      <c r="BV15" s="7">
        <f>IF(COUNTIF(MeetingAttendance!$M$4:$M$500,"*"&amp;AttendanceSums!BV$1&amp;"*"),1,0)</f>
        <v>0</v>
      </c>
      <c r="BW15" s="7">
        <f>IF(COUNTIF(MeetingAttendance!$M$4:$M$500,"*"&amp;AttendanceSums!BW$1&amp;"*"),1,0)</f>
        <v>1</v>
      </c>
      <c r="BX15" s="7">
        <f>IF(COUNTIF(MeetingAttendance!$M$4:$M$500,"*"&amp;AttendanceSums!BX$1&amp;"*"),1,0)</f>
        <v>1</v>
      </c>
      <c r="BY15" s="7">
        <f>IF(COUNTIF(MeetingAttendance!$M$4:$M$500,"*"&amp;AttendanceSums!BY$1&amp;"*"),1,0)</f>
        <v>0</v>
      </c>
      <c r="BZ15" s="7">
        <f>IF(COUNTIF(MeetingAttendance!$M$4:$M$500,"*"&amp;AttendanceSums!BZ$1&amp;"*"),1,0)</f>
        <v>0</v>
      </c>
      <c r="CA15" s="7">
        <f>IF(COUNTIF(MeetingAttendance!$M$4:$M$500,"*"&amp;AttendanceSums!CA$1&amp;"*"),1,0)</f>
        <v>0</v>
      </c>
      <c r="CB15" s="7">
        <f>IF(COUNTIF(MeetingAttendance!$M$4:$M$500,"*"&amp;AttendanceSums!CB$1&amp;"*"),1,0)</f>
        <v>1</v>
      </c>
      <c r="CC15" s="7">
        <f>IF(COUNTIF(MeetingAttendance!$M$4:$M$500,"*"&amp;AttendanceSums!CC$1&amp;"*"),1,0)</f>
        <v>1</v>
      </c>
      <c r="CD15" s="7">
        <f>IF(COUNTIF(MeetingAttendance!$M$4:$M$500,"*"&amp;AttendanceSums!CD$1&amp;"*"),1,0)</f>
        <v>0</v>
      </c>
      <c r="CE15" s="7">
        <f>IF(COUNTIF(MeetingAttendance!$M$4:$M$500,"*"&amp;AttendanceSums!CE$1&amp;"*"),1,0)</f>
        <v>0</v>
      </c>
      <c r="CF15" s="7">
        <f>IF(COUNTIF(MeetingAttendance!$M$4:$M$500,"*"&amp;AttendanceSums!CF$1&amp;"*"),1,0)</f>
        <v>1</v>
      </c>
      <c r="CG15" s="7">
        <f>IF(COUNTIF(MeetingAttendance!$M$4:$M$500,"*"&amp;AttendanceSums!CG$1&amp;"*"),1,0)</f>
        <v>0</v>
      </c>
      <c r="CH15" s="7">
        <f>IF(COUNTIF(MeetingAttendance!$M$4:$M$500,"*"&amp;AttendanceSums!CH$1&amp;"*"),1,0)</f>
        <v>1</v>
      </c>
      <c r="CI15" s="7">
        <f>IF(COUNTIF(MeetingAttendance!$M$4:$M$500,"*"&amp;AttendanceSums!CI$1&amp;"*"),1,0)</f>
        <v>1</v>
      </c>
      <c r="CJ15" s="7">
        <f>IF(COUNTIF(MeetingAttendance!$M$4:$M$500,"*"&amp;AttendanceSums!CJ$1&amp;"*"),1,0)</f>
        <v>0</v>
      </c>
      <c r="CK15" s="7">
        <f>IF(COUNTIF(MeetingAttendance!$M$4:$M$500,"*"&amp;AttendanceSums!CK$1&amp;"*"),1,0)</f>
        <v>1</v>
      </c>
      <c r="CL15" s="7">
        <f>IF(COUNTIF(MeetingAttendance!$M$4:$M$500,"*"&amp;AttendanceSums!CL$1&amp;"*"),1,0)</f>
        <v>1</v>
      </c>
      <c r="CM15" s="7">
        <f>IF(COUNTIF(MeetingAttendance!$M$4:$M$500,"*"&amp;AttendanceSums!CM$1&amp;"*"),1,0)</f>
        <v>1</v>
      </c>
      <c r="CN15" s="7">
        <f>IF(COUNTIF(MeetingAttendance!$M$4:$M$500,"*"&amp;AttendanceSums!CN$1&amp;"*"),1,0)</f>
        <v>1</v>
      </c>
      <c r="CO15" s="7">
        <f>IF(COUNTIF(MeetingAttendance!$M$4:$M$500,"*"&amp;AttendanceSums!CO$1&amp;"*"),1,0)</f>
        <v>1</v>
      </c>
      <c r="CP15" s="7">
        <f>IF(COUNTIF(MeetingAttendance!$M$4:$M$500,"*"&amp;AttendanceSums!CP$1&amp;"*"),1,0)</f>
        <v>0</v>
      </c>
      <c r="CQ15" s="7">
        <f>IF(COUNTIF(MeetingAttendance!$M$4:$M$500,"*"&amp;AttendanceSums!CQ$1&amp;"*"),1,0)</f>
        <v>1</v>
      </c>
      <c r="CR15" s="7">
        <f>IF(COUNTIF(MeetingAttendance!$M$4:$M$500,"*"&amp;AttendanceSums!CR$1&amp;"*"),1,0)</f>
        <v>1</v>
      </c>
      <c r="CS15" s="7">
        <f>IF(COUNTIF(MeetingAttendance!$M$4:$M$500,"*"&amp;AttendanceSums!CS$1&amp;"*"),1,0)</f>
        <v>1</v>
      </c>
      <c r="CT15" s="7">
        <f>IF(COUNTIF(MeetingAttendance!$M$4:$M$500,"*"&amp;AttendanceSums!CT$1&amp;"*"),1,0)</f>
        <v>0</v>
      </c>
      <c r="CU15" s="7">
        <f>IF(COUNTIF(MeetingAttendance!$M$4:$M$500,"*"&amp;AttendanceSums!CU$1&amp;"*"),1,0)</f>
        <v>1</v>
      </c>
      <c r="CV15" s="7">
        <f>IF(COUNTIF(MeetingAttendance!$M$4:$M$500,"*"&amp;AttendanceSums!CV$1&amp;"*"),1,0)</f>
        <v>1</v>
      </c>
      <c r="CW15" s="7">
        <f>IF(COUNTIF(MeetingAttendance!$M$4:$M$500,"*"&amp;AttendanceSums!CW$1&amp;"*"),1,0)</f>
        <v>1</v>
      </c>
      <c r="CX15" s="7">
        <f>IF(COUNTIF(MeetingAttendance!$M$4:$M$500,"*"&amp;AttendanceSums!CX$1&amp;"*"),1,0)</f>
        <v>1</v>
      </c>
      <c r="CY15" s="7">
        <f>IF(COUNTIF(MeetingAttendance!$M$4:$M$500,"*"&amp;AttendanceSums!CY$1&amp;"*"),1,0)</f>
        <v>0</v>
      </c>
      <c r="CZ15" s="7">
        <f>IF(COUNTIF(MeetingAttendance!$M$4:$M$500,"*"&amp;AttendanceSums!CZ$1&amp;"*"),1,0)</f>
        <v>1</v>
      </c>
      <c r="DA15" s="7">
        <f>IF(COUNTIF(MeetingAttendance!$M$4:$M$500,"*"&amp;AttendanceSums!DA$1&amp;"*"),1,0)</f>
        <v>1</v>
      </c>
      <c r="DB15" s="7">
        <f>IF(COUNTIF(MeetingAttendance!$M$4:$M$500,"*"&amp;AttendanceSums!DB$1&amp;"*"),1,0)</f>
        <v>1</v>
      </c>
      <c r="DC15" s="7">
        <f>IF(COUNTIF(MeetingAttendance!$M$4:$M$500,"*"&amp;AttendanceSums!DC$1&amp;"*"),1,0)</f>
        <v>1</v>
      </c>
      <c r="DD15" s="7">
        <f>IF(COUNTIF(MeetingAttendance!$M$4:$M$500,"*"&amp;AttendanceSums!DD$1&amp;"*"),1,0)</f>
        <v>1</v>
      </c>
      <c r="DE15" s="7">
        <f>IF(COUNTIF(MeetingAttendance!$M$4:$M$500,"*"&amp;AttendanceSums!DE$1&amp;"*"),1,0)</f>
        <v>1</v>
      </c>
      <c r="DF15" s="7">
        <f>IF(COUNTIF(MeetingAttendance!$M$4:$M$500,"*"&amp;AttendanceSums!DF$1&amp;"*"),1,0)</f>
        <v>1</v>
      </c>
      <c r="DG15" s="7">
        <f>IF(COUNTIF(MeetingAttendance!$M$4:$M$500,"*"&amp;AttendanceSums!DG$1&amp;"*"),1,0)</f>
        <v>1</v>
      </c>
      <c r="DH15" s="7">
        <f>IF(COUNTIF(MeetingAttendance!$M$4:$M$500,"*"&amp;AttendanceSums!DH$1&amp;"*"),1,0)</f>
        <v>1</v>
      </c>
      <c r="DI15" s="7">
        <f>IF(COUNTIF(MeetingAttendance!$M$4:$M$500,"*"&amp;AttendanceSums!DI$1&amp;"*"),1,0)</f>
        <v>1</v>
      </c>
      <c r="DJ15" s="7">
        <f>IF(COUNTIF(MeetingAttendance!$M$4:$M$500,"*"&amp;AttendanceSums!DJ$1&amp;"*"),1,0)</f>
        <v>0</v>
      </c>
      <c r="DK15" s="7">
        <f>IF(COUNTIF(MeetingAttendance!$M$4:$M$500,"*"&amp;AttendanceSums!DK$1&amp;"*"),1,0)</f>
        <v>1</v>
      </c>
      <c r="DL15" s="7">
        <f>IF(COUNTIF(MeetingAttendance!$M$4:$M$500,"*"&amp;AttendanceSums!DL$1&amp;"*"),1,0)</f>
        <v>0</v>
      </c>
      <c r="DM15" s="7">
        <f>IF(COUNTIF(MeetingAttendance!$M$4:$M$500,"*"&amp;AttendanceSums!DM$1&amp;"*"),1,0)</f>
        <v>1</v>
      </c>
      <c r="DN15" s="7">
        <f>IF(COUNTIF(MeetingAttendance!$M$4:$M$500,"*"&amp;AttendanceSums!DN$1&amp;"*"),1,0)</f>
        <v>1</v>
      </c>
      <c r="DO15" s="7">
        <f>IF(COUNTIF(MeetingAttendance!$M$4:$M$500,"*"&amp;AttendanceSums!DO$1&amp;"*"),1,0)</f>
        <v>1</v>
      </c>
      <c r="DP15" s="7">
        <f>IF(COUNTIF(MeetingAttendance!$M$4:$M$500,"*"&amp;AttendanceSums!DP$1&amp;"*"),1,0)</f>
        <v>1</v>
      </c>
      <c r="DQ15" s="7">
        <f>IF(COUNTIF(MeetingAttendance!$M$4:$M$500,"*"&amp;AttendanceSums!DQ$1&amp;"*"),1,0)</f>
        <v>1</v>
      </c>
      <c r="DR15" s="7">
        <f>IF(COUNTIF(MeetingAttendance!$M$4:$M$500,"*"&amp;AttendanceSums!DR$1&amp;"*"),1,0)</f>
        <v>1</v>
      </c>
      <c r="DS15" s="7">
        <f>IF(COUNTIF(MeetingAttendance!$M$4:$M$500,"*"&amp;AttendanceSums!DS$1&amp;"*"),1,0)</f>
        <v>1</v>
      </c>
      <c r="DT15" s="7">
        <f>IF(COUNTIF(MeetingAttendance!$M$4:$M$500,"*"&amp;AttendanceSums!DT$1&amp;"*"),1,0)</f>
        <v>1</v>
      </c>
      <c r="DU15" s="7">
        <f>IF(COUNTIF(MeetingAttendance!$M$4:$M$500,"*"&amp;AttendanceSums!DU$1&amp;"*"),1,0)</f>
        <v>1</v>
      </c>
      <c r="DV15" s="7">
        <f>IF(COUNTIF(MeetingAttendance!$M$4:$M$500,"*"&amp;AttendanceSums!DV$1&amp;"*"),1,0)</f>
        <v>1</v>
      </c>
      <c r="DW15" s="7">
        <f>IF(COUNTIF(MeetingAttendance!$M$4:$M$500,"*"&amp;AttendanceSums!DW$1&amp;"*"),1,0)</f>
        <v>1</v>
      </c>
      <c r="DX15" s="7">
        <f>IF(COUNTIF(MeetingAttendance!$M$4:$M$500,"*"&amp;AttendanceSums!DX$1&amp;"*"),1,0)</f>
        <v>1</v>
      </c>
      <c r="DY15" s="7">
        <f>IF(COUNTIF(MeetingAttendance!$M$4:$M$500,"*"&amp;AttendanceSums!DY$1&amp;"*"),1,0)</f>
        <v>1</v>
      </c>
      <c r="DZ15" s="7">
        <f>IF(COUNTIF(MeetingAttendance!$M$4:$M$500,"*"&amp;AttendanceSums!DZ$1&amp;"*"),1,0)</f>
        <v>1</v>
      </c>
      <c r="EA15" s="7">
        <f>IF(COUNTIF(MeetingAttendance!$M$4:$M$500,"*"&amp;AttendanceSums!EA$1&amp;"*"),1,0)</f>
        <v>1</v>
      </c>
      <c r="EB15" s="7">
        <f>IF(COUNTIF(MeetingAttendance!$M$4:$M$500,"*"&amp;AttendanceSums!EB$1&amp;"*"),1,0)</f>
        <v>1</v>
      </c>
      <c r="EC15" s="7">
        <f>IF(COUNTIF(MeetingAttendance!$M$4:$M$500,"*"&amp;AttendanceSums!EC$1&amp;"*"),1,0)</f>
        <v>1</v>
      </c>
      <c r="ED15" s="7">
        <f>IF(COUNTIF(MeetingAttendance!$M$4:$M$500,"*"&amp;AttendanceSums!ED$1&amp;"*"),1,0)</f>
        <v>1</v>
      </c>
      <c r="EE15" s="7">
        <f>IF(COUNTIF(MeetingAttendance!$M$4:$M$500,"*"&amp;AttendanceSums!EE$1&amp;"*"),1,0)</f>
        <v>1</v>
      </c>
      <c r="EF15" s="7">
        <f>IF(COUNTIF(MeetingAttendance!$M$4:$M$500,"*"&amp;AttendanceSums!EF$1&amp;"*"),1,0)</f>
        <v>1</v>
      </c>
      <c r="EG15" s="7">
        <f>IF(COUNTIF(MeetingAttendance!$M$4:$M$500,"*"&amp;AttendanceSums!EG$1&amp;"*"),1,0)</f>
        <v>1</v>
      </c>
      <c r="EH15" s="7">
        <f>IF(COUNTIF(MeetingAttendance!$M$4:$M$500,"*"&amp;AttendanceSums!EH$1&amp;"*"),1,0)</f>
        <v>1</v>
      </c>
      <c r="EI15" s="7">
        <f>IF(COUNTIF(MeetingAttendance!$M$4:$M$500,"*"&amp;AttendanceSums!EI$1&amp;"*"),1,0)</f>
        <v>1</v>
      </c>
      <c r="EJ15" s="7">
        <f>IF(COUNTIF(MeetingAttendance!$M$4:$M$500,"*"&amp;AttendanceSums!EJ$1&amp;"*"),1,0)</f>
        <v>1</v>
      </c>
      <c r="EK15" s="7">
        <f>IF(COUNTIF(MeetingAttendance!$M$4:$M$500,"*"&amp;AttendanceSums!EK$1&amp;"*"),1,0)</f>
        <v>1</v>
      </c>
      <c r="EL15" s="7">
        <f>IF(COUNTIF(MeetingAttendance!$M$4:$M$500,"*"&amp;AttendanceSums!EL$1&amp;"*"),1,0)</f>
        <v>1</v>
      </c>
      <c r="EM15" s="7">
        <f>IF(COUNTIF(MeetingAttendance!$M$4:$M$500,"*"&amp;AttendanceSums!EM$1&amp;"*"),1,0)</f>
        <v>1</v>
      </c>
      <c r="EN15" s="7">
        <f>IF(COUNTIF(MeetingAttendance!$M$4:$M$500,"*"&amp;AttendanceSums!EN$1&amp;"*"),1,0)</f>
        <v>1</v>
      </c>
      <c r="EO15" s="7">
        <f>IF(COUNTIF(MeetingAttendance!$M$4:$M$500,"*"&amp;AttendanceSums!EO$1&amp;"*"),1,0)</f>
        <v>1</v>
      </c>
      <c r="EP15" s="7">
        <f>IF(COUNTIF(MeetingAttendance!$M$4:$M$500,"*"&amp;AttendanceSums!EP$1&amp;"*"),1,0)</f>
        <v>1</v>
      </c>
      <c r="EQ15" s="7">
        <f>IF(COUNTIF(MeetingAttendance!$M$4:$M$500,"*"&amp;AttendanceSums!EQ$1&amp;"*"),1,0)</f>
        <v>1</v>
      </c>
      <c r="ER15" s="7">
        <f>IF(COUNTIF(MeetingAttendance!$M$4:$M$500,"*"&amp;AttendanceSums!ER$1&amp;"*"),1,0)</f>
        <v>1</v>
      </c>
      <c r="ES15" s="7">
        <f>IF(COUNTIF(MeetingAttendance!$M$4:$M$500,"*"&amp;AttendanceSums!ES$1&amp;"*"),1,0)</f>
        <v>1</v>
      </c>
      <c r="ET15" s="7">
        <f>IF(COUNTIF(MeetingAttendance!$M$4:$M$500,"*"&amp;AttendanceSums!ET$1&amp;"*"),1,0)</f>
        <v>1</v>
      </c>
      <c r="EU15" s="7">
        <f>IF(COUNTIF(MeetingAttendance!$M$4:$M$500,"*"&amp;AttendanceSums!EU$1&amp;"*"),1,0)</f>
        <v>1</v>
      </c>
      <c r="EV15" s="7">
        <f>IF(COUNTIF(MeetingAttendance!$M$4:$M$500,"*"&amp;AttendanceSums!EV$1&amp;"*"),1,0)</f>
        <v>1</v>
      </c>
      <c r="EW15" s="7">
        <f>IF(COUNTIF(MeetingAttendance!$M$4:$M$500,"*"&amp;AttendanceSums!EW$1&amp;"*"),1,0)</f>
        <v>1</v>
      </c>
      <c r="EX15" s="7">
        <f>IF(COUNTIF(MeetingAttendance!$M$4:$M$500,"*"&amp;AttendanceSums!EX$1&amp;"*"),1,0)</f>
        <v>1</v>
      </c>
      <c r="EY15" s="7">
        <f>IF(COUNTIF(MeetingAttendance!$M$4:$M$500,"*"&amp;AttendanceSums!EY$1&amp;"*"),1,0)</f>
        <v>1</v>
      </c>
      <c r="EZ15" s="7">
        <f>IF(COUNTIF(MeetingAttendance!$M$4:$M$500,"*"&amp;AttendanceSums!EZ$1&amp;"*"),1,0)</f>
        <v>1</v>
      </c>
      <c r="FA15" s="7">
        <f>IF(COUNTIF(MeetingAttendance!$M$4:$M$500,"*"&amp;AttendanceSums!FA$1&amp;"*"),1,0)</f>
        <v>1</v>
      </c>
      <c r="FB15" s="7">
        <f>IF(COUNTIF(MeetingAttendance!$M$4:$M$500,"*"&amp;AttendanceSums!FB$1&amp;"*"),1,0)</f>
        <v>1</v>
      </c>
      <c r="FC15" s="7">
        <f>IF(COUNTIF(MeetingAttendance!$M$4:$M$500,"*"&amp;AttendanceSums!FC$1&amp;"*"),1,0)</f>
        <v>1</v>
      </c>
      <c r="FD15" s="7">
        <f>IF(COUNTIF(MeetingAttendance!$M$4:$M$500,"*"&amp;AttendanceSums!FD$1&amp;"*"),1,0)</f>
        <v>1</v>
      </c>
      <c r="FE15" s="7">
        <f>IF(COUNTIF(MeetingAttendance!$M$4:$M$500,"*"&amp;AttendanceSums!FE$1&amp;"*"),1,0)</f>
        <v>1</v>
      </c>
      <c r="FF15" s="7">
        <f>IF(COUNTIF(MeetingAttendance!$M$4:$M$500,"*"&amp;AttendanceSums!FF$1&amp;"*"),1,0)</f>
        <v>1</v>
      </c>
      <c r="FG15" s="7">
        <f>IF(COUNTIF(MeetingAttendance!$M$4:$M$500,"*"&amp;AttendanceSums!FG$1&amp;"*"),1,0)</f>
        <v>1</v>
      </c>
      <c r="FH15" s="7">
        <f>IF(COUNTIF(MeetingAttendance!$M$4:$M$500,"*"&amp;AttendanceSums!FH$1&amp;"*"),1,0)</f>
        <v>1</v>
      </c>
      <c r="FI15" s="7">
        <f>IF(COUNTIF(MeetingAttendance!$M$4:$M$500,"*"&amp;AttendanceSums!FI$1&amp;"*"),1,0)</f>
        <v>1</v>
      </c>
      <c r="FJ15" s="7">
        <f>IF(COUNTIF(MeetingAttendance!$M$4:$M$500,"*"&amp;AttendanceSums!FJ$1&amp;"*"),1,0)</f>
        <v>1</v>
      </c>
      <c r="FK15" s="7">
        <f>IF(COUNTIF(MeetingAttendance!$M$4:$M$500,"*"&amp;AttendanceSums!FK$1&amp;"*"),1,0)</f>
        <v>1</v>
      </c>
    </row>
    <row r="16" spans="1:167" x14ac:dyDescent="0.25">
      <c r="C1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</row>
    <row r="17" spans="1:167" x14ac:dyDescent="0.25">
      <c r="A17" t="s">
        <v>725</v>
      </c>
      <c r="C17"/>
      <c r="D17" s="7">
        <f>IF(COUNTIF(MeetingAttendance!$Q$4:$Q$500,"*"&amp;AttendanceSums!D$1&amp;"*"),1,0)</f>
        <v>0</v>
      </c>
      <c r="E17" s="7">
        <f>IF(COUNTIF(MeetingAttendance!$Q$4:$Q$500,"*"&amp;AttendanceSums!E$1&amp;"*"),1,0)</f>
        <v>0</v>
      </c>
      <c r="F17" s="7">
        <f>IF(COUNTIF(MeetingAttendance!$Q$4:$Q$500,"*"&amp;AttendanceSums!F$1&amp;"*"),1,0)</f>
        <v>0</v>
      </c>
      <c r="G17" s="7">
        <f>IF(COUNTIF(MeetingAttendance!$Q$4:$Q$500,"*"&amp;AttendanceSums!G$1&amp;"*"),1,0)</f>
        <v>0</v>
      </c>
      <c r="H17" s="7">
        <f>IF(COUNTIF(MeetingAttendance!$Q$4:$Q$500,"*"&amp;AttendanceSums!H$1&amp;"*"),1,0)</f>
        <v>0</v>
      </c>
      <c r="I17" s="7">
        <f>IF(COUNTIF(MeetingAttendance!$Q$4:$Q$500,"*"&amp;AttendanceSums!I$1&amp;"*"),1,0)</f>
        <v>0</v>
      </c>
      <c r="J17" s="7">
        <f>IF(COUNTIF(MeetingAttendance!$Q$4:$Q$500,"*"&amp;AttendanceSums!J$1&amp;"*"),1,0)</f>
        <v>0</v>
      </c>
      <c r="K17" s="7">
        <f>IF(COUNTIF(MeetingAttendance!$Q$4:$Q$500,"*"&amp;AttendanceSums!K$1&amp;"*"),1,0)</f>
        <v>0</v>
      </c>
      <c r="L17" s="7">
        <f>IF(COUNTIF(MeetingAttendance!$Q$4:$Q$500,"*"&amp;AttendanceSums!L$1&amp;"*"),1,0)</f>
        <v>0</v>
      </c>
      <c r="M17" s="7">
        <f>IF(COUNTIF(MeetingAttendance!$Q$4:$Q$500,"*"&amp;AttendanceSums!M$1&amp;"*"),1,0)</f>
        <v>0</v>
      </c>
      <c r="N17" s="7">
        <f>IF(COUNTIF(MeetingAttendance!$Q$4:$Q$500,"*"&amp;AttendanceSums!N$1&amp;"*"),1,0)</f>
        <v>0</v>
      </c>
      <c r="O17" s="7">
        <f>IF(COUNTIF(MeetingAttendance!$Q$4:$Q$500,"*"&amp;AttendanceSums!O$1&amp;"*"),1,0)</f>
        <v>0</v>
      </c>
      <c r="P17" s="7">
        <f>IF(COUNTIF(MeetingAttendance!$Q$4:$Q$500,"*"&amp;AttendanceSums!P$1&amp;"*"),1,0)</f>
        <v>0</v>
      </c>
      <c r="Q17" s="7">
        <f>IF(COUNTIF(MeetingAttendance!$Q$4:$Q$500,"*"&amp;AttendanceSums!Q$1&amp;"*"),1,0)</f>
        <v>0</v>
      </c>
      <c r="R17" s="7">
        <f>IF(COUNTIF(MeetingAttendance!$Q$4:$Q$500,"*"&amp;AttendanceSums!R$1&amp;"*"),1,0)</f>
        <v>0</v>
      </c>
      <c r="S17" s="7">
        <f>IF(COUNTIF(MeetingAttendance!$Q$4:$Q$500,"*"&amp;AttendanceSums!S$1&amp;"*"),1,0)</f>
        <v>0</v>
      </c>
      <c r="T17" s="7">
        <f>IF(COUNTIF(MeetingAttendance!$Q$4:$Q$500,"*"&amp;AttendanceSums!T$1&amp;"*"),1,0)</f>
        <v>0</v>
      </c>
      <c r="U17" s="7">
        <f>IF(COUNTIF(MeetingAttendance!$Q$4:$Q$500,"*"&amp;AttendanceSums!U$1&amp;"*"),1,0)</f>
        <v>0</v>
      </c>
      <c r="V17" s="7">
        <f>IF(COUNTIF(MeetingAttendance!$Q$4:$Q$500,"*"&amp;AttendanceSums!V$1&amp;"*"),1,0)</f>
        <v>0</v>
      </c>
      <c r="W17" s="7">
        <f>IF(COUNTIF(MeetingAttendance!$Q$4:$Q$500,"*"&amp;AttendanceSums!W$1&amp;"*"),1,0)</f>
        <v>0</v>
      </c>
      <c r="X17" s="7">
        <f>IF(COUNTIF(MeetingAttendance!$Q$4:$Q$500,"*"&amp;AttendanceSums!X$1&amp;"*"),1,0)</f>
        <v>0</v>
      </c>
      <c r="Y17" s="7">
        <f>IF(COUNTIF(MeetingAttendance!$Q$4:$Q$500,"*"&amp;AttendanceSums!Y$1&amp;"*"),1,0)</f>
        <v>0</v>
      </c>
      <c r="Z17" s="7">
        <f>IF(COUNTIF(MeetingAttendance!$Q$4:$Q$500,"*"&amp;AttendanceSums!Z$1&amp;"*"),1,0)</f>
        <v>0</v>
      </c>
      <c r="AA17" s="7">
        <f>IF(COUNTIF(MeetingAttendance!$Q$4:$Q$500,"*"&amp;AttendanceSums!AA$1&amp;"*"),1,0)</f>
        <v>0</v>
      </c>
      <c r="AB17" s="7">
        <f>IF(COUNTIF(MeetingAttendance!$Q$4:$Q$500,"*"&amp;AttendanceSums!AB$1&amp;"*"),1,0)</f>
        <v>0</v>
      </c>
      <c r="AC17" s="7">
        <f>IF(COUNTIF(MeetingAttendance!$Q$4:$Q$500,"*"&amp;AttendanceSums!AC$1&amp;"*"),1,0)</f>
        <v>0</v>
      </c>
      <c r="AD17" s="7">
        <f>IF(COUNTIF(MeetingAttendance!$Q$4:$Q$500,"*"&amp;AttendanceSums!AD$1&amp;"*"),1,0)</f>
        <v>0</v>
      </c>
      <c r="AE17" s="7">
        <f>IF(COUNTIF(MeetingAttendance!$Q$4:$Q$500,"*"&amp;AttendanceSums!AE$1&amp;"*"),1,0)</f>
        <v>0</v>
      </c>
      <c r="AF17" s="7">
        <f>IF(COUNTIF(MeetingAttendance!$Q$4:$Q$500,"*"&amp;AttendanceSums!AF$1&amp;"*"),1,0)</f>
        <v>0</v>
      </c>
      <c r="AG17" s="7">
        <f>IF(COUNTIF(MeetingAttendance!$Q$4:$Q$500,"*"&amp;AttendanceSums!AG$1&amp;"*"),1,0)</f>
        <v>0</v>
      </c>
      <c r="AH17" s="7">
        <f>IF(COUNTIF(MeetingAttendance!$Q$4:$Q$500,"*"&amp;AttendanceSums!AH$1&amp;"*"),1,0)</f>
        <v>0</v>
      </c>
      <c r="AI17" s="7">
        <f>IF(COUNTIF(MeetingAttendance!$Q$4:$Q$500,"*"&amp;AttendanceSums!AI$1&amp;"*"),1,0)</f>
        <v>0</v>
      </c>
      <c r="AJ17" s="7">
        <f>IF(COUNTIF(MeetingAttendance!$Q$4:$Q$500,"*"&amp;AttendanceSums!AJ$1&amp;"*"),1,0)</f>
        <v>0</v>
      </c>
      <c r="AK17" s="7">
        <f>IF(COUNTIF(MeetingAttendance!$Q$4:$Q$500,"*"&amp;AttendanceSums!AK$1&amp;"*"),1,0)</f>
        <v>0</v>
      </c>
      <c r="AL17" s="7">
        <f>IF(COUNTIF(MeetingAttendance!$Q$4:$Q$500,"*"&amp;AttendanceSums!AL$1&amp;"*"),1,0)</f>
        <v>0</v>
      </c>
      <c r="AM17" s="7">
        <f>IF(COUNTIF(MeetingAttendance!$Q$4:$Q$500,"*"&amp;AttendanceSums!AM$1&amp;"*"),1,0)</f>
        <v>0</v>
      </c>
      <c r="AN17" s="7">
        <f>IF(COUNTIF(MeetingAttendance!$Q$4:$Q$500,"*"&amp;AttendanceSums!AN$1&amp;"*"),1,0)</f>
        <v>0</v>
      </c>
      <c r="AO17" s="7">
        <f>IF(COUNTIF(MeetingAttendance!$Q$4:$Q$500,"*"&amp;AttendanceSums!AO$1&amp;"*"),1,0)</f>
        <v>0</v>
      </c>
      <c r="AP17" s="7">
        <f>IF(COUNTIF(MeetingAttendance!$Q$4:$Q$500,"*"&amp;AttendanceSums!AP$1&amp;"*"),1,0)</f>
        <v>0</v>
      </c>
      <c r="AQ17" s="7">
        <f>IF(COUNTIF(MeetingAttendance!$Q$4:$Q$500,"*"&amp;AttendanceSums!AQ$1&amp;"*"),1,0)</f>
        <v>0</v>
      </c>
      <c r="AR17" s="7">
        <f>IF(COUNTIF(MeetingAttendance!$Q$4:$Q$500,"*"&amp;AttendanceSums!AR$1&amp;"*"),1,0)</f>
        <v>0</v>
      </c>
      <c r="AS17" s="7">
        <f>IF(COUNTIF(MeetingAttendance!$Q$4:$Q$500,"*"&amp;AttendanceSums!AS$1&amp;"*"),1,0)</f>
        <v>0</v>
      </c>
      <c r="AT17" s="7">
        <f>IF(COUNTIF(MeetingAttendance!$Q$4:$Q$500,"*"&amp;AttendanceSums!AT$1&amp;"*"),1,0)</f>
        <v>0</v>
      </c>
      <c r="AU17" s="7">
        <f>IF(COUNTIF(MeetingAttendance!$Q$4:$Q$500,"*"&amp;AttendanceSums!AU$1&amp;"*"),1,0)</f>
        <v>0</v>
      </c>
      <c r="AV17" s="7">
        <f>IF(COUNTIF(MeetingAttendance!$Q$4:$Q$500,"*"&amp;AttendanceSums!AV$1&amp;"*"),1,0)</f>
        <v>0</v>
      </c>
      <c r="AW17" s="7">
        <f>IF(COUNTIF(MeetingAttendance!$Q$4:$Q$500,"*"&amp;AttendanceSums!AW$1&amp;"*"),1,0)</f>
        <v>0</v>
      </c>
      <c r="AX17" s="7">
        <f>IF(COUNTIF(MeetingAttendance!$Q$4:$Q$500,"*"&amp;AttendanceSums!AX$1&amp;"*"),1,0)</f>
        <v>0</v>
      </c>
      <c r="AY17" s="7">
        <f>IF(COUNTIF(MeetingAttendance!$Q$4:$Q$500,"*"&amp;AttendanceSums!AY$1&amp;"*"),1,0)</f>
        <v>0</v>
      </c>
      <c r="AZ17" s="7">
        <f>IF(COUNTIF(MeetingAttendance!$Q$4:$Q$500,"*"&amp;AttendanceSums!AZ$1&amp;"*"),1,0)</f>
        <v>0</v>
      </c>
      <c r="BA17" s="7">
        <f>IF(COUNTIF(MeetingAttendance!$Q$4:$Q$500,"*"&amp;AttendanceSums!BA$1&amp;"*"),1,0)</f>
        <v>0</v>
      </c>
      <c r="BB17" s="7">
        <f>IF(COUNTIF(MeetingAttendance!$Q$4:$Q$500,"*"&amp;AttendanceSums!BB$1&amp;"*"),1,0)</f>
        <v>0</v>
      </c>
      <c r="BC17" s="7">
        <f>IF(COUNTIF(MeetingAttendance!$Q$4:$Q$500,"*"&amp;AttendanceSums!BC$1&amp;"*"),1,0)</f>
        <v>1</v>
      </c>
      <c r="BD17" s="7">
        <f>IF(COUNTIF(MeetingAttendance!$Q$4:$Q$500,"*"&amp;AttendanceSums!BD$1&amp;"*"),1,0)</f>
        <v>0</v>
      </c>
      <c r="BE17" s="7">
        <f>IF(COUNTIF(MeetingAttendance!$Q$4:$Q$500,"*"&amp;AttendanceSums!BE$1&amp;"*"),1,0)</f>
        <v>0</v>
      </c>
      <c r="BF17" s="7">
        <f>IF(COUNTIF(MeetingAttendance!$Q$4:$Q$500,"*"&amp;AttendanceSums!BF$1&amp;"*"),1,0)</f>
        <v>0</v>
      </c>
      <c r="BG17" s="7">
        <f>IF(COUNTIF(MeetingAttendance!$Q$4:$Q$500,"*"&amp;AttendanceSums!BG$1&amp;"*"),1,0)</f>
        <v>0</v>
      </c>
      <c r="BH17" s="7">
        <f>IF(COUNTIF(MeetingAttendance!$Q$4:$Q$500,"*"&amp;AttendanceSums!BH$1&amp;"*"),1,0)</f>
        <v>0</v>
      </c>
      <c r="BI17" s="7">
        <f>IF(COUNTIF(MeetingAttendance!$Q$4:$Q$500,"*"&amp;AttendanceSums!BI$1&amp;"*"),1,0)</f>
        <v>0</v>
      </c>
      <c r="BJ17" s="7">
        <f>IF(COUNTIF(MeetingAttendance!$Q$4:$Q$500,"*"&amp;AttendanceSums!BJ$1&amp;"*"),1,0)</f>
        <v>0</v>
      </c>
      <c r="BK17" s="7">
        <f>IF(COUNTIF(MeetingAttendance!$Q$4:$Q$500,"*"&amp;AttendanceSums!BK$1&amp;"*"),1,0)</f>
        <v>0</v>
      </c>
      <c r="BL17" s="7">
        <f>IF(COUNTIF(MeetingAttendance!$Q$4:$Q$500,"*"&amp;AttendanceSums!BL$1&amp;"*"),1,0)</f>
        <v>0</v>
      </c>
      <c r="BM17" s="7">
        <f>IF(COUNTIF(MeetingAttendance!$Q$4:$Q$500,"*"&amp;AttendanceSums!BM$1&amp;"*"),1,0)</f>
        <v>0</v>
      </c>
      <c r="BN17" s="7">
        <f>IF(COUNTIF(MeetingAttendance!$Q$4:$Q$500,"*"&amp;AttendanceSums!BN$1&amp;"*"),1,0)</f>
        <v>0</v>
      </c>
      <c r="BO17" s="7">
        <f>IF(COUNTIF(MeetingAttendance!$Q$4:$Q$500,"*"&amp;AttendanceSums!BO$1&amp;"*"),1,0)</f>
        <v>0</v>
      </c>
      <c r="BP17" s="7">
        <f>IF(COUNTIF(MeetingAttendance!$Q$4:$Q$500,"*"&amp;AttendanceSums!BP$1&amp;"*"),1,0)</f>
        <v>0</v>
      </c>
      <c r="BQ17" s="7">
        <f>IF(COUNTIF(MeetingAttendance!$Q$4:$Q$500,"*"&amp;AttendanceSums!BQ$1&amp;"*"),1,0)</f>
        <v>0</v>
      </c>
      <c r="BR17" s="7">
        <f>IF(COUNTIF(MeetingAttendance!$Q$4:$Q$500,"*"&amp;AttendanceSums!BR$1&amp;"*"),1,0)</f>
        <v>0</v>
      </c>
      <c r="BS17" s="7">
        <f>IF(COUNTIF(MeetingAttendance!$Q$4:$Q$500,"*"&amp;AttendanceSums!BS$1&amp;"*"),1,0)</f>
        <v>0</v>
      </c>
      <c r="BT17" s="7">
        <f>IF(COUNTIF(MeetingAttendance!$Q$4:$Q$500,"*"&amp;AttendanceSums!BT$1&amp;"*"),1,0)</f>
        <v>0</v>
      </c>
      <c r="BU17" s="7">
        <f>IF(COUNTIF(MeetingAttendance!$Q$4:$Q$500,"*"&amp;AttendanceSums!BU$1&amp;"*"),1,0)</f>
        <v>0</v>
      </c>
      <c r="BV17" s="7">
        <f>IF(COUNTIF(MeetingAttendance!$Q$4:$Q$500,"*"&amp;AttendanceSums!BV$1&amp;"*"),1,0)</f>
        <v>0</v>
      </c>
      <c r="BW17" s="7">
        <f>IF(COUNTIF(MeetingAttendance!$Q$4:$Q$500,"*"&amp;AttendanceSums!BW$1&amp;"*"),1,0)</f>
        <v>0</v>
      </c>
      <c r="BX17" s="7">
        <f>IF(COUNTIF(MeetingAttendance!$Q$4:$Q$500,"*"&amp;AttendanceSums!BX$1&amp;"*"),1,0)</f>
        <v>1</v>
      </c>
      <c r="BY17" s="7">
        <f>IF(COUNTIF(MeetingAttendance!$Q$4:$Q$500,"*"&amp;AttendanceSums!BY$1&amp;"*"),1,0)</f>
        <v>1</v>
      </c>
      <c r="BZ17" s="7">
        <f>IF(COUNTIF(MeetingAttendance!$Q$4:$Q$500,"*"&amp;AttendanceSums!BZ$1&amp;"*"),1,0)</f>
        <v>0</v>
      </c>
      <c r="CA17" s="7">
        <f>IF(COUNTIF(MeetingAttendance!$Q$4:$Q$500,"*"&amp;AttendanceSums!CA$1&amp;"*"),1,0)</f>
        <v>0</v>
      </c>
      <c r="CB17" s="7">
        <f>IF(COUNTIF(MeetingAttendance!$Q$4:$Q$500,"*"&amp;AttendanceSums!CB$1&amp;"*"),1,0)</f>
        <v>0</v>
      </c>
      <c r="CC17" s="7">
        <f>IF(COUNTIF(MeetingAttendance!$Q$4:$Q$500,"*"&amp;AttendanceSums!CC$1&amp;"*"),1,0)</f>
        <v>0</v>
      </c>
      <c r="CD17" s="7">
        <f>IF(COUNTIF(MeetingAttendance!$Q$4:$Q$500,"*"&amp;AttendanceSums!CD$1&amp;"*"),1,0)</f>
        <v>0</v>
      </c>
      <c r="CE17" s="7">
        <f>IF(COUNTIF(MeetingAttendance!$Q$4:$Q$500,"*"&amp;AttendanceSums!CE$1&amp;"*"),1,0)</f>
        <v>0</v>
      </c>
      <c r="CF17" s="7">
        <f>IF(COUNTIF(MeetingAttendance!$Q$4:$Q$500,"*"&amp;AttendanceSums!CF$1&amp;"*"),1,0)</f>
        <v>0</v>
      </c>
      <c r="CG17" s="7">
        <f>IF(COUNTIF(MeetingAttendance!$Q$4:$Q$500,"*"&amp;AttendanceSums!CG$1&amp;"*"),1,0)</f>
        <v>0</v>
      </c>
      <c r="CH17" s="7">
        <f>IF(COUNTIF(MeetingAttendance!$Q$4:$Q$500,"*"&amp;AttendanceSums!CH$1&amp;"*"),1,0)</f>
        <v>0</v>
      </c>
      <c r="CI17" s="7">
        <f>IF(COUNTIF(MeetingAttendance!$Q$4:$Q$500,"*"&amp;AttendanceSums!CI$1&amp;"*"),1,0)</f>
        <v>0</v>
      </c>
      <c r="CJ17" s="7">
        <f>IF(COUNTIF(MeetingAttendance!$Q$4:$Q$500,"*"&amp;AttendanceSums!CJ$1&amp;"*"),1,0)</f>
        <v>0</v>
      </c>
      <c r="CK17" s="7">
        <f>IF(COUNTIF(MeetingAttendance!$Q$4:$Q$500,"*"&amp;AttendanceSums!CK$1&amp;"*"),1,0)</f>
        <v>0</v>
      </c>
      <c r="CL17" s="7">
        <f>IF(COUNTIF(MeetingAttendance!$Q$4:$Q$500,"*"&amp;AttendanceSums!CL$1&amp;"*"),1,0)</f>
        <v>0</v>
      </c>
      <c r="CM17" s="7">
        <f>IF(COUNTIF(MeetingAttendance!$Q$4:$Q$500,"*"&amp;AttendanceSums!CM$1&amp;"*"),1,0)</f>
        <v>0</v>
      </c>
      <c r="CN17" s="7">
        <f>IF(COUNTIF(MeetingAttendance!$Q$4:$Q$500,"*"&amp;AttendanceSums!CN$1&amp;"*"),1,0)</f>
        <v>0</v>
      </c>
      <c r="CO17" s="7">
        <f>IF(COUNTIF(MeetingAttendance!$Q$4:$Q$500,"*"&amp;AttendanceSums!CO$1&amp;"*"),1,0)</f>
        <v>0</v>
      </c>
      <c r="CP17" s="7">
        <f>IF(COUNTIF(MeetingAttendance!$Q$4:$Q$500,"*"&amp;AttendanceSums!CP$1&amp;"*"),1,0)</f>
        <v>0</v>
      </c>
      <c r="CQ17" s="7">
        <f>IF(COUNTIF(MeetingAttendance!$Q$4:$Q$500,"*"&amp;AttendanceSums!CQ$1&amp;"*"),1,0)</f>
        <v>1</v>
      </c>
      <c r="CR17" s="7">
        <f>IF(COUNTIF(MeetingAttendance!$Q$4:$Q$500,"*"&amp;AttendanceSums!CR$1&amp;"*"),1,0)</f>
        <v>1</v>
      </c>
      <c r="CS17" s="7">
        <f>IF(COUNTIF(MeetingAttendance!$Q$4:$Q$500,"*"&amp;AttendanceSums!CS$1&amp;"*"),1,0)</f>
        <v>0</v>
      </c>
      <c r="CT17" s="7">
        <f>IF(COUNTIF(MeetingAttendance!$Q$4:$Q$500,"*"&amp;AttendanceSums!CT$1&amp;"*"),1,0)</f>
        <v>0</v>
      </c>
      <c r="CU17" s="7">
        <f>IF(COUNTIF(MeetingAttendance!$Q$4:$Q$500,"*"&amp;AttendanceSums!CU$1&amp;"*"),1,0)</f>
        <v>0</v>
      </c>
      <c r="CV17" s="7">
        <f>IF(COUNTIF(MeetingAttendance!$Q$4:$Q$500,"*"&amp;AttendanceSums!CV$1&amp;"*"),1,0)</f>
        <v>0</v>
      </c>
      <c r="CW17" s="7">
        <f>IF(COUNTIF(MeetingAttendance!$Q$4:$Q$500,"*"&amp;AttendanceSums!CW$1&amp;"*"),1,0)</f>
        <v>0</v>
      </c>
      <c r="CX17" s="7">
        <f>IF(COUNTIF(MeetingAttendance!$Q$4:$Q$500,"*"&amp;AttendanceSums!CX$1&amp;"*"),1,0)</f>
        <v>0</v>
      </c>
      <c r="CY17" s="7">
        <f>IF(COUNTIF(MeetingAttendance!$Q$4:$Q$500,"*"&amp;AttendanceSums!CY$1&amp;"*"),1,0)</f>
        <v>0</v>
      </c>
      <c r="CZ17" s="7">
        <f>IF(COUNTIF(MeetingAttendance!$Q$4:$Q$500,"*"&amp;AttendanceSums!CZ$1&amp;"*"),1,0)</f>
        <v>1</v>
      </c>
      <c r="DA17" s="7">
        <f>IF(COUNTIF(MeetingAttendance!$Q$4:$Q$500,"*"&amp;AttendanceSums!DA$1&amp;"*"),1,0)</f>
        <v>0</v>
      </c>
      <c r="DB17" s="7">
        <f>IF(COUNTIF(MeetingAttendance!$Q$4:$Q$500,"*"&amp;AttendanceSums!DB$1&amp;"*"),1,0)</f>
        <v>0</v>
      </c>
      <c r="DC17" s="7">
        <f>IF(COUNTIF(MeetingAttendance!$Q$4:$Q$500,"*"&amp;AttendanceSums!DC$1&amp;"*"),1,0)</f>
        <v>0</v>
      </c>
      <c r="DD17" s="7">
        <f>IF(COUNTIF(MeetingAttendance!$Q$4:$Q$500,"*"&amp;AttendanceSums!DD$1&amp;"*"),1,0)</f>
        <v>0</v>
      </c>
      <c r="DE17" s="7">
        <f>IF(COUNTIF(MeetingAttendance!$Q$4:$Q$500,"*"&amp;AttendanceSums!DE$1&amp;"*"),1,0)</f>
        <v>0</v>
      </c>
      <c r="DF17" s="7">
        <f>IF(COUNTIF(MeetingAttendance!$Q$4:$Q$500,"*"&amp;AttendanceSums!DF$1&amp;"*"),1,0)</f>
        <v>0</v>
      </c>
      <c r="DG17" s="7">
        <f>IF(COUNTIF(MeetingAttendance!$Q$4:$Q$500,"*"&amp;AttendanceSums!DG$1&amp;"*"),1,0)</f>
        <v>0</v>
      </c>
      <c r="DH17" s="7">
        <f>IF(COUNTIF(MeetingAttendance!$Q$4:$Q$500,"*"&amp;AttendanceSums!DH$1&amp;"*"),1,0)</f>
        <v>1</v>
      </c>
      <c r="DI17" s="7">
        <f>IF(COUNTIF(MeetingAttendance!$Q$4:$Q$500,"*"&amp;AttendanceSums!DI$1&amp;"*"),1,0)</f>
        <v>0</v>
      </c>
      <c r="DJ17" s="7">
        <f>IF(COUNTIF(MeetingAttendance!$Q$4:$Q$500,"*"&amp;AttendanceSums!DJ$1&amp;"*"),1,0)</f>
        <v>0</v>
      </c>
      <c r="DK17" s="7">
        <f>IF(COUNTIF(MeetingAttendance!$Q$4:$Q$500,"*"&amp;AttendanceSums!DK$1&amp;"*"),1,0)</f>
        <v>0</v>
      </c>
      <c r="DL17" s="7">
        <f>IF(COUNTIF(MeetingAttendance!$Q$4:$Q$500,"*"&amp;AttendanceSums!DL$1&amp;"*"),1,0)</f>
        <v>0</v>
      </c>
      <c r="DM17" s="7">
        <f>IF(COUNTIF(MeetingAttendance!$Q$4:$Q$500,"*"&amp;AttendanceSums!DM$1&amp;"*"),1,0)</f>
        <v>0</v>
      </c>
      <c r="DN17" s="7">
        <f>IF(COUNTIF(MeetingAttendance!$Q$4:$Q$500,"*"&amp;AttendanceSums!DN$1&amp;"*"),1,0)</f>
        <v>0</v>
      </c>
      <c r="DO17" s="7">
        <f>IF(COUNTIF(MeetingAttendance!$Q$4:$Q$500,"*"&amp;AttendanceSums!DO$1&amp;"*"),1,0)</f>
        <v>0</v>
      </c>
      <c r="DP17" s="7">
        <f>IF(COUNTIF(MeetingAttendance!$Q$4:$Q$500,"*"&amp;AttendanceSums!DP$1&amp;"*"),1,0)</f>
        <v>0</v>
      </c>
      <c r="DQ17" s="7">
        <f>IF(COUNTIF(MeetingAttendance!$Q$4:$Q$500,"*"&amp;AttendanceSums!DQ$1&amp;"*"),1,0)</f>
        <v>0</v>
      </c>
      <c r="DR17" s="7">
        <f>IF(COUNTIF(MeetingAttendance!$Q$4:$Q$500,"*"&amp;AttendanceSums!DR$1&amp;"*"),1,0)</f>
        <v>0</v>
      </c>
      <c r="DS17" s="7">
        <f>IF(COUNTIF(MeetingAttendance!$Q$4:$Q$500,"*"&amp;AttendanceSums!DS$1&amp;"*"),1,0)</f>
        <v>0</v>
      </c>
      <c r="DT17" s="7">
        <f>IF(COUNTIF(MeetingAttendance!$Q$4:$Q$500,"*"&amp;AttendanceSums!DT$1&amp;"*"),1,0)</f>
        <v>0</v>
      </c>
      <c r="DU17" s="7">
        <f>IF(COUNTIF(MeetingAttendance!$Q$4:$Q$500,"*"&amp;AttendanceSums!DU$1&amp;"*"),1,0)</f>
        <v>0</v>
      </c>
      <c r="DV17" s="7">
        <f>IF(COUNTIF(MeetingAttendance!$Q$4:$Q$500,"*"&amp;AttendanceSums!DV$1&amp;"*"),1,0)</f>
        <v>0</v>
      </c>
      <c r="DW17" s="7">
        <f>IF(COUNTIF(MeetingAttendance!$Q$4:$Q$500,"*"&amp;AttendanceSums!DW$1&amp;"*"),1,0)</f>
        <v>0</v>
      </c>
      <c r="DX17" s="7">
        <f>IF(COUNTIF(MeetingAttendance!$Q$4:$Q$500,"*"&amp;AttendanceSums!DX$1&amp;"*"),1,0)</f>
        <v>0</v>
      </c>
      <c r="DY17" s="7">
        <f>IF(COUNTIF(MeetingAttendance!$Q$4:$Q$500,"*"&amp;AttendanceSums!DY$1&amp;"*"),1,0)</f>
        <v>0</v>
      </c>
      <c r="DZ17" s="7">
        <f>IF(COUNTIF(MeetingAttendance!$Q$4:$Q$500,"*"&amp;AttendanceSums!DZ$1&amp;"*"),1,0)</f>
        <v>0</v>
      </c>
      <c r="EA17" s="7">
        <f>IF(COUNTIF(MeetingAttendance!$Q$4:$Q$500,"*"&amp;AttendanceSums!EA$1&amp;"*"),1,0)</f>
        <v>0</v>
      </c>
      <c r="EB17" s="7">
        <f>IF(COUNTIF(MeetingAttendance!$Q$4:$Q$500,"*"&amp;AttendanceSums!EB$1&amp;"*"),1,0)</f>
        <v>0</v>
      </c>
      <c r="EC17" s="7">
        <f>IF(COUNTIF(MeetingAttendance!$Q$4:$Q$500,"*"&amp;AttendanceSums!EC$1&amp;"*"),1,0)</f>
        <v>0</v>
      </c>
      <c r="ED17" s="7">
        <f>IF(COUNTIF(MeetingAttendance!$Q$4:$Q$500,"*"&amp;AttendanceSums!ED$1&amp;"*"),1,0)</f>
        <v>0</v>
      </c>
      <c r="EE17" s="7">
        <f>IF(COUNTIF(MeetingAttendance!$Q$4:$Q$500,"*"&amp;AttendanceSums!EE$1&amp;"*"),1,0)</f>
        <v>0</v>
      </c>
      <c r="EF17" s="7">
        <f>IF(COUNTIF(MeetingAttendance!$Q$4:$Q$500,"*"&amp;AttendanceSums!EF$1&amp;"*"),1,0)</f>
        <v>0</v>
      </c>
      <c r="EG17" s="7">
        <f>IF(COUNTIF(MeetingAttendance!$Q$4:$Q$500,"*"&amp;AttendanceSums!EG$1&amp;"*"),1,0)</f>
        <v>0</v>
      </c>
      <c r="EH17" s="7">
        <f>IF(COUNTIF(MeetingAttendance!$Q$4:$Q$500,"*"&amp;AttendanceSums!EH$1&amp;"*"),1,0)</f>
        <v>0</v>
      </c>
      <c r="EI17" s="7">
        <f>IF(COUNTIF(MeetingAttendance!$Q$4:$Q$500,"*"&amp;AttendanceSums!EI$1&amp;"*"),1,0)</f>
        <v>0</v>
      </c>
      <c r="EJ17" s="7">
        <f>IF(COUNTIF(MeetingAttendance!$Q$4:$Q$500,"*"&amp;AttendanceSums!EJ$1&amp;"*"),1,0)</f>
        <v>0</v>
      </c>
      <c r="EK17" s="7">
        <f>IF(COUNTIF(MeetingAttendance!$Q$4:$Q$500,"*"&amp;AttendanceSums!EK$1&amp;"*"),1,0)</f>
        <v>0</v>
      </c>
      <c r="EL17" s="7">
        <f>IF(COUNTIF(MeetingAttendance!$Q$4:$Q$500,"*"&amp;AttendanceSums!EL$1&amp;"*"),1,0)</f>
        <v>0</v>
      </c>
      <c r="EM17" s="7">
        <f>IF(COUNTIF(MeetingAttendance!$Q$4:$Q$500,"*"&amp;AttendanceSums!EM$1&amp;"*"),1,0)</f>
        <v>0</v>
      </c>
      <c r="EN17" s="7">
        <f>IF(COUNTIF(MeetingAttendance!$Q$4:$Q$500,"*"&amp;AttendanceSums!EN$1&amp;"*"),1,0)</f>
        <v>0</v>
      </c>
      <c r="EO17" s="7">
        <f>IF(COUNTIF(MeetingAttendance!$Q$4:$Q$500,"*"&amp;AttendanceSums!EO$1&amp;"*"),1,0)</f>
        <v>1</v>
      </c>
      <c r="EP17" s="7">
        <f>IF(COUNTIF(MeetingAttendance!$Q$4:$Q$500,"*"&amp;AttendanceSums!EP$1&amp;"*"),1,0)</f>
        <v>1</v>
      </c>
      <c r="EQ17" s="7">
        <f>IF(COUNTIF(MeetingAttendance!$Q$4:$Q$500,"*"&amp;AttendanceSums!EQ$1&amp;"*"),1,0)</f>
        <v>1</v>
      </c>
      <c r="ER17" s="7">
        <f>IF(COUNTIF(MeetingAttendance!$Q$4:$Q$500,"*"&amp;AttendanceSums!ER$1&amp;"*"),1,0)</f>
        <v>1</v>
      </c>
      <c r="ES17" s="7">
        <f>IF(COUNTIF(MeetingAttendance!$Q$4:$Q$500,"*"&amp;AttendanceSums!ES$1&amp;"*"),1,0)</f>
        <v>1</v>
      </c>
      <c r="ET17" s="7">
        <f>IF(COUNTIF(MeetingAttendance!$Q$4:$Q$500,"*"&amp;AttendanceSums!ET$1&amp;"*"),1,0)</f>
        <v>1</v>
      </c>
      <c r="EU17" s="7">
        <f>IF(COUNTIF(MeetingAttendance!$Q$4:$Q$500,"*"&amp;AttendanceSums!EU$1&amp;"*"),1,0)</f>
        <v>1</v>
      </c>
      <c r="EV17" s="7">
        <f>IF(COUNTIF(MeetingAttendance!$Q$4:$Q$500,"*"&amp;AttendanceSums!EV$1&amp;"*"),1,0)</f>
        <v>1</v>
      </c>
      <c r="EW17" s="7">
        <f>IF(COUNTIF(MeetingAttendance!$Q$4:$Q$500,"*"&amp;AttendanceSums!EW$1&amp;"*"),1,0)</f>
        <v>1</v>
      </c>
      <c r="EX17" s="7">
        <f>IF(COUNTIF(MeetingAttendance!$Q$4:$Q$500,"*"&amp;AttendanceSums!EX$1&amp;"*"),1,0)</f>
        <v>1</v>
      </c>
      <c r="EY17" s="7">
        <f>IF(COUNTIF(MeetingAttendance!$Q$4:$Q$500,"*"&amp;AttendanceSums!EY$1&amp;"*"),1,0)</f>
        <v>1</v>
      </c>
      <c r="EZ17" s="7">
        <f>IF(COUNTIF(MeetingAttendance!$Q$4:$Q$500,"*"&amp;AttendanceSums!EZ$1&amp;"*"),1,0)</f>
        <v>1</v>
      </c>
      <c r="FA17" s="7">
        <f>IF(COUNTIF(MeetingAttendance!$Q$4:$Q$500,"*"&amp;AttendanceSums!FA$1&amp;"*"),1,0)</f>
        <v>1</v>
      </c>
      <c r="FB17" s="7">
        <f>IF(COUNTIF(MeetingAttendance!$Q$4:$Q$500,"*"&amp;AttendanceSums!FB$1&amp;"*"),1,0)</f>
        <v>1</v>
      </c>
      <c r="FC17" s="7">
        <f>IF(COUNTIF(MeetingAttendance!$Q$4:$Q$500,"*"&amp;AttendanceSums!FC$1&amp;"*"),1,0)</f>
        <v>1</v>
      </c>
      <c r="FD17" s="7">
        <f>IF(COUNTIF(MeetingAttendance!$Q$4:$Q$500,"*"&amp;AttendanceSums!FD$1&amp;"*"),1,0)</f>
        <v>1</v>
      </c>
      <c r="FE17" s="7">
        <f>IF(COUNTIF(MeetingAttendance!$Q$4:$Q$500,"*"&amp;AttendanceSums!FE$1&amp;"*"),1,0)</f>
        <v>1</v>
      </c>
      <c r="FF17" s="7">
        <f>IF(COUNTIF(MeetingAttendance!$Q$4:$Q$500,"*"&amp;AttendanceSums!FF$1&amp;"*"),1,0)</f>
        <v>1</v>
      </c>
      <c r="FG17" s="7">
        <f>IF(COUNTIF(MeetingAttendance!$Q$4:$Q$500,"*"&amp;AttendanceSums!FG$1&amp;"*"),1,0)</f>
        <v>1</v>
      </c>
      <c r="FH17" s="7">
        <f>IF(COUNTIF(MeetingAttendance!$Q$4:$Q$500,"*"&amp;AttendanceSums!FH$1&amp;"*"),1,0)</f>
        <v>1</v>
      </c>
      <c r="FI17" s="7">
        <f>IF(COUNTIF(MeetingAttendance!$Q$4:$Q$500,"*"&amp;AttendanceSums!FI$1&amp;"*"),1,0)</f>
        <v>1</v>
      </c>
      <c r="FJ17" s="7">
        <f>IF(COUNTIF(MeetingAttendance!$Q$4:$Q$500,"*"&amp;AttendanceSums!FJ$1&amp;"*"),1,0)</f>
        <v>1</v>
      </c>
      <c r="FK17" s="7">
        <f>IF(COUNTIF(MeetingAttendance!$Q$4:$Q$500,"*"&amp;AttendanceSums!FK$1&amp;"*"),1,0)</f>
        <v>1</v>
      </c>
    </row>
    <row r="18" spans="1:167" x14ac:dyDescent="0.25">
      <c r="A18" t="s">
        <v>726</v>
      </c>
      <c r="C18"/>
      <c r="D18" s="7">
        <f>IF(COUNTIF(MeetingAttendance!$R$4:$R$500,"*"&amp;AttendanceSums!D$1&amp;"*"),1,0)</f>
        <v>0</v>
      </c>
      <c r="E18" s="7">
        <f>IF(COUNTIF(MeetingAttendance!$R$4:$R$500,"*"&amp;AttendanceSums!E$1&amp;"*"),1,0)</f>
        <v>0</v>
      </c>
      <c r="F18" s="7">
        <f>IF(COUNTIF(MeetingAttendance!$R$4:$R$500,"*"&amp;AttendanceSums!F$1&amp;"*"),1,0)</f>
        <v>0</v>
      </c>
      <c r="G18" s="7">
        <f>IF(COUNTIF(MeetingAttendance!$R$4:$R$500,"*"&amp;AttendanceSums!G$1&amp;"*"),1,0)</f>
        <v>0</v>
      </c>
      <c r="H18" s="7">
        <f>IF(COUNTIF(MeetingAttendance!$R$4:$R$500,"*"&amp;AttendanceSums!H$1&amp;"*"),1,0)</f>
        <v>0</v>
      </c>
      <c r="I18" s="7">
        <f>IF(COUNTIF(MeetingAttendance!$R$4:$R$500,"*"&amp;AttendanceSums!I$1&amp;"*"),1,0)</f>
        <v>0</v>
      </c>
      <c r="J18" s="7">
        <f>IF(COUNTIF(MeetingAttendance!$R$4:$R$500,"*"&amp;AttendanceSums!J$1&amp;"*"),1,0)</f>
        <v>0</v>
      </c>
      <c r="K18" s="7">
        <f>IF(COUNTIF(MeetingAttendance!$R$4:$R$500,"*"&amp;AttendanceSums!K$1&amp;"*"),1,0)</f>
        <v>0</v>
      </c>
      <c r="L18" s="7">
        <f>IF(COUNTIF(MeetingAttendance!$R$4:$R$500,"*"&amp;AttendanceSums!L$1&amp;"*"),1,0)</f>
        <v>0</v>
      </c>
      <c r="M18" s="7">
        <f>IF(COUNTIF(MeetingAttendance!$R$4:$R$500,"*"&amp;AttendanceSums!M$1&amp;"*"),1,0)</f>
        <v>0</v>
      </c>
      <c r="N18" s="7">
        <f>IF(COUNTIF(MeetingAttendance!$R$4:$R$500,"*"&amp;AttendanceSums!N$1&amp;"*"),1,0)</f>
        <v>0</v>
      </c>
      <c r="O18" s="7">
        <f>IF(COUNTIF(MeetingAttendance!$R$4:$R$500,"*"&amp;AttendanceSums!O$1&amp;"*"),1,0)</f>
        <v>0</v>
      </c>
      <c r="P18" s="7">
        <f>IF(COUNTIF(MeetingAttendance!$R$4:$R$500,"*"&amp;AttendanceSums!P$1&amp;"*"),1,0)</f>
        <v>0</v>
      </c>
      <c r="Q18" s="7">
        <f>IF(COUNTIF(MeetingAttendance!$R$4:$R$500,"*"&amp;AttendanceSums!Q$1&amp;"*"),1,0)</f>
        <v>0</v>
      </c>
      <c r="R18" s="7">
        <f>IF(COUNTIF(MeetingAttendance!$R$4:$R$500,"*"&amp;AttendanceSums!R$1&amp;"*"),1,0)</f>
        <v>0</v>
      </c>
      <c r="S18" s="7">
        <f>IF(COUNTIF(MeetingAttendance!$R$4:$R$500,"*"&amp;AttendanceSums!S$1&amp;"*"),1,0)</f>
        <v>0</v>
      </c>
      <c r="T18" s="7">
        <f>IF(COUNTIF(MeetingAttendance!$R$4:$R$500,"*"&amp;AttendanceSums!T$1&amp;"*"),1,0)</f>
        <v>0</v>
      </c>
      <c r="U18" s="7">
        <f>IF(COUNTIF(MeetingAttendance!$R$4:$R$500,"*"&amp;AttendanceSums!U$1&amp;"*"),1,0)</f>
        <v>0</v>
      </c>
      <c r="V18" s="7">
        <f>IF(COUNTIF(MeetingAttendance!$R$4:$R$500,"*"&amp;AttendanceSums!V$1&amp;"*"),1,0)</f>
        <v>0</v>
      </c>
      <c r="W18" s="7">
        <f>IF(COUNTIF(MeetingAttendance!$R$4:$R$500,"*"&amp;AttendanceSums!W$1&amp;"*"),1,0)</f>
        <v>0</v>
      </c>
      <c r="X18" s="7">
        <f>IF(COUNTIF(MeetingAttendance!$R$4:$R$500,"*"&amp;AttendanceSums!X$1&amp;"*"),1,0)</f>
        <v>1</v>
      </c>
      <c r="Y18" s="7">
        <f>IF(COUNTIF(MeetingAttendance!$R$4:$R$500,"*"&amp;AttendanceSums!Y$1&amp;"*"),1,0)</f>
        <v>0</v>
      </c>
      <c r="Z18" s="7">
        <f>IF(COUNTIF(MeetingAttendance!$R$4:$R$500,"*"&amp;AttendanceSums!Z$1&amp;"*"),1,0)</f>
        <v>0</v>
      </c>
      <c r="AA18" s="7">
        <f>IF(COUNTIF(MeetingAttendance!$R$4:$R$500,"*"&amp;AttendanceSums!AA$1&amp;"*"),1,0)</f>
        <v>0</v>
      </c>
      <c r="AB18" s="7">
        <f>IF(COUNTIF(MeetingAttendance!$R$4:$R$500,"*"&amp;AttendanceSums!AB$1&amp;"*"),1,0)</f>
        <v>0</v>
      </c>
      <c r="AC18" s="7">
        <f>IF(COUNTIF(MeetingAttendance!$R$4:$R$500,"*"&amp;AttendanceSums!AC$1&amp;"*"),1,0)</f>
        <v>0</v>
      </c>
      <c r="AD18" s="7">
        <f>IF(COUNTIF(MeetingAttendance!$R$4:$R$500,"*"&amp;AttendanceSums!AD$1&amp;"*"),1,0)</f>
        <v>0</v>
      </c>
      <c r="AE18" s="7">
        <f>IF(COUNTIF(MeetingAttendance!$R$4:$R$500,"*"&amp;AttendanceSums!AE$1&amp;"*"),1,0)</f>
        <v>0</v>
      </c>
      <c r="AF18" s="7">
        <f>IF(COUNTIF(MeetingAttendance!$R$4:$R$500,"*"&amp;AttendanceSums!AF$1&amp;"*"),1,0)</f>
        <v>0</v>
      </c>
      <c r="AG18" s="7">
        <f>IF(COUNTIF(MeetingAttendance!$R$4:$R$500,"*"&amp;AttendanceSums!AG$1&amp;"*"),1,0)</f>
        <v>0</v>
      </c>
      <c r="AH18" s="7">
        <f>IF(COUNTIF(MeetingAttendance!$R$4:$R$500,"*"&amp;AttendanceSums!AH$1&amp;"*"),1,0)</f>
        <v>0</v>
      </c>
      <c r="AI18" s="7">
        <f>IF(COUNTIF(MeetingAttendance!$R$4:$R$500,"*"&amp;AttendanceSums!AI$1&amp;"*"),1,0)</f>
        <v>0</v>
      </c>
      <c r="AJ18" s="7">
        <f>IF(COUNTIF(MeetingAttendance!$R$4:$R$500,"*"&amp;AttendanceSums!AJ$1&amp;"*"),1,0)</f>
        <v>0</v>
      </c>
      <c r="AK18" s="7">
        <f>IF(COUNTIF(MeetingAttendance!$R$4:$R$500,"*"&amp;AttendanceSums!AK$1&amp;"*"),1,0)</f>
        <v>0</v>
      </c>
      <c r="AL18" s="7">
        <f>IF(COUNTIF(MeetingAttendance!$R$4:$R$500,"*"&amp;AttendanceSums!AL$1&amp;"*"),1,0)</f>
        <v>0</v>
      </c>
      <c r="AM18" s="7">
        <f>IF(COUNTIF(MeetingAttendance!$R$4:$R$500,"*"&amp;AttendanceSums!AM$1&amp;"*"),1,0)</f>
        <v>0</v>
      </c>
      <c r="AN18" s="7">
        <f>IF(COUNTIF(MeetingAttendance!$R$4:$R$500,"*"&amp;AttendanceSums!AN$1&amp;"*"),1,0)</f>
        <v>0</v>
      </c>
      <c r="AO18" s="7">
        <f>IF(COUNTIF(MeetingAttendance!$R$4:$R$500,"*"&amp;AttendanceSums!AO$1&amp;"*"),1,0)</f>
        <v>1</v>
      </c>
      <c r="AP18" s="7">
        <f>IF(COUNTIF(MeetingAttendance!$R$4:$R$500,"*"&amp;AttendanceSums!AP$1&amp;"*"),1,0)</f>
        <v>0</v>
      </c>
      <c r="AQ18" s="7">
        <f>IF(COUNTIF(MeetingAttendance!$R$4:$R$500,"*"&amp;AttendanceSums!AQ$1&amp;"*"),1,0)</f>
        <v>0</v>
      </c>
      <c r="AR18" s="7">
        <f>IF(COUNTIF(MeetingAttendance!$R$4:$R$500,"*"&amp;AttendanceSums!AR$1&amp;"*"),1,0)</f>
        <v>0</v>
      </c>
      <c r="AS18" s="7">
        <f>IF(COUNTIF(MeetingAttendance!$R$4:$R$500,"*"&amp;AttendanceSums!AS$1&amp;"*"),1,0)</f>
        <v>0</v>
      </c>
      <c r="AT18" s="7">
        <f>IF(COUNTIF(MeetingAttendance!$R$4:$R$500,"*"&amp;AttendanceSums!AT$1&amp;"*"),1,0)</f>
        <v>0</v>
      </c>
      <c r="AU18" s="7">
        <f>IF(COUNTIF(MeetingAttendance!$R$4:$R$500,"*"&amp;AttendanceSums!AU$1&amp;"*"),1,0)</f>
        <v>0</v>
      </c>
      <c r="AV18" s="7">
        <f>IF(COUNTIF(MeetingAttendance!$R$4:$R$500,"*"&amp;AttendanceSums!AV$1&amp;"*"),1,0)</f>
        <v>0</v>
      </c>
      <c r="AW18" s="7">
        <f>IF(COUNTIF(MeetingAttendance!$R$4:$R$500,"*"&amp;AttendanceSums!AW$1&amp;"*"),1,0)</f>
        <v>0</v>
      </c>
      <c r="AX18" s="7">
        <f>IF(COUNTIF(MeetingAttendance!$R$4:$R$500,"*"&amp;AttendanceSums!AX$1&amp;"*"),1,0)</f>
        <v>1</v>
      </c>
      <c r="AY18" s="7">
        <f>IF(COUNTIF(MeetingAttendance!$R$4:$R$500,"*"&amp;AttendanceSums!AY$1&amp;"*"),1,0)</f>
        <v>0</v>
      </c>
      <c r="AZ18" s="7">
        <f>IF(COUNTIF(MeetingAttendance!$R$4:$R$500,"*"&amp;AttendanceSums!AZ$1&amp;"*"),1,0)</f>
        <v>0</v>
      </c>
      <c r="BA18" s="7">
        <f>IF(COUNTIF(MeetingAttendance!$R$4:$R$500,"*"&amp;AttendanceSums!BA$1&amp;"*"),1,0)</f>
        <v>0</v>
      </c>
      <c r="BB18" s="7">
        <f>IF(COUNTIF(MeetingAttendance!$R$4:$R$500,"*"&amp;AttendanceSums!BB$1&amp;"*"),1,0)</f>
        <v>0</v>
      </c>
      <c r="BC18" s="7">
        <f>IF(COUNTIF(MeetingAttendance!$R$4:$R$500,"*"&amp;AttendanceSums!BC$1&amp;"*"),1,0)</f>
        <v>0</v>
      </c>
      <c r="BD18" s="7">
        <f>IF(COUNTIF(MeetingAttendance!$R$4:$R$500,"*"&amp;AttendanceSums!BD$1&amp;"*"),1,0)</f>
        <v>0</v>
      </c>
      <c r="BE18" s="7">
        <f>IF(COUNTIF(MeetingAttendance!$R$4:$R$500,"*"&amp;AttendanceSums!BE$1&amp;"*"),1,0)</f>
        <v>0</v>
      </c>
      <c r="BF18" s="7">
        <f>IF(COUNTIF(MeetingAttendance!$R$4:$R$500,"*"&amp;AttendanceSums!BF$1&amp;"*"),1,0)</f>
        <v>1</v>
      </c>
      <c r="BG18" s="7">
        <f>IF(COUNTIF(MeetingAttendance!$R$4:$R$500,"*"&amp;AttendanceSums!BG$1&amp;"*"),1,0)</f>
        <v>0</v>
      </c>
      <c r="BH18" s="7">
        <f>IF(COUNTIF(MeetingAttendance!$R$4:$R$500,"*"&amp;AttendanceSums!BH$1&amp;"*"),1,0)</f>
        <v>0</v>
      </c>
      <c r="BI18" s="7">
        <f>IF(COUNTIF(MeetingAttendance!$R$4:$R$500,"*"&amp;AttendanceSums!BI$1&amp;"*"),1,0)</f>
        <v>0</v>
      </c>
      <c r="BJ18" s="7">
        <f>IF(COUNTIF(MeetingAttendance!$R$4:$R$500,"*"&amp;AttendanceSums!BJ$1&amp;"*"),1,0)</f>
        <v>0</v>
      </c>
      <c r="BK18" s="7">
        <f>IF(COUNTIF(MeetingAttendance!$R$4:$R$500,"*"&amp;AttendanceSums!BK$1&amp;"*"),1,0)</f>
        <v>0</v>
      </c>
      <c r="BL18" s="7">
        <f>IF(COUNTIF(MeetingAttendance!$R$4:$R$500,"*"&amp;AttendanceSums!BL$1&amp;"*"),1,0)</f>
        <v>0</v>
      </c>
      <c r="BM18" s="7">
        <f>IF(COUNTIF(MeetingAttendance!$R$4:$R$500,"*"&amp;AttendanceSums!BM$1&amp;"*"),1,0)</f>
        <v>0</v>
      </c>
      <c r="BN18" s="7">
        <f>IF(COUNTIF(MeetingAttendance!$R$4:$R$500,"*"&amp;AttendanceSums!BN$1&amp;"*"),1,0)</f>
        <v>0</v>
      </c>
      <c r="BO18" s="7">
        <f>IF(COUNTIF(MeetingAttendance!$R$4:$R$500,"*"&amp;AttendanceSums!BO$1&amp;"*"),1,0)</f>
        <v>0</v>
      </c>
      <c r="BP18" s="7">
        <f>IF(COUNTIF(MeetingAttendance!$R$4:$R$500,"*"&amp;AttendanceSums!BP$1&amp;"*"),1,0)</f>
        <v>0</v>
      </c>
      <c r="BQ18" s="7">
        <f>IF(COUNTIF(MeetingAttendance!$R$4:$R$500,"*"&amp;AttendanceSums!BQ$1&amp;"*"),1,0)</f>
        <v>0</v>
      </c>
      <c r="BR18" s="7">
        <f>IF(COUNTIF(MeetingAttendance!$R$4:$R$500,"*"&amp;AttendanceSums!BR$1&amp;"*"),1,0)</f>
        <v>0</v>
      </c>
      <c r="BS18" s="7">
        <f>IF(COUNTIF(MeetingAttendance!$R$4:$R$500,"*"&amp;AttendanceSums!BS$1&amp;"*"),1,0)</f>
        <v>0</v>
      </c>
      <c r="BT18" s="7">
        <f>IF(COUNTIF(MeetingAttendance!$R$4:$R$500,"*"&amp;AttendanceSums!BT$1&amp;"*"),1,0)</f>
        <v>0</v>
      </c>
      <c r="BU18" s="7">
        <f>IF(COUNTIF(MeetingAttendance!$R$4:$R$500,"*"&amp;AttendanceSums!BU$1&amp;"*"),1,0)</f>
        <v>0</v>
      </c>
      <c r="BV18" s="7">
        <f>IF(COUNTIF(MeetingAttendance!$R$4:$R$500,"*"&amp;AttendanceSums!BV$1&amp;"*"),1,0)</f>
        <v>0</v>
      </c>
      <c r="BW18" s="7">
        <f>IF(COUNTIF(MeetingAttendance!$R$4:$R$500,"*"&amp;AttendanceSums!BW$1&amp;"*"),1,0)</f>
        <v>0</v>
      </c>
      <c r="BX18" s="7">
        <f>IF(COUNTIF(MeetingAttendance!$R$4:$R$500,"*"&amp;AttendanceSums!BX$1&amp;"*"),1,0)</f>
        <v>0</v>
      </c>
      <c r="BY18" s="7">
        <f>IF(COUNTIF(MeetingAttendance!$R$4:$R$500,"*"&amp;AttendanceSums!BY$1&amp;"*"),1,0)</f>
        <v>0</v>
      </c>
      <c r="BZ18" s="7">
        <f>IF(COUNTIF(MeetingAttendance!$R$4:$R$500,"*"&amp;AttendanceSums!BZ$1&amp;"*"),1,0)</f>
        <v>0</v>
      </c>
      <c r="CA18" s="7">
        <f>IF(COUNTIF(MeetingAttendance!$R$4:$R$500,"*"&amp;AttendanceSums!CA$1&amp;"*"),1,0)</f>
        <v>0</v>
      </c>
      <c r="CB18" s="7">
        <f>IF(COUNTIF(MeetingAttendance!$R$4:$R$500,"*"&amp;AttendanceSums!CB$1&amp;"*"),1,0)</f>
        <v>0</v>
      </c>
      <c r="CC18" s="7">
        <f>IF(COUNTIF(MeetingAttendance!$R$4:$R$500,"*"&amp;AttendanceSums!CC$1&amp;"*"),1,0)</f>
        <v>0</v>
      </c>
      <c r="CD18" s="7">
        <f>IF(COUNTIF(MeetingAttendance!$R$4:$R$500,"*"&amp;AttendanceSums!CD$1&amp;"*"),1,0)</f>
        <v>1</v>
      </c>
      <c r="CE18" s="7">
        <f>IF(COUNTIF(MeetingAttendance!$R$4:$R$500,"*"&amp;AttendanceSums!CE$1&amp;"*"),1,0)</f>
        <v>0</v>
      </c>
      <c r="CF18" s="7">
        <f>IF(COUNTIF(MeetingAttendance!$R$4:$R$500,"*"&amp;AttendanceSums!CF$1&amp;"*"),1,0)</f>
        <v>0</v>
      </c>
      <c r="CG18" s="7">
        <f>IF(COUNTIF(MeetingAttendance!$R$4:$R$500,"*"&amp;AttendanceSums!CG$1&amp;"*"),1,0)</f>
        <v>0</v>
      </c>
      <c r="CH18" s="7">
        <f>IF(COUNTIF(MeetingAttendance!$R$4:$R$500,"*"&amp;AttendanceSums!CH$1&amp;"*"),1,0)</f>
        <v>1</v>
      </c>
      <c r="CI18" s="7">
        <f>IF(COUNTIF(MeetingAttendance!$R$4:$R$500,"*"&amp;AttendanceSums!CI$1&amp;"*"),1,0)</f>
        <v>0</v>
      </c>
      <c r="CJ18" s="7">
        <f>IF(COUNTIF(MeetingAttendance!$R$4:$R$500,"*"&amp;AttendanceSums!CJ$1&amp;"*"),1,0)</f>
        <v>0</v>
      </c>
      <c r="CK18" s="7">
        <f>IF(COUNTIF(MeetingAttendance!$R$4:$R$500,"*"&amp;AttendanceSums!CK$1&amp;"*"),1,0)</f>
        <v>0</v>
      </c>
      <c r="CL18" s="7">
        <f>IF(COUNTIF(MeetingAttendance!$R$4:$R$500,"*"&amp;AttendanceSums!CL$1&amp;"*"),1,0)</f>
        <v>0</v>
      </c>
      <c r="CM18" s="7">
        <f>IF(COUNTIF(MeetingAttendance!$R$4:$R$500,"*"&amp;AttendanceSums!CM$1&amp;"*"),1,0)</f>
        <v>0</v>
      </c>
      <c r="CN18" s="7">
        <f>IF(COUNTIF(MeetingAttendance!$R$4:$R$500,"*"&amp;AttendanceSums!CN$1&amp;"*"),1,0)</f>
        <v>0</v>
      </c>
      <c r="CO18" s="7">
        <f>IF(COUNTIF(MeetingAttendance!$R$4:$R$500,"*"&amp;AttendanceSums!CO$1&amp;"*"),1,0)</f>
        <v>0</v>
      </c>
      <c r="CP18" s="7">
        <f>IF(COUNTIF(MeetingAttendance!$R$4:$R$500,"*"&amp;AttendanceSums!CP$1&amp;"*"),1,0)</f>
        <v>0</v>
      </c>
      <c r="CQ18" s="7">
        <f>IF(COUNTIF(MeetingAttendance!$R$4:$R$500,"*"&amp;AttendanceSums!CQ$1&amp;"*"),1,0)</f>
        <v>1</v>
      </c>
      <c r="CR18" s="7">
        <f>IF(COUNTIF(MeetingAttendance!$R$4:$R$500,"*"&amp;AttendanceSums!CR$1&amp;"*"),1,0)</f>
        <v>1</v>
      </c>
      <c r="CS18" s="7">
        <f>IF(COUNTIF(MeetingAttendance!$R$4:$R$500,"*"&amp;AttendanceSums!CS$1&amp;"*"),1,0)</f>
        <v>1</v>
      </c>
      <c r="CT18" s="7">
        <f>IF(COUNTIF(MeetingAttendance!$R$4:$R$500,"*"&amp;AttendanceSums!CT$1&amp;"*"),1,0)</f>
        <v>0</v>
      </c>
      <c r="CU18" s="7">
        <f>IF(COUNTIF(MeetingAttendance!$R$4:$R$500,"*"&amp;AttendanceSums!CU$1&amp;"*"),1,0)</f>
        <v>0</v>
      </c>
      <c r="CV18" s="7">
        <f>IF(COUNTIF(MeetingAttendance!$R$4:$R$500,"*"&amp;AttendanceSums!CV$1&amp;"*"),1,0)</f>
        <v>1</v>
      </c>
      <c r="CW18" s="7">
        <f>IF(COUNTIF(MeetingAttendance!$R$4:$R$500,"*"&amp;AttendanceSums!CW$1&amp;"*"),1,0)</f>
        <v>0</v>
      </c>
      <c r="CX18" s="7">
        <f>IF(COUNTIF(MeetingAttendance!$R$4:$R$500,"*"&amp;AttendanceSums!CX$1&amp;"*"),1,0)</f>
        <v>0</v>
      </c>
      <c r="CY18" s="7">
        <f>IF(COUNTIF(MeetingAttendance!$R$4:$R$500,"*"&amp;AttendanceSums!CY$1&amp;"*"),1,0)</f>
        <v>1</v>
      </c>
      <c r="CZ18" s="7">
        <f>IF(COUNTIF(MeetingAttendance!$R$4:$R$500,"*"&amp;AttendanceSums!CZ$1&amp;"*"),1,0)</f>
        <v>1</v>
      </c>
      <c r="DA18" s="7">
        <f>IF(COUNTIF(MeetingAttendance!$R$4:$R$500,"*"&amp;AttendanceSums!DA$1&amp;"*"),1,0)</f>
        <v>1</v>
      </c>
      <c r="DB18" s="7">
        <f>IF(COUNTIF(MeetingAttendance!$R$4:$R$500,"*"&amp;AttendanceSums!DB$1&amp;"*"),1,0)</f>
        <v>0</v>
      </c>
      <c r="DC18" s="7">
        <f>IF(COUNTIF(MeetingAttendance!$R$4:$R$500,"*"&amp;AttendanceSums!DC$1&amp;"*"),1,0)</f>
        <v>1</v>
      </c>
      <c r="DD18" s="7">
        <f>IF(COUNTIF(MeetingAttendance!$R$4:$R$500,"*"&amp;AttendanceSums!DD$1&amp;"*"),1,0)</f>
        <v>1</v>
      </c>
      <c r="DE18" s="7">
        <f>IF(COUNTIF(MeetingAttendance!$R$4:$R$500,"*"&amp;AttendanceSums!DE$1&amp;"*"),1,0)</f>
        <v>0</v>
      </c>
      <c r="DF18" s="7">
        <f>IF(COUNTIF(MeetingAttendance!$R$4:$R$500,"*"&amp;AttendanceSums!DF$1&amp;"*"),1,0)</f>
        <v>1</v>
      </c>
      <c r="DG18" s="7">
        <f>IF(COUNTIF(MeetingAttendance!$R$4:$R$500,"*"&amp;AttendanceSums!DG$1&amp;"*"),1,0)</f>
        <v>1</v>
      </c>
      <c r="DH18" s="7">
        <f>IF(COUNTIF(MeetingAttendance!$R$4:$R$500,"*"&amp;AttendanceSums!DH$1&amp;"*"),1,0)</f>
        <v>1</v>
      </c>
      <c r="DI18" s="7">
        <f>IF(COUNTIF(MeetingAttendance!$R$4:$R$500,"*"&amp;AttendanceSums!DI$1&amp;"*"),1,0)</f>
        <v>0</v>
      </c>
      <c r="DJ18" s="7">
        <f>IF(COUNTIF(MeetingAttendance!$R$4:$R$500,"*"&amp;AttendanceSums!DJ$1&amp;"*"),1,0)</f>
        <v>1</v>
      </c>
      <c r="DK18" s="7">
        <f>IF(COUNTIF(MeetingAttendance!$R$4:$R$500,"*"&amp;AttendanceSums!DK$1&amp;"*"),1,0)</f>
        <v>0</v>
      </c>
      <c r="DL18" s="7">
        <f>IF(COUNTIF(MeetingAttendance!$R$4:$R$500,"*"&amp;AttendanceSums!DL$1&amp;"*"),1,0)</f>
        <v>1</v>
      </c>
      <c r="DM18" s="7">
        <f>IF(COUNTIF(MeetingAttendance!$R$4:$R$500,"*"&amp;AttendanceSums!DM$1&amp;"*"),1,0)</f>
        <v>1</v>
      </c>
      <c r="DN18" s="7">
        <f>IF(COUNTIF(MeetingAttendance!$R$4:$R$500,"*"&amp;AttendanceSums!DN$1&amp;"*"),1,0)</f>
        <v>1</v>
      </c>
      <c r="DO18" s="7">
        <f>IF(COUNTIF(MeetingAttendance!$R$4:$R$500,"*"&amp;AttendanceSums!DO$1&amp;"*"),1,0)</f>
        <v>1</v>
      </c>
      <c r="DP18" s="7">
        <f>IF(COUNTIF(MeetingAttendance!$R$4:$R$500,"*"&amp;AttendanceSums!DP$1&amp;"*"),1,0)</f>
        <v>0</v>
      </c>
      <c r="DQ18" s="7">
        <f>IF(COUNTIF(MeetingAttendance!$R$4:$R$500,"*"&amp;AttendanceSums!DQ$1&amp;"*"),1,0)</f>
        <v>0</v>
      </c>
      <c r="DR18" s="7">
        <f>IF(COUNTIF(MeetingAttendance!$R$4:$R$500,"*"&amp;AttendanceSums!DR$1&amp;"*"),1,0)</f>
        <v>1</v>
      </c>
      <c r="DS18" s="7">
        <f>IF(COUNTIF(MeetingAttendance!$R$4:$R$500,"*"&amp;AttendanceSums!DS$1&amp;"*"),1,0)</f>
        <v>1</v>
      </c>
      <c r="DT18" s="7">
        <f>IF(COUNTIF(MeetingAttendance!$R$4:$R$500,"*"&amp;AttendanceSums!DT$1&amp;"*"),1,0)</f>
        <v>1</v>
      </c>
      <c r="DU18" s="7">
        <f>IF(COUNTIF(MeetingAttendance!$R$4:$R$500,"*"&amp;AttendanceSums!DU$1&amp;"*"),1,0)</f>
        <v>1</v>
      </c>
      <c r="DV18" s="7">
        <f>IF(COUNTIF(MeetingAttendance!$R$4:$R$500,"*"&amp;AttendanceSums!DV$1&amp;"*"),1,0)</f>
        <v>1</v>
      </c>
      <c r="DW18" s="7">
        <f>IF(COUNTIF(MeetingAttendance!$R$4:$R$500,"*"&amp;AttendanceSums!DW$1&amp;"*"),1,0)</f>
        <v>1</v>
      </c>
      <c r="DX18" s="7">
        <f>IF(COUNTIF(MeetingAttendance!$R$4:$R$500,"*"&amp;AttendanceSums!DX$1&amp;"*"),1,0)</f>
        <v>1</v>
      </c>
      <c r="DY18" s="7">
        <f>IF(COUNTIF(MeetingAttendance!$R$4:$R$500,"*"&amp;AttendanceSums!DY$1&amp;"*"),1,0)</f>
        <v>1</v>
      </c>
      <c r="DZ18" s="7">
        <f>IF(COUNTIF(MeetingAttendance!$R$4:$R$500,"*"&amp;AttendanceSums!DZ$1&amp;"*"),1,0)</f>
        <v>1</v>
      </c>
      <c r="EA18" s="7">
        <f>IF(COUNTIF(MeetingAttendance!$R$4:$R$500,"*"&amp;AttendanceSums!EA$1&amp;"*"),1,0)</f>
        <v>1</v>
      </c>
      <c r="EB18" s="7">
        <f>IF(COUNTIF(MeetingAttendance!$R$4:$R$500,"*"&amp;AttendanceSums!EB$1&amp;"*"),1,0)</f>
        <v>1</v>
      </c>
      <c r="EC18" s="7">
        <f>IF(COUNTIF(MeetingAttendance!$R$4:$R$500,"*"&amp;AttendanceSums!EC$1&amp;"*"),1,0)</f>
        <v>1</v>
      </c>
      <c r="ED18" s="7">
        <f>IF(COUNTIF(MeetingAttendance!$R$4:$R$500,"*"&amp;AttendanceSums!ED$1&amp;"*"),1,0)</f>
        <v>1</v>
      </c>
      <c r="EE18" s="7">
        <f>IF(COUNTIF(MeetingAttendance!$R$4:$R$500,"*"&amp;AttendanceSums!EE$1&amp;"*"),1,0)</f>
        <v>1</v>
      </c>
      <c r="EF18" s="7">
        <f>IF(COUNTIF(MeetingAttendance!$R$4:$R$500,"*"&amp;AttendanceSums!EF$1&amp;"*"),1,0)</f>
        <v>1</v>
      </c>
      <c r="EG18" s="7">
        <f>IF(COUNTIF(MeetingAttendance!$R$4:$R$500,"*"&amp;AttendanceSums!EG$1&amp;"*"),1,0)</f>
        <v>1</v>
      </c>
      <c r="EH18" s="7">
        <f>IF(COUNTIF(MeetingAttendance!$R$4:$R$500,"*"&amp;AttendanceSums!EH$1&amp;"*"),1,0)</f>
        <v>1</v>
      </c>
      <c r="EI18" s="7">
        <f>IF(COUNTIF(MeetingAttendance!$R$4:$R$500,"*"&amp;AttendanceSums!EI$1&amp;"*"),1,0)</f>
        <v>1</v>
      </c>
      <c r="EJ18" s="7">
        <f>IF(COUNTIF(MeetingAttendance!$R$4:$R$500,"*"&amp;AttendanceSums!EJ$1&amp;"*"),1,0)</f>
        <v>1</v>
      </c>
      <c r="EK18" s="7">
        <f>IF(COUNTIF(MeetingAttendance!$R$4:$R$500,"*"&amp;AttendanceSums!EK$1&amp;"*"),1,0)</f>
        <v>1</v>
      </c>
      <c r="EL18" s="7">
        <f>IF(COUNTIF(MeetingAttendance!$R$4:$R$500,"*"&amp;AttendanceSums!EL$1&amp;"*"),1,0)</f>
        <v>1</v>
      </c>
      <c r="EM18" s="7">
        <f>IF(COUNTIF(MeetingAttendance!$R$4:$R$500,"*"&amp;AttendanceSums!EM$1&amp;"*"),1,0)</f>
        <v>1</v>
      </c>
      <c r="EN18" s="7">
        <f>IF(COUNTIF(MeetingAttendance!$R$4:$R$500,"*"&amp;AttendanceSums!EN$1&amp;"*"),1,0)</f>
        <v>1</v>
      </c>
      <c r="EO18" s="7">
        <f>IF(COUNTIF(MeetingAttendance!$R$4:$R$500,"*"&amp;AttendanceSums!EO$1&amp;"*"),1,0)</f>
        <v>1</v>
      </c>
      <c r="EP18" s="7">
        <f>IF(COUNTIF(MeetingAttendance!$R$4:$R$500,"*"&amp;AttendanceSums!EP$1&amp;"*"),1,0)</f>
        <v>1</v>
      </c>
      <c r="EQ18" s="7">
        <f>IF(COUNTIF(MeetingAttendance!$R$4:$R$500,"*"&amp;AttendanceSums!EQ$1&amp;"*"),1,0)</f>
        <v>1</v>
      </c>
      <c r="ER18" s="7">
        <f>IF(COUNTIF(MeetingAttendance!$R$4:$R$500,"*"&amp;AttendanceSums!ER$1&amp;"*"),1,0)</f>
        <v>1</v>
      </c>
      <c r="ES18" s="7">
        <f>IF(COUNTIF(MeetingAttendance!$R$4:$R$500,"*"&amp;AttendanceSums!ES$1&amp;"*"),1,0)</f>
        <v>1</v>
      </c>
      <c r="ET18" s="7">
        <f>IF(COUNTIF(MeetingAttendance!$R$4:$R$500,"*"&amp;AttendanceSums!ET$1&amp;"*"),1,0)</f>
        <v>1</v>
      </c>
      <c r="EU18" s="7">
        <f>IF(COUNTIF(MeetingAttendance!$R$4:$R$500,"*"&amp;AttendanceSums!EU$1&amp;"*"),1,0)</f>
        <v>1</v>
      </c>
      <c r="EV18" s="7">
        <f>IF(COUNTIF(MeetingAttendance!$R$4:$R$500,"*"&amp;AttendanceSums!EV$1&amp;"*"),1,0)</f>
        <v>1</v>
      </c>
      <c r="EW18" s="7">
        <f>IF(COUNTIF(MeetingAttendance!$R$4:$R$500,"*"&amp;AttendanceSums!EW$1&amp;"*"),1,0)</f>
        <v>1</v>
      </c>
      <c r="EX18" s="7">
        <f>IF(COUNTIF(MeetingAttendance!$R$4:$R$500,"*"&amp;AttendanceSums!EX$1&amp;"*"),1,0)</f>
        <v>1</v>
      </c>
      <c r="EY18" s="7">
        <f>IF(COUNTIF(MeetingAttendance!$R$4:$R$500,"*"&amp;AttendanceSums!EY$1&amp;"*"),1,0)</f>
        <v>1</v>
      </c>
      <c r="EZ18" s="7">
        <f>IF(COUNTIF(MeetingAttendance!$R$4:$R$500,"*"&amp;AttendanceSums!EZ$1&amp;"*"),1,0)</f>
        <v>1</v>
      </c>
      <c r="FA18" s="7">
        <f>IF(COUNTIF(MeetingAttendance!$R$4:$R$500,"*"&amp;AttendanceSums!FA$1&amp;"*"),1,0)</f>
        <v>1</v>
      </c>
      <c r="FB18" s="7">
        <f>IF(COUNTIF(MeetingAttendance!$R$4:$R$500,"*"&amp;AttendanceSums!FB$1&amp;"*"),1,0)</f>
        <v>1</v>
      </c>
      <c r="FC18" s="7">
        <f>IF(COUNTIF(MeetingAttendance!$R$4:$R$500,"*"&amp;AttendanceSums!FC$1&amp;"*"),1,0)</f>
        <v>1</v>
      </c>
      <c r="FD18" s="7">
        <f>IF(COUNTIF(MeetingAttendance!$R$4:$R$500,"*"&amp;AttendanceSums!FD$1&amp;"*"),1,0)</f>
        <v>1</v>
      </c>
      <c r="FE18" s="7">
        <f>IF(COUNTIF(MeetingAttendance!$R$4:$R$500,"*"&amp;AttendanceSums!FE$1&amp;"*"),1,0)</f>
        <v>1</v>
      </c>
      <c r="FF18" s="7">
        <f>IF(COUNTIF(MeetingAttendance!$R$4:$R$500,"*"&amp;AttendanceSums!FF$1&amp;"*"),1,0)</f>
        <v>1</v>
      </c>
      <c r="FG18" s="7">
        <f>IF(COUNTIF(MeetingAttendance!$R$4:$R$500,"*"&amp;AttendanceSums!FG$1&amp;"*"),1,0)</f>
        <v>1</v>
      </c>
      <c r="FH18" s="7">
        <f>IF(COUNTIF(MeetingAttendance!$R$4:$R$500,"*"&amp;AttendanceSums!FH$1&amp;"*"),1,0)</f>
        <v>1</v>
      </c>
      <c r="FI18" s="7">
        <f>IF(COUNTIF(MeetingAttendance!$R$4:$R$500,"*"&amp;AttendanceSums!FI$1&amp;"*"),1,0)</f>
        <v>1</v>
      </c>
      <c r="FJ18" s="7">
        <f>IF(COUNTIF(MeetingAttendance!$R$4:$R$500,"*"&amp;AttendanceSums!FJ$1&amp;"*"),1,0)</f>
        <v>1</v>
      </c>
      <c r="FK18" s="7">
        <f>IF(COUNTIF(MeetingAttendance!$R$4:$R$500,"*"&amp;AttendanceSums!FK$1&amp;"*"),1,0)</f>
        <v>1</v>
      </c>
    </row>
    <row r="19" spans="1:167" x14ac:dyDescent="0.25">
      <c r="A19" t="s">
        <v>727</v>
      </c>
      <c r="C19"/>
      <c r="D19" s="7">
        <f>IF(COUNTIF(MeetingAttendance!$S$4:$S$500,"*"&amp;AttendanceSums!D$1&amp;"*"),1,0)</f>
        <v>0</v>
      </c>
      <c r="E19" s="7">
        <f>IF(COUNTIF(MeetingAttendance!$S$4:$S$500,"*"&amp;AttendanceSums!E$1&amp;"*"),1,0)</f>
        <v>0</v>
      </c>
      <c r="F19" s="7">
        <f>IF(COUNTIF(MeetingAttendance!$S$4:$S$500,"*"&amp;AttendanceSums!F$1&amp;"*"),1,0)</f>
        <v>0</v>
      </c>
      <c r="G19" s="7">
        <f>IF(COUNTIF(MeetingAttendance!$S$4:$S$500,"*"&amp;AttendanceSums!G$1&amp;"*"),1,0)</f>
        <v>0</v>
      </c>
      <c r="H19" s="7">
        <f>IF(COUNTIF(MeetingAttendance!$S$4:$S$500,"*"&amp;AttendanceSums!H$1&amp;"*"),1,0)</f>
        <v>0</v>
      </c>
      <c r="I19" s="7">
        <f>IF(COUNTIF(MeetingAttendance!$S$4:$S$500,"*"&amp;AttendanceSums!I$1&amp;"*"),1,0)</f>
        <v>0</v>
      </c>
      <c r="J19" s="7">
        <f>IF(COUNTIF(MeetingAttendance!$S$4:$S$500,"*"&amp;AttendanceSums!J$1&amp;"*"),1,0)</f>
        <v>0</v>
      </c>
      <c r="K19" s="7">
        <f>IF(COUNTIF(MeetingAttendance!$S$4:$S$500,"*"&amp;AttendanceSums!K$1&amp;"*"),1,0)</f>
        <v>0</v>
      </c>
      <c r="L19" s="7">
        <f>IF(COUNTIF(MeetingAttendance!$S$4:$S$500,"*"&amp;AttendanceSums!L$1&amp;"*"),1,0)</f>
        <v>0</v>
      </c>
      <c r="M19" s="7">
        <f>IF(COUNTIF(MeetingAttendance!$S$4:$S$500,"*"&amp;AttendanceSums!M$1&amp;"*"),1,0)</f>
        <v>0</v>
      </c>
      <c r="N19" s="7">
        <f>IF(COUNTIF(MeetingAttendance!$S$4:$S$500,"*"&amp;AttendanceSums!N$1&amp;"*"),1,0)</f>
        <v>0</v>
      </c>
      <c r="O19" s="7">
        <f>IF(COUNTIF(MeetingAttendance!$S$4:$S$500,"*"&amp;AttendanceSums!O$1&amp;"*"),1,0)</f>
        <v>0</v>
      </c>
      <c r="P19" s="7">
        <f>IF(COUNTIF(MeetingAttendance!$S$4:$S$500,"*"&amp;AttendanceSums!P$1&amp;"*"),1,0)</f>
        <v>0</v>
      </c>
      <c r="Q19" s="7">
        <f>IF(COUNTIF(MeetingAttendance!$S$4:$S$500,"*"&amp;AttendanceSums!Q$1&amp;"*"),1,0)</f>
        <v>0</v>
      </c>
      <c r="R19" s="7">
        <f>IF(COUNTIF(MeetingAttendance!$S$4:$S$500,"*"&amp;AttendanceSums!R$1&amp;"*"),1,0)</f>
        <v>0</v>
      </c>
      <c r="S19" s="7">
        <f>IF(COUNTIF(MeetingAttendance!$S$4:$S$500,"*"&amp;AttendanceSums!S$1&amp;"*"),1,0)</f>
        <v>0</v>
      </c>
      <c r="T19" s="7">
        <f>IF(COUNTIF(MeetingAttendance!$S$4:$S$500,"*"&amp;AttendanceSums!T$1&amp;"*"),1,0)</f>
        <v>0</v>
      </c>
      <c r="U19" s="7">
        <f>IF(COUNTIF(MeetingAttendance!$S$4:$S$500,"*"&amp;AttendanceSums!U$1&amp;"*"),1,0)</f>
        <v>0</v>
      </c>
      <c r="V19" s="7">
        <f>IF(COUNTIF(MeetingAttendance!$S$4:$S$500,"*"&amp;AttendanceSums!V$1&amp;"*"),1,0)</f>
        <v>0</v>
      </c>
      <c r="W19" s="7">
        <f>IF(COUNTIF(MeetingAttendance!$S$4:$S$500,"*"&amp;AttendanceSums!W$1&amp;"*"),1,0)</f>
        <v>0</v>
      </c>
      <c r="X19" s="7">
        <f>IF(COUNTIF(MeetingAttendance!$S$4:$S$500,"*"&amp;AttendanceSums!X$1&amp;"*"),1,0)</f>
        <v>0</v>
      </c>
      <c r="Y19" s="7">
        <f>IF(COUNTIF(MeetingAttendance!$S$4:$S$500,"*"&amp;AttendanceSums!Y$1&amp;"*"),1,0)</f>
        <v>0</v>
      </c>
      <c r="Z19" s="7">
        <f>IF(COUNTIF(MeetingAttendance!$S$4:$S$500,"*"&amp;AttendanceSums!Z$1&amp;"*"),1,0)</f>
        <v>0</v>
      </c>
      <c r="AA19" s="7">
        <f>IF(COUNTIF(MeetingAttendance!$S$4:$S$500,"*"&amp;AttendanceSums!AA$1&amp;"*"),1,0)</f>
        <v>0</v>
      </c>
      <c r="AB19" s="7">
        <f>IF(COUNTIF(MeetingAttendance!$S$4:$S$500,"*"&amp;AttendanceSums!AB$1&amp;"*"),1,0)</f>
        <v>0</v>
      </c>
      <c r="AC19" s="7">
        <f>IF(COUNTIF(MeetingAttendance!$S$4:$S$500,"*"&amp;AttendanceSums!AC$1&amp;"*"),1,0)</f>
        <v>0</v>
      </c>
      <c r="AD19" s="7">
        <f>IF(COUNTIF(MeetingAttendance!$S$4:$S$500,"*"&amp;AttendanceSums!AD$1&amp;"*"),1,0)</f>
        <v>0</v>
      </c>
      <c r="AE19" s="7">
        <f>IF(COUNTIF(MeetingAttendance!$S$4:$S$500,"*"&amp;AttendanceSums!AE$1&amp;"*"),1,0)</f>
        <v>0</v>
      </c>
      <c r="AF19" s="7">
        <f>IF(COUNTIF(MeetingAttendance!$S$4:$S$500,"*"&amp;AttendanceSums!AF$1&amp;"*"),1,0)</f>
        <v>0</v>
      </c>
      <c r="AG19" s="7">
        <f>IF(COUNTIF(MeetingAttendance!$S$4:$S$500,"*"&amp;AttendanceSums!AG$1&amp;"*"),1,0)</f>
        <v>0</v>
      </c>
      <c r="AH19" s="7">
        <f>IF(COUNTIF(MeetingAttendance!$S$4:$S$500,"*"&amp;AttendanceSums!AH$1&amp;"*"),1,0)</f>
        <v>0</v>
      </c>
      <c r="AI19" s="7">
        <f>IF(COUNTIF(MeetingAttendance!$S$4:$S$500,"*"&amp;AttendanceSums!AI$1&amp;"*"),1,0)</f>
        <v>0</v>
      </c>
      <c r="AJ19" s="7">
        <f>IF(COUNTIF(MeetingAttendance!$S$4:$S$500,"*"&amp;AttendanceSums!AJ$1&amp;"*"),1,0)</f>
        <v>0</v>
      </c>
      <c r="AK19" s="7">
        <f>IF(COUNTIF(MeetingAttendance!$S$4:$S$500,"*"&amp;AttendanceSums!AK$1&amp;"*"),1,0)</f>
        <v>0</v>
      </c>
      <c r="AL19" s="7">
        <f>IF(COUNTIF(MeetingAttendance!$S$4:$S$500,"*"&amp;AttendanceSums!AL$1&amp;"*"),1,0)</f>
        <v>0</v>
      </c>
      <c r="AM19" s="7">
        <f>IF(COUNTIF(MeetingAttendance!$S$4:$S$500,"*"&amp;AttendanceSums!AM$1&amp;"*"),1,0)</f>
        <v>0</v>
      </c>
      <c r="AN19" s="7">
        <f>IF(COUNTIF(MeetingAttendance!$S$4:$S$500,"*"&amp;AttendanceSums!AN$1&amp;"*"),1,0)</f>
        <v>0</v>
      </c>
      <c r="AO19" s="7">
        <f>IF(COUNTIF(MeetingAttendance!$S$4:$S$500,"*"&amp;AttendanceSums!AO$1&amp;"*"),1,0)</f>
        <v>0</v>
      </c>
      <c r="AP19" s="7">
        <f>IF(COUNTIF(MeetingAttendance!$S$4:$S$500,"*"&amp;AttendanceSums!AP$1&amp;"*"),1,0)</f>
        <v>0</v>
      </c>
      <c r="AQ19" s="7">
        <f>IF(COUNTIF(MeetingAttendance!$S$4:$S$500,"*"&amp;AttendanceSums!AQ$1&amp;"*"),1,0)</f>
        <v>0</v>
      </c>
      <c r="AR19" s="7">
        <f>IF(COUNTIF(MeetingAttendance!$S$4:$S$500,"*"&amp;AttendanceSums!AR$1&amp;"*"),1,0)</f>
        <v>0</v>
      </c>
      <c r="AS19" s="7">
        <f>IF(COUNTIF(MeetingAttendance!$S$4:$S$500,"*"&amp;AttendanceSums!AS$1&amp;"*"),1,0)</f>
        <v>0</v>
      </c>
      <c r="AT19" s="7">
        <f>IF(COUNTIF(MeetingAttendance!$S$4:$S$500,"*"&amp;AttendanceSums!AT$1&amp;"*"),1,0)</f>
        <v>0</v>
      </c>
      <c r="AU19" s="7">
        <f>IF(COUNTIF(MeetingAttendance!$S$4:$S$500,"*"&amp;AttendanceSums!AU$1&amp;"*"),1,0)</f>
        <v>0</v>
      </c>
      <c r="AV19" s="7">
        <f>IF(COUNTIF(MeetingAttendance!$S$4:$S$500,"*"&amp;AttendanceSums!AV$1&amp;"*"),1,0)</f>
        <v>0</v>
      </c>
      <c r="AW19" s="7">
        <f>IF(COUNTIF(MeetingAttendance!$S$4:$S$500,"*"&amp;AttendanceSums!AW$1&amp;"*"),1,0)</f>
        <v>0</v>
      </c>
      <c r="AX19" s="7">
        <f>IF(COUNTIF(MeetingAttendance!$S$4:$S$500,"*"&amp;AttendanceSums!AX$1&amp;"*"),1,0)</f>
        <v>0</v>
      </c>
      <c r="AY19" s="7">
        <f>IF(COUNTIF(MeetingAttendance!$S$4:$S$500,"*"&amp;AttendanceSums!AY$1&amp;"*"),1,0)</f>
        <v>0</v>
      </c>
      <c r="AZ19" s="7">
        <f>IF(COUNTIF(MeetingAttendance!$S$4:$S$500,"*"&amp;AttendanceSums!AZ$1&amp;"*"),1,0)</f>
        <v>1</v>
      </c>
      <c r="BA19" s="7">
        <f>IF(COUNTIF(MeetingAttendance!$S$4:$S$500,"*"&amp;AttendanceSums!BA$1&amp;"*"),1,0)</f>
        <v>0</v>
      </c>
      <c r="BB19" s="7">
        <f>IF(COUNTIF(MeetingAttendance!$S$4:$S$500,"*"&amp;AttendanceSums!BB$1&amp;"*"),1,0)</f>
        <v>0</v>
      </c>
      <c r="BC19" s="7">
        <f>IF(COUNTIF(MeetingAttendance!$S$4:$S$500,"*"&amp;AttendanceSums!BC$1&amp;"*"),1,0)</f>
        <v>0</v>
      </c>
      <c r="BD19" s="7">
        <f>IF(COUNTIF(MeetingAttendance!$S$4:$S$500,"*"&amp;AttendanceSums!BD$1&amp;"*"),1,0)</f>
        <v>0</v>
      </c>
      <c r="BE19" s="7">
        <f>IF(COUNTIF(MeetingAttendance!$S$4:$S$500,"*"&amp;AttendanceSums!BE$1&amp;"*"),1,0)</f>
        <v>0</v>
      </c>
      <c r="BF19" s="7">
        <f>IF(COUNTIF(MeetingAttendance!$S$4:$S$500,"*"&amp;AttendanceSums!BF$1&amp;"*"),1,0)</f>
        <v>1</v>
      </c>
      <c r="BG19" s="7">
        <f>IF(COUNTIF(MeetingAttendance!$S$4:$S$500,"*"&amp;AttendanceSums!BG$1&amp;"*"),1,0)</f>
        <v>0</v>
      </c>
      <c r="BH19" s="7">
        <f>IF(COUNTIF(MeetingAttendance!$S$4:$S$500,"*"&amp;AttendanceSums!BH$1&amp;"*"),1,0)</f>
        <v>0</v>
      </c>
      <c r="BI19" s="7">
        <f>IF(COUNTIF(MeetingAttendance!$S$4:$S$500,"*"&amp;AttendanceSums!BI$1&amp;"*"),1,0)</f>
        <v>1</v>
      </c>
      <c r="BJ19" s="7">
        <f>IF(COUNTIF(MeetingAttendance!$S$4:$S$500,"*"&amp;AttendanceSums!BJ$1&amp;"*"),1,0)</f>
        <v>0</v>
      </c>
      <c r="BK19" s="7">
        <f>IF(COUNTIF(MeetingAttendance!$S$4:$S$500,"*"&amp;AttendanceSums!BK$1&amp;"*"),1,0)</f>
        <v>0</v>
      </c>
      <c r="BL19" s="7">
        <f>IF(COUNTIF(MeetingAttendance!$S$4:$S$500,"*"&amp;AttendanceSums!BL$1&amp;"*"),1,0)</f>
        <v>0</v>
      </c>
      <c r="BM19" s="7">
        <f>IF(COUNTIF(MeetingAttendance!$S$4:$S$500,"*"&amp;AttendanceSums!BM$1&amp;"*"),1,0)</f>
        <v>0</v>
      </c>
      <c r="BN19" s="7">
        <f>IF(COUNTIF(MeetingAttendance!$S$4:$S$500,"*"&amp;AttendanceSums!BN$1&amp;"*"),1,0)</f>
        <v>0</v>
      </c>
      <c r="BO19" s="7">
        <f>IF(COUNTIF(MeetingAttendance!$S$4:$S$500,"*"&amp;AttendanceSums!BO$1&amp;"*"),1,0)</f>
        <v>0</v>
      </c>
      <c r="BP19" s="7">
        <f>IF(COUNTIF(MeetingAttendance!$S$4:$S$500,"*"&amp;AttendanceSums!BP$1&amp;"*"),1,0)</f>
        <v>1</v>
      </c>
      <c r="BQ19" s="7">
        <f>IF(COUNTIF(MeetingAttendance!$S$4:$S$500,"*"&amp;AttendanceSums!BQ$1&amp;"*"),1,0)</f>
        <v>0</v>
      </c>
      <c r="BR19" s="7">
        <f>IF(COUNTIF(MeetingAttendance!$S$4:$S$500,"*"&amp;AttendanceSums!BR$1&amp;"*"),1,0)</f>
        <v>0</v>
      </c>
      <c r="BS19" s="7">
        <f>IF(COUNTIF(MeetingAttendance!$S$4:$S$500,"*"&amp;AttendanceSums!BS$1&amp;"*"),1,0)</f>
        <v>0</v>
      </c>
      <c r="BT19" s="7">
        <f>IF(COUNTIF(MeetingAttendance!$S$4:$S$500,"*"&amp;AttendanceSums!BT$1&amp;"*"),1,0)</f>
        <v>0</v>
      </c>
      <c r="BU19" s="7">
        <f>IF(COUNTIF(MeetingAttendance!$S$4:$S$500,"*"&amp;AttendanceSums!BU$1&amp;"*"),1,0)</f>
        <v>0</v>
      </c>
      <c r="BV19" s="7">
        <f>IF(COUNTIF(MeetingAttendance!$S$4:$S$500,"*"&amp;AttendanceSums!BV$1&amp;"*"),1,0)</f>
        <v>1</v>
      </c>
      <c r="BW19" s="7">
        <f>IF(COUNTIF(MeetingAttendance!$S$4:$S$500,"*"&amp;AttendanceSums!BW$1&amp;"*"),1,0)</f>
        <v>0</v>
      </c>
      <c r="BX19" s="7">
        <f>IF(COUNTIF(MeetingAttendance!$S$4:$S$500,"*"&amp;AttendanceSums!BX$1&amp;"*"),1,0)</f>
        <v>0</v>
      </c>
      <c r="BY19" s="7">
        <f>IF(COUNTIF(MeetingAttendance!$S$4:$S$500,"*"&amp;AttendanceSums!BY$1&amp;"*"),1,0)</f>
        <v>0</v>
      </c>
      <c r="BZ19" s="7">
        <f>IF(COUNTIF(MeetingAttendance!$S$4:$S$500,"*"&amp;AttendanceSums!BZ$1&amp;"*"),1,0)</f>
        <v>0</v>
      </c>
      <c r="CA19" s="7">
        <f>IF(COUNTIF(MeetingAttendance!$S$4:$S$500,"*"&amp;AttendanceSums!CA$1&amp;"*"),1,0)</f>
        <v>1</v>
      </c>
      <c r="CB19" s="7">
        <f>IF(COUNTIF(MeetingAttendance!$S$4:$S$500,"*"&amp;AttendanceSums!CB$1&amp;"*"),1,0)</f>
        <v>0</v>
      </c>
      <c r="CC19" s="7">
        <f>IF(COUNTIF(MeetingAttendance!$S$4:$S$500,"*"&amp;AttendanceSums!CC$1&amp;"*"),1,0)</f>
        <v>0</v>
      </c>
      <c r="CD19" s="7">
        <f>IF(COUNTIF(MeetingAttendance!$S$4:$S$500,"*"&amp;AttendanceSums!CD$1&amp;"*"),1,0)</f>
        <v>1</v>
      </c>
      <c r="CE19" s="7">
        <f>IF(COUNTIF(MeetingAttendance!$S$4:$S$500,"*"&amp;AttendanceSums!CE$1&amp;"*"),1,0)</f>
        <v>0</v>
      </c>
      <c r="CF19" s="7">
        <f>IF(COUNTIF(MeetingAttendance!$S$4:$S$500,"*"&amp;AttendanceSums!CF$1&amp;"*"),1,0)</f>
        <v>0</v>
      </c>
      <c r="CG19" s="7">
        <f>IF(COUNTIF(MeetingAttendance!$S$4:$S$500,"*"&amp;AttendanceSums!CG$1&amp;"*"),1,0)</f>
        <v>0</v>
      </c>
      <c r="CH19" s="7">
        <f>IF(COUNTIF(MeetingAttendance!$S$4:$S$500,"*"&amp;AttendanceSums!CH$1&amp;"*"),1,0)</f>
        <v>0</v>
      </c>
      <c r="CI19" s="7">
        <f>IF(COUNTIF(MeetingAttendance!$S$4:$S$500,"*"&amp;AttendanceSums!CI$1&amp;"*"),1,0)</f>
        <v>0</v>
      </c>
      <c r="CJ19" s="7">
        <f>IF(COUNTIF(MeetingAttendance!$S$4:$S$500,"*"&amp;AttendanceSums!CJ$1&amp;"*"),1,0)</f>
        <v>1</v>
      </c>
      <c r="CK19" s="7">
        <f>IF(COUNTIF(MeetingAttendance!$S$4:$S$500,"*"&amp;AttendanceSums!CK$1&amp;"*"),1,0)</f>
        <v>1</v>
      </c>
      <c r="CL19" s="7">
        <f>IF(COUNTIF(MeetingAttendance!$S$4:$S$500,"*"&amp;AttendanceSums!CL$1&amp;"*"),1,0)</f>
        <v>0</v>
      </c>
      <c r="CM19" s="7">
        <f>IF(COUNTIF(MeetingAttendance!$S$4:$S$500,"*"&amp;AttendanceSums!CM$1&amp;"*"),1,0)</f>
        <v>0</v>
      </c>
      <c r="CN19" s="7">
        <f>IF(COUNTIF(MeetingAttendance!$S$4:$S$500,"*"&amp;AttendanceSums!CN$1&amp;"*"),1,0)</f>
        <v>0</v>
      </c>
      <c r="CO19" s="7">
        <f>IF(COUNTIF(MeetingAttendance!$S$4:$S$500,"*"&amp;AttendanceSums!CO$1&amp;"*"),1,0)</f>
        <v>0</v>
      </c>
      <c r="CP19" s="7">
        <f>IF(COUNTIF(MeetingAttendance!$S$4:$S$500,"*"&amp;AttendanceSums!CP$1&amp;"*"),1,0)</f>
        <v>1</v>
      </c>
      <c r="CQ19" s="7">
        <f>IF(COUNTIF(MeetingAttendance!$S$4:$S$500,"*"&amp;AttendanceSums!CQ$1&amp;"*"),1,0)</f>
        <v>1</v>
      </c>
      <c r="CR19" s="7">
        <f>IF(COUNTIF(MeetingAttendance!$S$4:$S$500,"*"&amp;AttendanceSums!CR$1&amp;"*"),1,0)</f>
        <v>1</v>
      </c>
      <c r="CS19" s="7">
        <f>IF(COUNTIF(MeetingAttendance!$S$4:$S$500,"*"&amp;AttendanceSums!CS$1&amp;"*"),1,0)</f>
        <v>1</v>
      </c>
      <c r="CT19" s="7">
        <f>IF(COUNTIF(MeetingAttendance!$S$4:$S$500,"*"&amp;AttendanceSums!CT$1&amp;"*"),1,0)</f>
        <v>1</v>
      </c>
      <c r="CU19" s="7">
        <f>IF(COUNTIF(MeetingAttendance!$S$4:$S$500,"*"&amp;AttendanceSums!CU$1&amp;"*"),1,0)</f>
        <v>0</v>
      </c>
      <c r="CV19" s="7">
        <f>IF(COUNTIF(MeetingAttendance!$S$4:$S$500,"*"&amp;AttendanceSums!CV$1&amp;"*"),1,0)</f>
        <v>0</v>
      </c>
      <c r="CW19" s="7">
        <f>IF(COUNTIF(MeetingAttendance!$S$4:$S$500,"*"&amp;AttendanceSums!CW$1&amp;"*"),1,0)</f>
        <v>0</v>
      </c>
      <c r="CX19" s="7">
        <f>IF(COUNTIF(MeetingAttendance!$S$4:$S$500,"*"&amp;AttendanceSums!CX$1&amp;"*"),1,0)</f>
        <v>0</v>
      </c>
      <c r="CY19" s="7">
        <f>IF(COUNTIF(MeetingAttendance!$S$4:$S$500,"*"&amp;AttendanceSums!CY$1&amp;"*"),1,0)</f>
        <v>1</v>
      </c>
      <c r="CZ19" s="7">
        <f>IF(COUNTIF(MeetingAttendance!$S$4:$S$500,"*"&amp;AttendanceSums!CZ$1&amp;"*"),1,0)</f>
        <v>1</v>
      </c>
      <c r="DA19" s="7">
        <f>IF(COUNTIF(MeetingAttendance!$S$4:$S$500,"*"&amp;AttendanceSums!DA$1&amp;"*"),1,0)</f>
        <v>0</v>
      </c>
      <c r="DB19" s="7">
        <f>IF(COUNTIF(MeetingAttendance!$S$4:$S$500,"*"&amp;AttendanceSums!DB$1&amp;"*"),1,0)</f>
        <v>1</v>
      </c>
      <c r="DC19" s="7">
        <f>IF(COUNTIF(MeetingAttendance!$S$4:$S$500,"*"&amp;AttendanceSums!DC$1&amp;"*"),1,0)</f>
        <v>1</v>
      </c>
      <c r="DD19" s="7">
        <f>IF(COUNTIF(MeetingAttendance!$S$4:$S$500,"*"&amp;AttendanceSums!DD$1&amp;"*"),1,0)</f>
        <v>1</v>
      </c>
      <c r="DE19" s="7">
        <f>IF(COUNTIF(MeetingAttendance!$S$4:$S$500,"*"&amp;AttendanceSums!DE$1&amp;"*"),1,0)</f>
        <v>0</v>
      </c>
      <c r="DF19" s="7">
        <f>IF(COUNTIF(MeetingAttendance!$S$4:$S$500,"*"&amp;AttendanceSums!DF$1&amp;"*"),1,0)</f>
        <v>1</v>
      </c>
      <c r="DG19" s="7">
        <f>IF(COUNTIF(MeetingAttendance!$S$4:$S$500,"*"&amp;AttendanceSums!DG$1&amp;"*"),1,0)</f>
        <v>1</v>
      </c>
      <c r="DH19" s="7">
        <f>IF(COUNTIF(MeetingAttendance!$S$4:$S$500,"*"&amp;AttendanceSums!DH$1&amp;"*"),1,0)</f>
        <v>1</v>
      </c>
      <c r="DI19" s="7">
        <f>IF(COUNTIF(MeetingAttendance!$S$4:$S$500,"*"&amp;AttendanceSums!DI$1&amp;"*"),1,0)</f>
        <v>0</v>
      </c>
      <c r="DJ19" s="7">
        <f>IF(COUNTIF(MeetingAttendance!$S$4:$S$500,"*"&amp;AttendanceSums!DJ$1&amp;"*"),1,0)</f>
        <v>1</v>
      </c>
      <c r="DK19" s="7">
        <f>IF(COUNTIF(MeetingAttendance!$S$4:$S$500,"*"&amp;AttendanceSums!DK$1&amp;"*"),1,0)</f>
        <v>1</v>
      </c>
      <c r="DL19" s="7">
        <f>IF(COUNTIF(MeetingAttendance!$S$4:$S$500,"*"&amp;AttendanceSums!DL$1&amp;"*"),1,0)</f>
        <v>1</v>
      </c>
      <c r="DM19" s="7">
        <f>IF(COUNTIF(MeetingAttendance!$S$4:$S$500,"*"&amp;AttendanceSums!DM$1&amp;"*"),1,0)</f>
        <v>1</v>
      </c>
      <c r="DN19" s="7">
        <f>IF(COUNTIF(MeetingAttendance!$S$4:$S$500,"*"&amp;AttendanceSums!DN$1&amp;"*"),1,0)</f>
        <v>1</v>
      </c>
      <c r="DO19" s="7">
        <f>IF(COUNTIF(MeetingAttendance!$S$4:$S$500,"*"&amp;AttendanceSums!DO$1&amp;"*"),1,0)</f>
        <v>1</v>
      </c>
      <c r="DP19" s="7">
        <f>IF(COUNTIF(MeetingAttendance!$S$4:$S$500,"*"&amp;AttendanceSums!DP$1&amp;"*"),1,0)</f>
        <v>1</v>
      </c>
      <c r="DQ19" s="7">
        <f>IF(COUNTIF(MeetingAttendance!$S$4:$S$500,"*"&amp;AttendanceSums!DQ$1&amp;"*"),1,0)</f>
        <v>1</v>
      </c>
      <c r="DR19" s="7">
        <f>IF(COUNTIF(MeetingAttendance!$S$4:$S$500,"*"&amp;AttendanceSums!DR$1&amp;"*"),1,0)</f>
        <v>1</v>
      </c>
      <c r="DS19" s="7">
        <f>IF(COUNTIF(MeetingAttendance!$S$4:$S$500,"*"&amp;AttendanceSums!DS$1&amp;"*"),1,0)</f>
        <v>0</v>
      </c>
      <c r="DT19" s="7">
        <f>IF(COUNTIF(MeetingAttendance!$S$4:$S$500,"*"&amp;AttendanceSums!DT$1&amp;"*"),1,0)</f>
        <v>1</v>
      </c>
      <c r="DU19" s="7">
        <f>IF(COUNTIF(MeetingAttendance!$S$4:$S$500,"*"&amp;AttendanceSums!DU$1&amp;"*"),1,0)</f>
        <v>1</v>
      </c>
      <c r="DV19" s="7">
        <f>IF(COUNTIF(MeetingAttendance!$S$4:$S$500,"*"&amp;AttendanceSums!DV$1&amp;"*"),1,0)</f>
        <v>1</v>
      </c>
      <c r="DW19" s="7">
        <f>IF(COUNTIF(MeetingAttendance!$S$4:$S$500,"*"&amp;AttendanceSums!DW$1&amp;"*"),1,0)</f>
        <v>1</v>
      </c>
      <c r="DX19" s="7">
        <f>IF(COUNTIF(MeetingAttendance!$S$4:$S$500,"*"&amp;AttendanceSums!DX$1&amp;"*"),1,0)</f>
        <v>1</v>
      </c>
      <c r="DY19" s="7">
        <f>IF(COUNTIF(MeetingAttendance!$S$4:$S$500,"*"&amp;AttendanceSums!DY$1&amp;"*"),1,0)</f>
        <v>1</v>
      </c>
      <c r="DZ19" s="7">
        <f>IF(COUNTIF(MeetingAttendance!$S$4:$S$500,"*"&amp;AttendanceSums!DZ$1&amp;"*"),1,0)</f>
        <v>1</v>
      </c>
      <c r="EA19" s="7">
        <f>IF(COUNTIF(MeetingAttendance!$S$4:$S$500,"*"&amp;AttendanceSums!EA$1&amp;"*"),1,0)</f>
        <v>1</v>
      </c>
      <c r="EB19" s="7">
        <f>IF(COUNTIF(MeetingAttendance!$S$4:$S$500,"*"&amp;AttendanceSums!EB$1&amp;"*"),1,0)</f>
        <v>1</v>
      </c>
      <c r="EC19" s="7">
        <f>IF(COUNTIF(MeetingAttendance!$S$4:$S$500,"*"&amp;AttendanceSums!EC$1&amp;"*"),1,0)</f>
        <v>1</v>
      </c>
      <c r="ED19" s="7">
        <f>IF(COUNTIF(MeetingAttendance!$S$4:$S$500,"*"&amp;AttendanceSums!ED$1&amp;"*"),1,0)</f>
        <v>1</v>
      </c>
      <c r="EE19" s="7">
        <f>IF(COUNTIF(MeetingAttendance!$S$4:$S$500,"*"&amp;AttendanceSums!EE$1&amp;"*"),1,0)</f>
        <v>1</v>
      </c>
      <c r="EF19" s="7">
        <f>IF(COUNTIF(MeetingAttendance!$S$4:$S$500,"*"&amp;AttendanceSums!EF$1&amp;"*"),1,0)</f>
        <v>1</v>
      </c>
      <c r="EG19" s="7">
        <f>IF(COUNTIF(MeetingAttendance!$S$4:$S$500,"*"&amp;AttendanceSums!EG$1&amp;"*"),1,0)</f>
        <v>1</v>
      </c>
      <c r="EH19" s="7">
        <f>IF(COUNTIF(MeetingAttendance!$S$4:$S$500,"*"&amp;AttendanceSums!EH$1&amp;"*"),1,0)</f>
        <v>1</v>
      </c>
      <c r="EI19" s="7">
        <f>IF(COUNTIF(MeetingAttendance!$S$4:$S$500,"*"&amp;AttendanceSums!EI$1&amp;"*"),1,0)</f>
        <v>1</v>
      </c>
      <c r="EJ19" s="7">
        <f>IF(COUNTIF(MeetingAttendance!$S$4:$S$500,"*"&amp;AttendanceSums!EJ$1&amp;"*"),1,0)</f>
        <v>1</v>
      </c>
      <c r="EK19" s="7">
        <f>IF(COUNTIF(MeetingAttendance!$S$4:$S$500,"*"&amp;AttendanceSums!EK$1&amp;"*"),1,0)</f>
        <v>1</v>
      </c>
      <c r="EL19" s="7">
        <f>IF(COUNTIF(MeetingAttendance!$S$4:$S$500,"*"&amp;AttendanceSums!EL$1&amp;"*"),1,0)</f>
        <v>1</v>
      </c>
      <c r="EM19" s="7">
        <f>IF(COUNTIF(MeetingAttendance!$S$4:$S$500,"*"&amp;AttendanceSums!EM$1&amp;"*"),1,0)</f>
        <v>1</v>
      </c>
      <c r="EN19" s="7">
        <f>IF(COUNTIF(MeetingAttendance!$S$4:$S$500,"*"&amp;AttendanceSums!EN$1&amp;"*"),1,0)</f>
        <v>1</v>
      </c>
      <c r="EO19" s="7">
        <f>IF(COUNTIF(MeetingAttendance!$S$4:$S$500,"*"&amp;AttendanceSums!EO$1&amp;"*"),1,0)</f>
        <v>1</v>
      </c>
      <c r="EP19" s="7">
        <f>IF(COUNTIF(MeetingAttendance!$S$4:$S$500,"*"&amp;AttendanceSums!EP$1&amp;"*"),1,0)</f>
        <v>1</v>
      </c>
      <c r="EQ19" s="7">
        <f>IF(COUNTIF(MeetingAttendance!$S$4:$S$500,"*"&amp;AttendanceSums!EQ$1&amp;"*"),1,0)</f>
        <v>1</v>
      </c>
      <c r="ER19" s="7">
        <f>IF(COUNTIF(MeetingAttendance!$S$4:$S$500,"*"&amp;AttendanceSums!ER$1&amp;"*"),1,0)</f>
        <v>1</v>
      </c>
      <c r="ES19" s="7">
        <f>IF(COUNTIF(MeetingAttendance!$S$4:$S$500,"*"&amp;AttendanceSums!ES$1&amp;"*"),1,0)</f>
        <v>1</v>
      </c>
      <c r="ET19" s="7">
        <f>IF(COUNTIF(MeetingAttendance!$S$4:$S$500,"*"&amp;AttendanceSums!ET$1&amp;"*"),1,0)</f>
        <v>1</v>
      </c>
      <c r="EU19" s="7">
        <f>IF(COUNTIF(MeetingAttendance!$S$4:$S$500,"*"&amp;AttendanceSums!EU$1&amp;"*"),1,0)</f>
        <v>1</v>
      </c>
      <c r="EV19" s="7">
        <f>IF(COUNTIF(MeetingAttendance!$S$4:$S$500,"*"&amp;AttendanceSums!EV$1&amp;"*"),1,0)</f>
        <v>1</v>
      </c>
      <c r="EW19" s="7">
        <f>IF(COUNTIF(MeetingAttendance!$S$4:$S$500,"*"&amp;AttendanceSums!EW$1&amp;"*"),1,0)</f>
        <v>1</v>
      </c>
      <c r="EX19" s="7">
        <f>IF(COUNTIF(MeetingAttendance!$S$4:$S$500,"*"&amp;AttendanceSums!EX$1&amp;"*"),1,0)</f>
        <v>1</v>
      </c>
      <c r="EY19" s="7">
        <f>IF(COUNTIF(MeetingAttendance!$S$4:$S$500,"*"&amp;AttendanceSums!EY$1&amp;"*"),1,0)</f>
        <v>1</v>
      </c>
      <c r="EZ19" s="7">
        <f>IF(COUNTIF(MeetingAttendance!$S$4:$S$500,"*"&amp;AttendanceSums!EZ$1&amp;"*"),1,0)</f>
        <v>1</v>
      </c>
      <c r="FA19" s="7">
        <f>IF(COUNTIF(MeetingAttendance!$S$4:$S$500,"*"&amp;AttendanceSums!FA$1&amp;"*"),1,0)</f>
        <v>1</v>
      </c>
      <c r="FB19" s="7">
        <f>IF(COUNTIF(MeetingAttendance!$S$4:$S$500,"*"&amp;AttendanceSums!FB$1&amp;"*"),1,0)</f>
        <v>1</v>
      </c>
      <c r="FC19" s="7">
        <f>IF(COUNTIF(MeetingAttendance!$S$4:$S$500,"*"&amp;AttendanceSums!FC$1&amp;"*"),1,0)</f>
        <v>1</v>
      </c>
      <c r="FD19" s="7">
        <f>IF(COUNTIF(MeetingAttendance!$S$4:$S$500,"*"&amp;AttendanceSums!FD$1&amp;"*"),1,0)</f>
        <v>1</v>
      </c>
      <c r="FE19" s="7">
        <f>IF(COUNTIF(MeetingAttendance!$S$4:$S$500,"*"&amp;AttendanceSums!FE$1&amp;"*"),1,0)</f>
        <v>1</v>
      </c>
      <c r="FF19" s="7">
        <f>IF(COUNTIF(MeetingAttendance!$S$4:$S$500,"*"&amp;AttendanceSums!FF$1&amp;"*"),1,0)</f>
        <v>1</v>
      </c>
      <c r="FG19" s="7">
        <f>IF(COUNTIF(MeetingAttendance!$S$4:$S$500,"*"&amp;AttendanceSums!FG$1&amp;"*"),1,0)</f>
        <v>1</v>
      </c>
      <c r="FH19" s="7">
        <f>IF(COUNTIF(MeetingAttendance!$S$4:$S$500,"*"&amp;AttendanceSums!FH$1&amp;"*"),1,0)</f>
        <v>1</v>
      </c>
      <c r="FI19" s="7">
        <f>IF(COUNTIF(MeetingAttendance!$S$4:$S$500,"*"&amp;AttendanceSums!FI$1&amp;"*"),1,0)</f>
        <v>1</v>
      </c>
      <c r="FJ19" s="7">
        <f>IF(COUNTIF(MeetingAttendance!$S$4:$S$500,"*"&amp;AttendanceSums!FJ$1&amp;"*"),1,0)</f>
        <v>1</v>
      </c>
      <c r="FK19" s="7">
        <f>IF(COUNTIF(MeetingAttendance!$S$4:$S$500,"*"&amp;AttendanceSums!FK$1&amp;"*"),1,0)</f>
        <v>1</v>
      </c>
    </row>
    <row r="20" spans="1:167" x14ac:dyDescent="0.25">
      <c r="A20" t="s">
        <v>720</v>
      </c>
      <c r="C20"/>
      <c r="D20" s="7">
        <f>IF(COUNTIF(MeetingAttendance!$T$4:$T$500,"*"&amp;AttendanceSums!D$1&amp;"*"),1,0)</f>
        <v>0</v>
      </c>
      <c r="E20" s="7">
        <f>IF(COUNTIF(MeetingAttendance!$T$4:$T$500,"*"&amp;AttendanceSums!E$1&amp;"*"),1,0)</f>
        <v>0</v>
      </c>
      <c r="F20" s="7">
        <f>IF(COUNTIF(MeetingAttendance!$T$4:$T$500,"*"&amp;AttendanceSums!F$1&amp;"*"),1,0)</f>
        <v>0</v>
      </c>
      <c r="G20" s="7">
        <f>IF(COUNTIF(MeetingAttendance!$T$4:$T$500,"*"&amp;AttendanceSums!G$1&amp;"*"),1,0)</f>
        <v>0</v>
      </c>
      <c r="H20" s="7">
        <f>IF(COUNTIF(MeetingAttendance!$T$4:$T$500,"*"&amp;AttendanceSums!H$1&amp;"*"),1,0)</f>
        <v>0</v>
      </c>
      <c r="I20" s="7">
        <f>IF(COUNTIF(MeetingAttendance!$T$4:$T$500,"*"&amp;AttendanceSums!I$1&amp;"*"),1,0)</f>
        <v>0</v>
      </c>
      <c r="J20" s="7">
        <f>IF(COUNTIF(MeetingAttendance!$T$4:$T$500,"*"&amp;AttendanceSums!J$1&amp;"*"),1,0)</f>
        <v>0</v>
      </c>
      <c r="K20" s="7">
        <f>IF(COUNTIF(MeetingAttendance!$T$4:$T$500,"*"&amp;AttendanceSums!K$1&amp;"*"),1,0)</f>
        <v>0</v>
      </c>
      <c r="L20" s="7">
        <f>IF(COUNTIF(MeetingAttendance!$T$4:$T$500,"*"&amp;AttendanceSums!L$1&amp;"*"),1,0)</f>
        <v>0</v>
      </c>
      <c r="M20" s="7">
        <f>IF(COUNTIF(MeetingAttendance!$T$4:$T$500,"*"&amp;AttendanceSums!M$1&amp;"*"),1,0)</f>
        <v>0</v>
      </c>
      <c r="N20" s="7">
        <f>IF(COUNTIF(MeetingAttendance!$T$4:$T$500,"*"&amp;AttendanceSums!N$1&amp;"*"),1,0)</f>
        <v>0</v>
      </c>
      <c r="O20" s="7">
        <f>IF(COUNTIF(MeetingAttendance!$T$4:$T$500,"*"&amp;AttendanceSums!O$1&amp;"*"),1,0)</f>
        <v>0</v>
      </c>
      <c r="P20" s="7">
        <f>IF(COUNTIF(MeetingAttendance!$T$4:$T$500,"*"&amp;AttendanceSums!P$1&amp;"*"),1,0)</f>
        <v>0</v>
      </c>
      <c r="Q20" s="7">
        <f>IF(COUNTIF(MeetingAttendance!$T$4:$T$500,"*"&amp;AttendanceSums!Q$1&amp;"*"),1,0)</f>
        <v>0</v>
      </c>
      <c r="R20" s="7">
        <f>IF(COUNTIF(MeetingAttendance!$T$4:$T$500,"*"&amp;AttendanceSums!R$1&amp;"*"),1,0)</f>
        <v>0</v>
      </c>
      <c r="S20" s="7">
        <f>IF(COUNTIF(MeetingAttendance!$T$4:$T$500,"*"&amp;AttendanceSums!S$1&amp;"*"),1,0)</f>
        <v>0</v>
      </c>
      <c r="T20" s="7">
        <f>IF(COUNTIF(MeetingAttendance!$T$4:$T$500,"*"&amp;AttendanceSums!T$1&amp;"*"),1,0)</f>
        <v>0</v>
      </c>
      <c r="U20" s="7">
        <f>IF(COUNTIF(MeetingAttendance!$T$4:$T$500,"*"&amp;AttendanceSums!U$1&amp;"*"),1,0)</f>
        <v>0</v>
      </c>
      <c r="V20" s="7">
        <f>IF(COUNTIF(MeetingAttendance!$T$4:$T$500,"*"&amp;AttendanceSums!V$1&amp;"*"),1,0)</f>
        <v>0</v>
      </c>
      <c r="W20" s="7">
        <f>IF(COUNTIF(MeetingAttendance!$T$4:$T$500,"*"&amp;AttendanceSums!W$1&amp;"*"),1,0)</f>
        <v>0</v>
      </c>
      <c r="X20" s="7">
        <f>IF(COUNTIF(MeetingAttendance!$T$4:$T$500,"*"&amp;AttendanceSums!X$1&amp;"*"),1,0)</f>
        <v>0</v>
      </c>
      <c r="Y20" s="7">
        <f>IF(COUNTIF(MeetingAttendance!$T$4:$T$500,"*"&amp;AttendanceSums!Y$1&amp;"*"),1,0)</f>
        <v>0</v>
      </c>
      <c r="Z20" s="7">
        <f>IF(COUNTIF(MeetingAttendance!$T$4:$T$500,"*"&amp;AttendanceSums!Z$1&amp;"*"),1,0)</f>
        <v>0</v>
      </c>
      <c r="AA20" s="7">
        <f>IF(COUNTIF(MeetingAttendance!$T$4:$T$500,"*"&amp;AttendanceSums!AA$1&amp;"*"),1,0)</f>
        <v>0</v>
      </c>
      <c r="AB20" s="7">
        <f>IF(COUNTIF(MeetingAttendance!$T$4:$T$500,"*"&amp;AttendanceSums!AB$1&amp;"*"),1,0)</f>
        <v>0</v>
      </c>
      <c r="AC20" s="7">
        <f>IF(COUNTIF(MeetingAttendance!$T$4:$T$500,"*"&amp;AttendanceSums!AC$1&amp;"*"),1,0)</f>
        <v>0</v>
      </c>
      <c r="AD20" s="7">
        <f>IF(COUNTIF(MeetingAttendance!$T$4:$T$500,"*"&amp;AttendanceSums!AD$1&amp;"*"),1,0)</f>
        <v>0</v>
      </c>
      <c r="AE20" s="7">
        <f>IF(COUNTIF(MeetingAttendance!$T$4:$T$500,"*"&amp;AttendanceSums!AE$1&amp;"*"),1,0)</f>
        <v>0</v>
      </c>
      <c r="AF20" s="7">
        <f>IF(COUNTIF(MeetingAttendance!$T$4:$T$500,"*"&amp;AttendanceSums!AF$1&amp;"*"),1,0)</f>
        <v>0</v>
      </c>
      <c r="AG20" s="7">
        <f>IF(COUNTIF(MeetingAttendance!$T$4:$T$500,"*"&amp;AttendanceSums!AG$1&amp;"*"),1,0)</f>
        <v>0</v>
      </c>
      <c r="AH20" s="7">
        <f>IF(COUNTIF(MeetingAttendance!$T$4:$T$500,"*"&amp;AttendanceSums!AH$1&amp;"*"),1,0)</f>
        <v>0</v>
      </c>
      <c r="AI20" s="7">
        <f>IF(COUNTIF(MeetingAttendance!$T$4:$T$500,"*"&amp;AttendanceSums!AI$1&amp;"*"),1,0)</f>
        <v>0</v>
      </c>
      <c r="AJ20" s="7">
        <f>IF(COUNTIF(MeetingAttendance!$T$4:$T$500,"*"&amp;AttendanceSums!AJ$1&amp;"*"),1,0)</f>
        <v>0</v>
      </c>
      <c r="AK20" s="7">
        <f>IF(COUNTIF(MeetingAttendance!$T$4:$T$500,"*"&amp;AttendanceSums!AK$1&amp;"*"),1,0)</f>
        <v>0</v>
      </c>
      <c r="AL20" s="7">
        <f>IF(COUNTIF(MeetingAttendance!$T$4:$T$500,"*"&amp;AttendanceSums!AL$1&amp;"*"),1,0)</f>
        <v>0</v>
      </c>
      <c r="AM20" s="7">
        <f>IF(COUNTIF(MeetingAttendance!$T$4:$T$500,"*"&amp;AttendanceSums!AM$1&amp;"*"),1,0)</f>
        <v>0</v>
      </c>
      <c r="AN20" s="7">
        <f>IF(COUNTIF(MeetingAttendance!$T$4:$T$500,"*"&amp;AttendanceSums!AN$1&amp;"*"),1,0)</f>
        <v>0</v>
      </c>
      <c r="AO20" s="7">
        <f>IF(COUNTIF(MeetingAttendance!$T$4:$T$500,"*"&amp;AttendanceSums!AO$1&amp;"*"),1,0)</f>
        <v>0</v>
      </c>
      <c r="AP20" s="7">
        <f>IF(COUNTIF(MeetingAttendance!$T$4:$T$500,"*"&amp;AttendanceSums!AP$1&amp;"*"),1,0)</f>
        <v>1</v>
      </c>
      <c r="AQ20" s="7">
        <f>IF(COUNTIF(MeetingAttendance!$T$4:$T$500,"*"&amp;AttendanceSums!AQ$1&amp;"*"),1,0)</f>
        <v>0</v>
      </c>
      <c r="AR20" s="7">
        <f>IF(COUNTIF(MeetingAttendance!$T$4:$T$500,"*"&amp;AttendanceSums!AR$1&amp;"*"),1,0)</f>
        <v>0</v>
      </c>
      <c r="AS20" s="7">
        <f>IF(COUNTIF(MeetingAttendance!$T$4:$T$500,"*"&amp;AttendanceSums!AS$1&amp;"*"),1,0)</f>
        <v>0</v>
      </c>
      <c r="AT20" s="7">
        <f>IF(COUNTIF(MeetingAttendance!$T$4:$T$500,"*"&amp;AttendanceSums!AT$1&amp;"*"),1,0)</f>
        <v>0</v>
      </c>
      <c r="AU20" s="7">
        <f>IF(COUNTIF(MeetingAttendance!$T$4:$T$500,"*"&amp;AttendanceSums!AU$1&amp;"*"),1,0)</f>
        <v>1</v>
      </c>
      <c r="AV20" s="7">
        <f>IF(COUNTIF(MeetingAttendance!$T$4:$T$500,"*"&amp;AttendanceSums!AV$1&amp;"*"),1,0)</f>
        <v>0</v>
      </c>
      <c r="AW20" s="7">
        <f>IF(COUNTIF(MeetingAttendance!$T$4:$T$500,"*"&amp;AttendanceSums!AW$1&amp;"*"),1,0)</f>
        <v>0</v>
      </c>
      <c r="AX20" s="7">
        <f>IF(COUNTIF(MeetingAttendance!$T$4:$T$500,"*"&amp;AttendanceSums!AX$1&amp;"*"),1,0)</f>
        <v>0</v>
      </c>
      <c r="AY20" s="7">
        <f>IF(COUNTIF(MeetingAttendance!$T$4:$T$500,"*"&amp;AttendanceSums!AY$1&amp;"*"),1,0)</f>
        <v>0</v>
      </c>
      <c r="AZ20" s="7">
        <f>IF(COUNTIF(MeetingAttendance!$T$4:$T$500,"*"&amp;AttendanceSums!AZ$1&amp;"*"),1,0)</f>
        <v>0</v>
      </c>
      <c r="BA20" s="7">
        <f>IF(COUNTIF(MeetingAttendance!$T$4:$T$500,"*"&amp;AttendanceSums!BA$1&amp;"*"),1,0)</f>
        <v>0</v>
      </c>
      <c r="BB20" s="7">
        <f>IF(COUNTIF(MeetingAttendance!$T$4:$T$500,"*"&amp;AttendanceSums!BB$1&amp;"*"),1,0)</f>
        <v>0</v>
      </c>
      <c r="BC20" s="7">
        <f>IF(COUNTIF(MeetingAttendance!$T$4:$T$500,"*"&amp;AttendanceSums!BC$1&amp;"*"),1,0)</f>
        <v>0</v>
      </c>
      <c r="BD20" s="7">
        <f>IF(COUNTIF(MeetingAttendance!$T$4:$T$500,"*"&amp;AttendanceSums!BD$1&amp;"*"),1,0)</f>
        <v>0</v>
      </c>
      <c r="BE20" s="7">
        <f>IF(COUNTIF(MeetingAttendance!$T$4:$T$500,"*"&amp;AttendanceSums!BE$1&amp;"*"),1,0)</f>
        <v>0</v>
      </c>
      <c r="BF20" s="7">
        <f>IF(COUNTIF(MeetingAttendance!$T$4:$T$500,"*"&amp;AttendanceSums!BF$1&amp;"*"),1,0)</f>
        <v>1</v>
      </c>
      <c r="BG20" s="7">
        <f>IF(COUNTIF(MeetingAttendance!$T$4:$T$500,"*"&amp;AttendanceSums!BG$1&amp;"*"),1,0)</f>
        <v>0</v>
      </c>
      <c r="BH20" s="7">
        <f>IF(COUNTIF(MeetingAttendance!$T$4:$T$500,"*"&amp;AttendanceSums!BH$1&amp;"*"),1,0)</f>
        <v>0</v>
      </c>
      <c r="BI20" s="7">
        <f>IF(COUNTIF(MeetingAttendance!$T$4:$T$500,"*"&amp;AttendanceSums!BI$1&amp;"*"),1,0)</f>
        <v>0</v>
      </c>
      <c r="BJ20" s="7">
        <f>IF(COUNTIF(MeetingAttendance!$T$4:$T$500,"*"&amp;AttendanceSums!BJ$1&amp;"*"),1,0)</f>
        <v>0</v>
      </c>
      <c r="BK20" s="7">
        <f>IF(COUNTIF(MeetingAttendance!$T$4:$T$500,"*"&amp;AttendanceSums!BK$1&amp;"*"),1,0)</f>
        <v>0</v>
      </c>
      <c r="BL20" s="7">
        <f>IF(COUNTIF(MeetingAttendance!$T$4:$T$500,"*"&amp;AttendanceSums!BL$1&amp;"*"),1,0)</f>
        <v>0</v>
      </c>
      <c r="BM20" s="7">
        <f>IF(COUNTIF(MeetingAttendance!$T$4:$T$500,"*"&amp;AttendanceSums!BM$1&amp;"*"),1,0)</f>
        <v>0</v>
      </c>
      <c r="BN20" s="7">
        <f>IF(COUNTIF(MeetingAttendance!$T$4:$T$500,"*"&amp;AttendanceSums!BN$1&amp;"*"),1,0)</f>
        <v>0</v>
      </c>
      <c r="BO20" s="7">
        <f>IF(COUNTIF(MeetingAttendance!$T$4:$T$500,"*"&amp;AttendanceSums!BO$1&amp;"*"),1,0)</f>
        <v>0</v>
      </c>
      <c r="BP20" s="7">
        <f>IF(COUNTIF(MeetingAttendance!$T$4:$T$500,"*"&amp;AttendanceSums!BP$1&amp;"*"),1,0)</f>
        <v>0</v>
      </c>
      <c r="BQ20" s="7">
        <f>IF(COUNTIF(MeetingAttendance!$T$4:$T$500,"*"&amp;AttendanceSums!BQ$1&amp;"*"),1,0)</f>
        <v>0</v>
      </c>
      <c r="BR20" s="7">
        <f>IF(COUNTIF(MeetingAttendance!$T$4:$T$500,"*"&amp;AttendanceSums!BR$1&amp;"*"),1,0)</f>
        <v>0</v>
      </c>
      <c r="BS20" s="7">
        <f>IF(COUNTIF(MeetingAttendance!$T$4:$T$500,"*"&amp;AttendanceSums!BS$1&amp;"*"),1,0)</f>
        <v>0</v>
      </c>
      <c r="BT20" s="7">
        <f>IF(COUNTIF(MeetingAttendance!$T$4:$T$500,"*"&amp;AttendanceSums!BT$1&amp;"*"),1,0)</f>
        <v>0</v>
      </c>
      <c r="BU20" s="7">
        <f>IF(COUNTIF(MeetingAttendance!$T$4:$T$500,"*"&amp;AttendanceSums!BU$1&amp;"*"),1,0)</f>
        <v>0</v>
      </c>
      <c r="BV20" s="7">
        <f>IF(COUNTIF(MeetingAttendance!$T$4:$T$500,"*"&amp;AttendanceSums!BV$1&amp;"*"),1,0)</f>
        <v>1</v>
      </c>
      <c r="BW20" s="7">
        <f>IF(COUNTIF(MeetingAttendance!$T$4:$T$500,"*"&amp;AttendanceSums!BW$1&amp;"*"),1,0)</f>
        <v>0</v>
      </c>
      <c r="BX20" s="7">
        <f>IF(COUNTIF(MeetingAttendance!$T$4:$T$500,"*"&amp;AttendanceSums!BX$1&amp;"*"),1,0)</f>
        <v>1</v>
      </c>
      <c r="BY20" s="7">
        <f>IF(COUNTIF(MeetingAttendance!$T$4:$T$500,"*"&amp;AttendanceSums!BY$1&amp;"*"),1,0)</f>
        <v>1</v>
      </c>
      <c r="BZ20" s="7">
        <f>IF(COUNTIF(MeetingAttendance!$T$4:$T$500,"*"&amp;AttendanceSums!BZ$1&amp;"*"),1,0)</f>
        <v>0</v>
      </c>
      <c r="CA20" s="7">
        <f>IF(COUNTIF(MeetingAttendance!$T$4:$T$500,"*"&amp;AttendanceSums!CA$1&amp;"*"),1,0)</f>
        <v>1</v>
      </c>
      <c r="CB20" s="7">
        <f>IF(COUNTIF(MeetingAttendance!$T$4:$T$500,"*"&amp;AttendanceSums!CB$1&amp;"*"),1,0)</f>
        <v>0</v>
      </c>
      <c r="CC20" s="7">
        <f>IF(COUNTIF(MeetingAttendance!$T$4:$T$500,"*"&amp;AttendanceSums!CC$1&amp;"*"),1,0)</f>
        <v>0</v>
      </c>
      <c r="CD20" s="7">
        <f>IF(COUNTIF(MeetingAttendance!$T$4:$T$500,"*"&amp;AttendanceSums!CD$1&amp;"*"),1,0)</f>
        <v>1</v>
      </c>
      <c r="CE20" s="7">
        <f>IF(COUNTIF(MeetingAttendance!$T$4:$T$500,"*"&amp;AttendanceSums!CE$1&amp;"*"),1,0)</f>
        <v>0</v>
      </c>
      <c r="CF20" s="7">
        <f>IF(COUNTIF(MeetingAttendance!$T$4:$T$500,"*"&amp;AttendanceSums!CF$1&amp;"*"),1,0)</f>
        <v>0</v>
      </c>
      <c r="CG20" s="7">
        <f>IF(COUNTIF(MeetingAttendance!$T$4:$T$500,"*"&amp;AttendanceSums!CG$1&amp;"*"),1,0)</f>
        <v>0</v>
      </c>
      <c r="CH20" s="7">
        <f>IF(COUNTIF(MeetingAttendance!$T$4:$T$500,"*"&amp;AttendanceSums!CH$1&amp;"*"),1,0)</f>
        <v>0</v>
      </c>
      <c r="CI20" s="7">
        <f>IF(COUNTIF(MeetingAttendance!$T$4:$T$500,"*"&amp;AttendanceSums!CI$1&amp;"*"),1,0)</f>
        <v>0</v>
      </c>
      <c r="CJ20" s="7">
        <f>IF(COUNTIF(MeetingAttendance!$T$4:$T$500,"*"&amp;AttendanceSums!CJ$1&amp;"*"),1,0)</f>
        <v>1</v>
      </c>
      <c r="CK20" s="7">
        <f>IF(COUNTIF(MeetingAttendance!$T$4:$T$500,"*"&amp;AttendanceSums!CK$1&amp;"*"),1,0)</f>
        <v>1</v>
      </c>
      <c r="CL20" s="7">
        <f>IF(COUNTIF(MeetingAttendance!$T$4:$T$500,"*"&amp;AttendanceSums!CL$1&amp;"*"),1,0)</f>
        <v>0</v>
      </c>
      <c r="CM20" s="7">
        <f>IF(COUNTIF(MeetingAttendance!$T$4:$T$500,"*"&amp;AttendanceSums!CM$1&amp;"*"),1,0)</f>
        <v>0</v>
      </c>
      <c r="CN20" s="7">
        <f>IF(COUNTIF(MeetingAttendance!$T$4:$T$500,"*"&amp;AttendanceSums!CN$1&amp;"*"),1,0)</f>
        <v>0</v>
      </c>
      <c r="CO20" s="7">
        <f>IF(COUNTIF(MeetingAttendance!$T$4:$T$500,"*"&amp;AttendanceSums!CO$1&amp;"*"),1,0)</f>
        <v>0</v>
      </c>
      <c r="CP20" s="7">
        <f>IF(COUNTIF(MeetingAttendance!$T$4:$T$500,"*"&amp;AttendanceSums!CP$1&amp;"*"),1,0)</f>
        <v>0</v>
      </c>
      <c r="CQ20" s="7">
        <f>IF(COUNTIF(MeetingAttendance!$T$4:$T$500,"*"&amp;AttendanceSums!CQ$1&amp;"*"),1,0)</f>
        <v>1</v>
      </c>
      <c r="CR20" s="7">
        <f>IF(COUNTIF(MeetingAttendance!$T$4:$T$500,"*"&amp;AttendanceSums!CR$1&amp;"*"),1,0)</f>
        <v>1</v>
      </c>
      <c r="CS20" s="7">
        <f>IF(COUNTIF(MeetingAttendance!$T$4:$T$500,"*"&amp;AttendanceSums!CS$1&amp;"*"),1,0)</f>
        <v>1</v>
      </c>
      <c r="CT20" s="7">
        <f>IF(COUNTIF(MeetingAttendance!$T$4:$T$500,"*"&amp;AttendanceSums!CT$1&amp;"*"),1,0)</f>
        <v>0</v>
      </c>
      <c r="CU20" s="7">
        <f>IF(COUNTIF(MeetingAttendance!$T$4:$T$500,"*"&amp;AttendanceSums!CU$1&amp;"*"),1,0)</f>
        <v>1</v>
      </c>
      <c r="CV20" s="7">
        <f>IF(COUNTIF(MeetingAttendance!$T$4:$T$500,"*"&amp;AttendanceSums!CV$1&amp;"*"),1,0)</f>
        <v>0</v>
      </c>
      <c r="CW20" s="7">
        <f>IF(COUNTIF(MeetingAttendance!$T$4:$T$500,"*"&amp;AttendanceSums!CW$1&amp;"*"),1,0)</f>
        <v>0</v>
      </c>
      <c r="CX20" s="7">
        <f>IF(COUNTIF(MeetingAttendance!$T$4:$T$500,"*"&amp;AttendanceSums!CX$1&amp;"*"),1,0)</f>
        <v>0</v>
      </c>
      <c r="CY20" s="7">
        <f>IF(COUNTIF(MeetingAttendance!$T$4:$T$500,"*"&amp;AttendanceSums!CY$1&amp;"*"),1,0)</f>
        <v>0</v>
      </c>
      <c r="CZ20" s="7">
        <f>IF(COUNTIF(MeetingAttendance!$T$4:$T$500,"*"&amp;AttendanceSums!CZ$1&amp;"*"),1,0)</f>
        <v>1</v>
      </c>
      <c r="DA20" s="7">
        <f>IF(COUNTIF(MeetingAttendance!$T$4:$T$500,"*"&amp;AttendanceSums!DA$1&amp;"*"),1,0)</f>
        <v>1</v>
      </c>
      <c r="DB20" s="7">
        <f>IF(COUNTIF(MeetingAttendance!$T$4:$T$500,"*"&amp;AttendanceSums!DB$1&amp;"*"),1,0)</f>
        <v>0</v>
      </c>
      <c r="DC20" s="7">
        <f>IF(COUNTIF(MeetingAttendance!$T$4:$T$500,"*"&amp;AttendanceSums!DC$1&amp;"*"),1,0)</f>
        <v>1</v>
      </c>
      <c r="DD20" s="7">
        <f>IF(COUNTIF(MeetingAttendance!$T$4:$T$500,"*"&amp;AttendanceSums!DD$1&amp;"*"),1,0)</f>
        <v>1</v>
      </c>
      <c r="DE20" s="7">
        <f>IF(COUNTIF(MeetingAttendance!$T$4:$T$500,"*"&amp;AttendanceSums!DE$1&amp;"*"),1,0)</f>
        <v>0</v>
      </c>
      <c r="DF20" s="7">
        <f>IF(COUNTIF(MeetingAttendance!$T$4:$T$500,"*"&amp;AttendanceSums!DF$1&amp;"*"),1,0)</f>
        <v>1</v>
      </c>
      <c r="DG20" s="7">
        <f>IF(COUNTIF(MeetingAttendance!$T$4:$T$500,"*"&amp;AttendanceSums!DG$1&amp;"*"),1,0)</f>
        <v>1</v>
      </c>
      <c r="DH20" s="7">
        <f>IF(COUNTIF(MeetingAttendance!$T$4:$T$500,"*"&amp;AttendanceSums!DH$1&amp;"*"),1,0)</f>
        <v>1</v>
      </c>
      <c r="DI20" s="7">
        <f>IF(COUNTIF(MeetingAttendance!$T$4:$T$500,"*"&amp;AttendanceSums!DI$1&amp;"*"),1,0)</f>
        <v>1</v>
      </c>
      <c r="DJ20" s="7">
        <f>IF(COUNTIF(MeetingAttendance!$T$4:$T$500,"*"&amp;AttendanceSums!DJ$1&amp;"*"),1,0)</f>
        <v>1</v>
      </c>
      <c r="DK20" s="7">
        <f>IF(COUNTIF(MeetingAttendance!$T$4:$T$500,"*"&amp;AttendanceSums!DK$1&amp;"*"),1,0)</f>
        <v>1</v>
      </c>
      <c r="DL20" s="7">
        <f>IF(COUNTIF(MeetingAttendance!$T$4:$T$500,"*"&amp;AttendanceSums!DL$1&amp;"*"),1,0)</f>
        <v>1</v>
      </c>
      <c r="DM20" s="7">
        <f>IF(COUNTIF(MeetingAttendance!$T$4:$T$500,"*"&amp;AttendanceSums!DM$1&amp;"*"),1,0)</f>
        <v>1</v>
      </c>
      <c r="DN20" s="7">
        <f>IF(COUNTIF(MeetingAttendance!$T$4:$T$500,"*"&amp;AttendanceSums!DN$1&amp;"*"),1,0)</f>
        <v>1</v>
      </c>
      <c r="DO20" s="7">
        <f>IF(COUNTIF(MeetingAttendance!$T$4:$T$500,"*"&amp;AttendanceSums!DO$1&amp;"*"),1,0)</f>
        <v>0</v>
      </c>
      <c r="DP20" s="7">
        <f>IF(COUNTIF(MeetingAttendance!$T$4:$T$500,"*"&amp;AttendanceSums!DP$1&amp;"*"),1,0)</f>
        <v>1</v>
      </c>
      <c r="DQ20" s="7">
        <f>IF(COUNTIF(MeetingAttendance!$T$4:$T$500,"*"&amp;AttendanceSums!DQ$1&amp;"*"),1,0)</f>
        <v>1</v>
      </c>
      <c r="DR20" s="7">
        <f>IF(COUNTIF(MeetingAttendance!$T$4:$T$500,"*"&amp;AttendanceSums!DR$1&amp;"*"),1,0)</f>
        <v>0</v>
      </c>
      <c r="DS20" s="7">
        <f>IF(COUNTIF(MeetingAttendance!$T$4:$T$500,"*"&amp;AttendanceSums!DS$1&amp;"*"),1,0)</f>
        <v>1</v>
      </c>
      <c r="DT20" s="7">
        <f>IF(COUNTIF(MeetingAttendance!$T$4:$T$500,"*"&amp;AttendanceSums!DT$1&amp;"*"),1,0)</f>
        <v>1</v>
      </c>
      <c r="DU20" s="7">
        <f>IF(COUNTIF(MeetingAttendance!$T$4:$T$500,"*"&amp;AttendanceSums!DU$1&amp;"*"),1,0)</f>
        <v>1</v>
      </c>
      <c r="DV20" s="7">
        <f>IF(COUNTIF(MeetingAttendance!$T$4:$T$500,"*"&amp;AttendanceSums!DV$1&amp;"*"),1,0)</f>
        <v>1</v>
      </c>
      <c r="DW20" s="7">
        <f>IF(COUNTIF(MeetingAttendance!$T$4:$T$500,"*"&amp;AttendanceSums!DW$1&amp;"*"),1,0)</f>
        <v>1</v>
      </c>
      <c r="DX20" s="7">
        <f>IF(COUNTIF(MeetingAttendance!$T$4:$T$500,"*"&amp;AttendanceSums!DX$1&amp;"*"),1,0)</f>
        <v>1</v>
      </c>
      <c r="DY20" s="7">
        <f>IF(COUNTIF(MeetingAttendance!$T$4:$T$500,"*"&amp;AttendanceSums!DY$1&amp;"*"),1,0)</f>
        <v>1</v>
      </c>
      <c r="DZ20" s="7">
        <f>IF(COUNTIF(MeetingAttendance!$T$4:$T$500,"*"&amp;AttendanceSums!DZ$1&amp;"*"),1,0)</f>
        <v>1</v>
      </c>
      <c r="EA20" s="7">
        <f>IF(COUNTIF(MeetingAttendance!$T$4:$T$500,"*"&amp;AttendanceSums!EA$1&amp;"*"),1,0)</f>
        <v>1</v>
      </c>
      <c r="EB20" s="7">
        <f>IF(COUNTIF(MeetingAttendance!$T$4:$T$500,"*"&amp;AttendanceSums!EB$1&amp;"*"),1,0)</f>
        <v>1</v>
      </c>
      <c r="EC20" s="7">
        <f>IF(COUNTIF(MeetingAttendance!$T$4:$T$500,"*"&amp;AttendanceSums!EC$1&amp;"*"),1,0)</f>
        <v>1</v>
      </c>
      <c r="ED20" s="7">
        <f>IF(COUNTIF(MeetingAttendance!$T$4:$T$500,"*"&amp;AttendanceSums!ED$1&amp;"*"),1,0)</f>
        <v>1</v>
      </c>
      <c r="EE20" s="7">
        <f>IF(COUNTIF(MeetingAttendance!$T$4:$T$500,"*"&amp;AttendanceSums!EE$1&amp;"*"),1,0)</f>
        <v>1</v>
      </c>
      <c r="EF20" s="7">
        <f>IF(COUNTIF(MeetingAttendance!$T$4:$T$500,"*"&amp;AttendanceSums!EF$1&amp;"*"),1,0)</f>
        <v>1</v>
      </c>
      <c r="EG20" s="7">
        <f>IF(COUNTIF(MeetingAttendance!$T$4:$T$500,"*"&amp;AttendanceSums!EG$1&amp;"*"),1,0)</f>
        <v>1</v>
      </c>
      <c r="EH20" s="7">
        <f>IF(COUNTIF(MeetingAttendance!$T$4:$T$500,"*"&amp;AttendanceSums!EH$1&amp;"*"),1,0)</f>
        <v>1</v>
      </c>
      <c r="EI20" s="7">
        <f>IF(COUNTIF(MeetingAttendance!$T$4:$T$500,"*"&amp;AttendanceSums!EI$1&amp;"*"),1,0)</f>
        <v>1</v>
      </c>
      <c r="EJ20" s="7">
        <f>IF(COUNTIF(MeetingAttendance!$T$4:$T$500,"*"&amp;AttendanceSums!EJ$1&amp;"*"),1,0)</f>
        <v>1</v>
      </c>
      <c r="EK20" s="7">
        <f>IF(COUNTIF(MeetingAttendance!$T$4:$T$500,"*"&amp;AttendanceSums!EK$1&amp;"*"),1,0)</f>
        <v>1</v>
      </c>
      <c r="EL20" s="7">
        <f>IF(COUNTIF(MeetingAttendance!$T$4:$T$500,"*"&amp;AttendanceSums!EL$1&amp;"*"),1,0)</f>
        <v>1</v>
      </c>
      <c r="EM20" s="7">
        <f>IF(COUNTIF(MeetingAttendance!$T$4:$T$500,"*"&amp;AttendanceSums!EM$1&amp;"*"),1,0)</f>
        <v>1</v>
      </c>
      <c r="EN20" s="7">
        <f>IF(COUNTIF(MeetingAttendance!$T$4:$T$500,"*"&amp;AttendanceSums!EN$1&amp;"*"),1,0)</f>
        <v>1</v>
      </c>
      <c r="EO20" s="7">
        <f>IF(COUNTIF(MeetingAttendance!$T$4:$T$500,"*"&amp;AttendanceSums!EO$1&amp;"*"),1,0)</f>
        <v>1</v>
      </c>
      <c r="EP20" s="7">
        <f>IF(COUNTIF(MeetingAttendance!$T$4:$T$500,"*"&amp;AttendanceSums!EP$1&amp;"*"),1,0)</f>
        <v>1</v>
      </c>
      <c r="EQ20" s="7">
        <f>IF(COUNTIF(MeetingAttendance!$T$4:$T$500,"*"&amp;AttendanceSums!EQ$1&amp;"*"),1,0)</f>
        <v>1</v>
      </c>
      <c r="ER20" s="7">
        <f>IF(COUNTIF(MeetingAttendance!$T$4:$T$500,"*"&amp;AttendanceSums!ER$1&amp;"*"),1,0)</f>
        <v>1</v>
      </c>
      <c r="ES20" s="7">
        <f>IF(COUNTIF(MeetingAttendance!$T$4:$T$500,"*"&amp;AttendanceSums!ES$1&amp;"*"),1,0)</f>
        <v>1</v>
      </c>
      <c r="ET20" s="7">
        <f>IF(COUNTIF(MeetingAttendance!$T$4:$T$500,"*"&amp;AttendanceSums!ET$1&amp;"*"),1,0)</f>
        <v>1</v>
      </c>
      <c r="EU20" s="7">
        <f>IF(COUNTIF(MeetingAttendance!$T$4:$T$500,"*"&amp;AttendanceSums!EU$1&amp;"*"),1,0)</f>
        <v>1</v>
      </c>
      <c r="EV20" s="7">
        <f>IF(COUNTIF(MeetingAttendance!$T$4:$T$500,"*"&amp;AttendanceSums!EV$1&amp;"*"),1,0)</f>
        <v>1</v>
      </c>
      <c r="EW20" s="7">
        <f>IF(COUNTIF(MeetingAttendance!$T$4:$T$500,"*"&amp;AttendanceSums!EW$1&amp;"*"),1,0)</f>
        <v>1</v>
      </c>
      <c r="EX20" s="7">
        <f>IF(COUNTIF(MeetingAttendance!$T$4:$T$500,"*"&amp;AttendanceSums!EX$1&amp;"*"),1,0)</f>
        <v>1</v>
      </c>
      <c r="EY20" s="7">
        <f>IF(COUNTIF(MeetingAttendance!$T$4:$T$500,"*"&amp;AttendanceSums!EY$1&amp;"*"),1,0)</f>
        <v>1</v>
      </c>
      <c r="EZ20" s="7">
        <f>IF(COUNTIF(MeetingAttendance!$T$4:$T$500,"*"&amp;AttendanceSums!EZ$1&amp;"*"),1,0)</f>
        <v>1</v>
      </c>
      <c r="FA20" s="7">
        <f>IF(COUNTIF(MeetingAttendance!$T$4:$T$500,"*"&amp;AttendanceSums!FA$1&amp;"*"),1,0)</f>
        <v>1</v>
      </c>
      <c r="FB20" s="7">
        <f>IF(COUNTIF(MeetingAttendance!$T$4:$T$500,"*"&amp;AttendanceSums!FB$1&amp;"*"),1,0)</f>
        <v>1</v>
      </c>
      <c r="FC20" s="7">
        <f>IF(COUNTIF(MeetingAttendance!$T$4:$T$500,"*"&amp;AttendanceSums!FC$1&amp;"*"),1,0)</f>
        <v>1</v>
      </c>
      <c r="FD20" s="7">
        <f>IF(COUNTIF(MeetingAttendance!$T$4:$T$500,"*"&amp;AttendanceSums!FD$1&amp;"*"),1,0)</f>
        <v>1</v>
      </c>
      <c r="FE20" s="7">
        <f>IF(COUNTIF(MeetingAttendance!$T$4:$T$500,"*"&amp;AttendanceSums!FE$1&amp;"*"),1,0)</f>
        <v>1</v>
      </c>
      <c r="FF20" s="7">
        <f>IF(COUNTIF(MeetingAttendance!$T$4:$T$500,"*"&amp;AttendanceSums!FF$1&amp;"*"),1,0)</f>
        <v>1</v>
      </c>
      <c r="FG20" s="7">
        <f>IF(COUNTIF(MeetingAttendance!$T$4:$T$500,"*"&amp;AttendanceSums!FG$1&amp;"*"),1,0)</f>
        <v>1</v>
      </c>
      <c r="FH20" s="7">
        <f>IF(COUNTIF(MeetingAttendance!$T$4:$T$500,"*"&amp;AttendanceSums!FH$1&amp;"*"),1,0)</f>
        <v>1</v>
      </c>
      <c r="FI20" s="7">
        <f>IF(COUNTIF(MeetingAttendance!$T$4:$T$500,"*"&amp;AttendanceSums!FI$1&amp;"*"),1,0)</f>
        <v>1</v>
      </c>
      <c r="FJ20" s="7">
        <f>IF(COUNTIF(MeetingAttendance!$T$4:$T$500,"*"&amp;AttendanceSums!FJ$1&amp;"*"),1,0)</f>
        <v>1</v>
      </c>
      <c r="FK20" s="7">
        <f>IF(COUNTIF(MeetingAttendance!$T$4:$T$500,"*"&amp;AttendanceSums!FK$1&amp;"*"),1,0)</f>
        <v>1</v>
      </c>
    </row>
    <row r="21" spans="1:167" x14ac:dyDescent="0.25">
      <c r="D21"/>
      <c r="E21"/>
      <c r="F21"/>
      <c r="I21"/>
      <c r="J21"/>
      <c r="O21"/>
      <c r="P21"/>
      <c r="R21" s="7"/>
      <c r="S21" s="7"/>
      <c r="V21" s="7"/>
      <c r="X21" s="7"/>
      <c r="Z21" s="7"/>
      <c r="AA21" s="7"/>
      <c r="AB21" s="7"/>
      <c r="BF21" s="7"/>
    </row>
    <row r="22" spans="1:167" ht="23.25" x14ac:dyDescent="0.35">
      <c r="A22" s="59" t="s">
        <v>278</v>
      </c>
      <c r="B22" s="60"/>
      <c r="C22" s="61">
        <f>CompanyInputs!D31</f>
        <v>164</v>
      </c>
      <c r="D22"/>
      <c r="E22"/>
      <c r="F22"/>
      <c r="I22"/>
      <c r="J22"/>
      <c r="O22"/>
      <c r="P22"/>
      <c r="R22" s="7"/>
      <c r="S22" s="7"/>
      <c r="V22" s="7"/>
      <c r="X22" s="7"/>
      <c r="Z22" s="7"/>
      <c r="AA22" s="7"/>
      <c r="AB22" s="7"/>
      <c r="BF22" s="7"/>
    </row>
    <row r="23" spans="1:167" ht="23.25" x14ac:dyDescent="0.35">
      <c r="A23" s="59" t="s">
        <v>827</v>
      </c>
      <c r="B23" s="60"/>
      <c r="C23" s="61">
        <f>CompanyInputs!D30</f>
        <v>1390</v>
      </c>
      <c r="D23"/>
      <c r="E23"/>
      <c r="F23"/>
      <c r="I23"/>
      <c r="J23"/>
      <c r="O23"/>
      <c r="P23"/>
      <c r="R23" s="7"/>
      <c r="S23" s="7"/>
      <c r="V23" s="7"/>
      <c r="X23" s="7"/>
      <c r="Z23" s="7"/>
      <c r="AA23" s="7"/>
      <c r="AB23" s="7"/>
      <c r="BF23" s="7"/>
    </row>
    <row r="24" spans="1:167" ht="23.25" x14ac:dyDescent="0.35">
      <c r="A24" s="59"/>
      <c r="B24" s="60"/>
      <c r="C24" s="62"/>
      <c r="D24"/>
      <c r="E24"/>
      <c r="F24"/>
      <c r="I24"/>
      <c r="J24"/>
      <c r="O24"/>
      <c r="P24"/>
      <c r="R24" s="7"/>
      <c r="S24" s="7"/>
      <c r="V24" s="7"/>
      <c r="X24" s="7"/>
      <c r="Z24" s="7"/>
      <c r="AA24" s="7"/>
      <c r="AB24" s="7"/>
      <c r="BF24" s="7"/>
    </row>
    <row r="25" spans="1:167" ht="23.25" x14ac:dyDescent="0.35">
      <c r="A25" s="59" t="s">
        <v>653</v>
      </c>
      <c r="B25" s="60"/>
      <c r="C25" s="61">
        <f>COUNTIF(D3:KH3,0)</f>
        <v>18</v>
      </c>
      <c r="D25"/>
      <c r="E25"/>
      <c r="F25"/>
      <c r="I25"/>
      <c r="J25"/>
      <c r="O25"/>
      <c r="P25"/>
      <c r="R25" s="7"/>
      <c r="S25" s="7"/>
      <c r="V25" s="7"/>
      <c r="X25" s="7"/>
      <c r="Z25" s="7"/>
      <c r="AA25" s="7"/>
      <c r="AB25" s="7"/>
      <c r="BF25" s="7"/>
    </row>
    <row r="26" spans="1:167" ht="23.25" x14ac:dyDescent="0.35">
      <c r="A26" s="59"/>
      <c r="B26" s="60"/>
      <c r="C26" s="63">
        <f>C25/C22</f>
        <v>0.10975609756097561</v>
      </c>
      <c r="D26"/>
      <c r="E26"/>
      <c r="F26"/>
      <c r="I26"/>
      <c r="J26"/>
      <c r="O26"/>
      <c r="P26"/>
      <c r="R26" s="7"/>
      <c r="S26" s="7"/>
      <c r="V26" s="7"/>
      <c r="X26" s="7"/>
      <c r="Z26" s="7"/>
      <c r="AA26" s="7"/>
      <c r="AB26" s="7"/>
      <c r="BF26" s="7"/>
    </row>
    <row r="27" spans="1:167" ht="23.25" x14ac:dyDescent="0.35">
      <c r="A27" s="59"/>
      <c r="B27" s="60"/>
      <c r="C27" s="62"/>
      <c r="P27"/>
      <c r="AO27" s="7"/>
    </row>
    <row r="28" spans="1:167" ht="23.25" x14ac:dyDescent="0.35">
      <c r="A28" s="59" t="s">
        <v>699</v>
      </c>
      <c r="B28" s="60"/>
      <c r="C28" s="61">
        <f>CompanyInputs!D30-CompanyInputsReduced!D30</f>
        <v>148</v>
      </c>
      <c r="P28"/>
      <c r="AO28" s="7"/>
    </row>
    <row r="29" spans="1:167" ht="23.25" x14ac:dyDescent="0.35">
      <c r="A29" s="60"/>
      <c r="B29" s="60"/>
      <c r="C29" s="63">
        <f>C28/C23</f>
        <v>0.10647482014388489</v>
      </c>
      <c r="P29"/>
      <c r="AO29" s="7"/>
    </row>
  </sheetData>
  <sortState xmlns:xlrd2="http://schemas.microsoft.com/office/spreadsheetml/2017/richdata2" columnSort="1" ref="D1:FK29">
    <sortCondition ref="D3:FK3"/>
    <sortCondition ref="D1:FK1"/>
  </sortState>
  <conditionalFormatting sqref="D3:FK3 D5:FK6 D8:FK10 D12:FK15 D17:FK20">
    <cfRule type="cellIs" dxfId="1" priority="535" operator="equal">
      <formula>0</formula>
    </cfRule>
    <cfRule type="cellIs" dxfId="0" priority="536" operator="greaterThanOrEqual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T481"/>
  <sheetViews>
    <sheetView workbookViewId="0"/>
  </sheetViews>
  <sheetFormatPr defaultRowHeight="15" x14ac:dyDescent="0.25"/>
  <cols>
    <col min="1" max="6" width="10.85546875" customWidth="1"/>
  </cols>
  <sheetData>
    <row r="2" spans="1:20" s="37" customFormat="1" x14ac:dyDescent="0.25">
      <c r="A2" s="8"/>
      <c r="B2" s="8"/>
      <c r="C2" s="8"/>
      <c r="D2" s="8"/>
      <c r="E2" s="8"/>
      <c r="F2" s="8"/>
    </row>
    <row r="3" spans="1:20" s="37" customFormat="1" x14ac:dyDescent="0.25">
      <c r="A3" s="8" t="s">
        <v>285</v>
      </c>
      <c r="B3" s="8" t="s">
        <v>286</v>
      </c>
      <c r="C3" s="8" t="s">
        <v>287</v>
      </c>
      <c r="D3" s="8" t="s">
        <v>289</v>
      </c>
      <c r="E3" s="8" t="s">
        <v>288</v>
      </c>
      <c r="F3" s="8"/>
      <c r="J3" s="37" t="s">
        <v>661</v>
      </c>
      <c r="K3" s="37" t="s">
        <v>662</v>
      </c>
      <c r="L3" s="37" t="s">
        <v>663</v>
      </c>
      <c r="M3" s="37" t="s">
        <v>664</v>
      </c>
      <c r="Q3" s="37" t="s">
        <v>731</v>
      </c>
      <c r="R3" s="37" t="s">
        <v>728</v>
      </c>
      <c r="S3" s="37" t="s">
        <v>729</v>
      </c>
      <c r="T3" s="37" t="s">
        <v>730</v>
      </c>
    </row>
    <row r="4" spans="1:20" x14ac:dyDescent="0.25">
      <c r="A4" t="s">
        <v>333</v>
      </c>
      <c r="B4" t="s">
        <v>538</v>
      </c>
      <c r="C4" t="s">
        <v>333</v>
      </c>
      <c r="D4" t="s">
        <v>335</v>
      </c>
      <c r="E4" t="s">
        <v>538</v>
      </c>
      <c r="J4" t="s">
        <v>502</v>
      </c>
      <c r="K4" t="s">
        <v>294</v>
      </c>
      <c r="L4" t="s">
        <v>666</v>
      </c>
      <c r="M4" t="s">
        <v>665</v>
      </c>
      <c r="Q4" t="s">
        <v>627</v>
      </c>
      <c r="R4" t="s">
        <v>294</v>
      </c>
      <c r="S4" t="s">
        <v>502</v>
      </c>
      <c r="T4" t="s">
        <v>502</v>
      </c>
    </row>
    <row r="5" spans="1:20" x14ac:dyDescent="0.25">
      <c r="A5" t="s">
        <v>334</v>
      </c>
      <c r="B5" t="s">
        <v>627</v>
      </c>
      <c r="C5" t="s">
        <v>334</v>
      </c>
      <c r="D5" t="s">
        <v>337</v>
      </c>
      <c r="E5" t="s">
        <v>335</v>
      </c>
      <c r="J5" t="s">
        <v>666</v>
      </c>
      <c r="K5" t="s">
        <v>586</v>
      </c>
      <c r="L5" t="s">
        <v>294</v>
      </c>
      <c r="M5" t="s">
        <v>333</v>
      </c>
      <c r="Q5" t="s">
        <v>520</v>
      </c>
      <c r="R5" t="s">
        <v>333</v>
      </c>
      <c r="S5" t="s">
        <v>294</v>
      </c>
      <c r="T5" t="s">
        <v>294</v>
      </c>
    </row>
    <row r="6" spans="1:20" x14ac:dyDescent="0.25">
      <c r="A6" t="s">
        <v>335</v>
      </c>
      <c r="B6" t="s">
        <v>335</v>
      </c>
      <c r="C6" t="s">
        <v>335</v>
      </c>
      <c r="D6" t="s">
        <v>357</v>
      </c>
      <c r="E6" t="s">
        <v>337</v>
      </c>
      <c r="J6" t="s">
        <v>294</v>
      </c>
      <c r="K6" t="s">
        <v>334</v>
      </c>
      <c r="L6" t="s">
        <v>586</v>
      </c>
      <c r="M6" t="s">
        <v>334</v>
      </c>
      <c r="Q6" t="s">
        <v>563</v>
      </c>
      <c r="R6" t="s">
        <v>314</v>
      </c>
      <c r="S6" t="s">
        <v>333</v>
      </c>
      <c r="T6" t="s">
        <v>333</v>
      </c>
    </row>
    <row r="7" spans="1:20" x14ac:dyDescent="0.25">
      <c r="A7" t="s">
        <v>336</v>
      </c>
      <c r="B7" t="s">
        <v>337</v>
      </c>
      <c r="C7" t="s">
        <v>336</v>
      </c>
      <c r="D7" t="s">
        <v>294</v>
      </c>
      <c r="E7" t="s">
        <v>294</v>
      </c>
      <c r="J7" t="s">
        <v>586</v>
      </c>
      <c r="K7" t="s">
        <v>345</v>
      </c>
      <c r="L7" t="s">
        <v>334</v>
      </c>
      <c r="M7" t="s">
        <v>345</v>
      </c>
      <c r="Q7" t="s">
        <v>568</v>
      </c>
      <c r="R7" t="s">
        <v>341</v>
      </c>
      <c r="S7" t="s">
        <v>334</v>
      </c>
      <c r="T7" t="s">
        <v>314</v>
      </c>
    </row>
    <row r="8" spans="1:20" x14ac:dyDescent="0.25">
      <c r="A8" t="s">
        <v>337</v>
      </c>
      <c r="B8" t="s">
        <v>294</v>
      </c>
      <c r="C8" t="s">
        <v>337</v>
      </c>
      <c r="D8" t="s">
        <v>339</v>
      </c>
      <c r="E8" t="s">
        <v>339</v>
      </c>
      <c r="J8" t="s">
        <v>334</v>
      </c>
      <c r="K8" t="s">
        <v>635</v>
      </c>
      <c r="L8" t="s">
        <v>584</v>
      </c>
      <c r="M8" t="s">
        <v>401</v>
      </c>
      <c r="Q8" t="s">
        <v>365</v>
      </c>
      <c r="R8" t="s">
        <v>346</v>
      </c>
      <c r="S8" t="s">
        <v>345</v>
      </c>
      <c r="T8" t="s">
        <v>345</v>
      </c>
    </row>
    <row r="9" spans="1:20" x14ac:dyDescent="0.25">
      <c r="A9" t="s">
        <v>301</v>
      </c>
      <c r="B9" t="s">
        <v>339</v>
      </c>
      <c r="C9" t="s">
        <v>294</v>
      </c>
      <c r="D9" t="s">
        <v>383</v>
      </c>
      <c r="E9" t="s">
        <v>362</v>
      </c>
      <c r="J9" t="s">
        <v>508</v>
      </c>
      <c r="K9" t="s">
        <v>520</v>
      </c>
      <c r="L9" t="s">
        <v>345</v>
      </c>
      <c r="M9" t="s">
        <v>346</v>
      </c>
      <c r="Q9" t="s">
        <v>301</v>
      </c>
      <c r="R9" t="s">
        <v>520</v>
      </c>
      <c r="S9" t="s">
        <v>346</v>
      </c>
      <c r="T9" t="s">
        <v>346</v>
      </c>
    </row>
    <row r="10" spans="1:20" x14ac:dyDescent="0.25">
      <c r="A10" t="s">
        <v>294</v>
      </c>
      <c r="B10" t="s">
        <v>383</v>
      </c>
      <c r="C10" t="s">
        <v>338</v>
      </c>
      <c r="D10" t="s">
        <v>343</v>
      </c>
      <c r="E10" t="s">
        <v>343</v>
      </c>
      <c r="J10" t="s">
        <v>343</v>
      </c>
      <c r="K10" t="s">
        <v>536</v>
      </c>
      <c r="L10" t="s">
        <v>366</v>
      </c>
      <c r="M10" t="s">
        <v>520</v>
      </c>
      <c r="Q10" t="s">
        <v>598</v>
      </c>
      <c r="R10" t="s">
        <v>352</v>
      </c>
      <c r="S10" t="s">
        <v>520</v>
      </c>
      <c r="T10" t="s">
        <v>520</v>
      </c>
    </row>
    <row r="11" spans="1:20" x14ac:dyDescent="0.25">
      <c r="A11" t="s">
        <v>641</v>
      </c>
      <c r="B11" t="s">
        <v>343</v>
      </c>
      <c r="C11" t="s">
        <v>339</v>
      </c>
      <c r="D11" t="s">
        <v>619</v>
      </c>
      <c r="E11" t="s">
        <v>322</v>
      </c>
      <c r="J11" t="s">
        <v>619</v>
      </c>
      <c r="K11" t="s">
        <v>350</v>
      </c>
      <c r="L11" t="s">
        <v>346</v>
      </c>
      <c r="M11" t="s">
        <v>536</v>
      </c>
      <c r="Q11" t="s">
        <v>437</v>
      </c>
      <c r="R11" t="s">
        <v>353</v>
      </c>
      <c r="S11" t="s">
        <v>536</v>
      </c>
      <c r="T11" t="s">
        <v>352</v>
      </c>
    </row>
    <row r="12" spans="1:20" x14ac:dyDescent="0.25">
      <c r="A12" t="s">
        <v>341</v>
      </c>
      <c r="B12" t="s">
        <v>619</v>
      </c>
      <c r="C12" t="s">
        <v>314</v>
      </c>
      <c r="D12" t="s">
        <v>556</v>
      </c>
      <c r="E12" t="s">
        <v>556</v>
      </c>
      <c r="J12" t="s">
        <v>345</v>
      </c>
      <c r="K12" t="s">
        <v>352</v>
      </c>
      <c r="L12" t="s">
        <v>520</v>
      </c>
      <c r="M12" t="s">
        <v>352</v>
      </c>
      <c r="Q12" t="s">
        <v>361</v>
      </c>
      <c r="R12" t="s">
        <v>333</v>
      </c>
      <c r="S12" t="s">
        <v>350</v>
      </c>
      <c r="T12" t="s">
        <v>333</v>
      </c>
    </row>
    <row r="13" spans="1:20" x14ac:dyDescent="0.25">
      <c r="A13" t="s">
        <v>343</v>
      </c>
      <c r="B13" t="s">
        <v>556</v>
      </c>
      <c r="C13" t="s">
        <v>340</v>
      </c>
      <c r="D13" t="s">
        <v>346</v>
      </c>
      <c r="E13" t="s">
        <v>557</v>
      </c>
      <c r="J13" t="s">
        <v>635</v>
      </c>
      <c r="K13" t="s">
        <v>333</v>
      </c>
      <c r="L13" t="s">
        <v>477</v>
      </c>
      <c r="M13" t="s">
        <v>586</v>
      </c>
      <c r="Q13" t="s">
        <v>413</v>
      </c>
      <c r="R13" t="s">
        <v>532</v>
      </c>
      <c r="S13" t="s">
        <v>352</v>
      </c>
      <c r="T13" t="s">
        <v>532</v>
      </c>
    </row>
    <row r="14" spans="1:20" x14ac:dyDescent="0.25">
      <c r="A14" t="s">
        <v>619</v>
      </c>
      <c r="B14" t="s">
        <v>557</v>
      </c>
      <c r="C14" t="s">
        <v>341</v>
      </c>
      <c r="D14" t="s">
        <v>552</v>
      </c>
      <c r="E14" t="s">
        <v>346</v>
      </c>
      <c r="J14" t="s">
        <v>520</v>
      </c>
      <c r="K14" t="s">
        <v>532</v>
      </c>
      <c r="L14" t="s">
        <v>350</v>
      </c>
      <c r="M14" t="s">
        <v>560</v>
      </c>
      <c r="Q14" t="s">
        <v>279</v>
      </c>
      <c r="R14" t="s">
        <v>732</v>
      </c>
      <c r="S14" t="s">
        <v>333</v>
      </c>
      <c r="T14" t="s">
        <v>442</v>
      </c>
    </row>
    <row r="15" spans="1:20" x14ac:dyDescent="0.25">
      <c r="A15" t="s">
        <v>322</v>
      </c>
      <c r="B15" t="s">
        <v>346</v>
      </c>
      <c r="C15" t="s">
        <v>342</v>
      </c>
      <c r="D15" t="s">
        <v>558</v>
      </c>
      <c r="E15" t="s">
        <v>552</v>
      </c>
      <c r="J15" t="s">
        <v>433</v>
      </c>
      <c r="K15" t="s">
        <v>358</v>
      </c>
      <c r="L15" t="s">
        <v>352</v>
      </c>
      <c r="M15" t="s">
        <v>356</v>
      </c>
      <c r="Q15" t="s">
        <v>544</v>
      </c>
      <c r="R15" t="s">
        <v>466</v>
      </c>
      <c r="S15" t="s">
        <v>532</v>
      </c>
      <c r="T15" t="s">
        <v>732</v>
      </c>
    </row>
    <row r="16" spans="1:20" x14ac:dyDescent="0.25">
      <c r="A16" t="s">
        <v>556</v>
      </c>
      <c r="B16" t="s">
        <v>552</v>
      </c>
      <c r="C16" t="s">
        <v>343</v>
      </c>
      <c r="D16" t="s">
        <v>294</v>
      </c>
      <c r="E16" t="s">
        <v>558</v>
      </c>
      <c r="J16" t="s">
        <v>352</v>
      </c>
      <c r="K16" t="s">
        <v>666</v>
      </c>
      <c r="L16" t="s">
        <v>333</v>
      </c>
      <c r="M16" t="s">
        <v>480</v>
      </c>
      <c r="Q16" t="s">
        <v>436</v>
      </c>
      <c r="R16" t="s">
        <v>642</v>
      </c>
      <c r="S16" t="s">
        <v>466</v>
      </c>
      <c r="T16" t="s">
        <v>358</v>
      </c>
    </row>
    <row r="17" spans="1:20" x14ac:dyDescent="0.25">
      <c r="A17" t="s">
        <v>346</v>
      </c>
      <c r="B17" t="s">
        <v>520</v>
      </c>
      <c r="C17" t="s">
        <v>322</v>
      </c>
      <c r="D17" t="s">
        <v>291</v>
      </c>
      <c r="E17" t="s">
        <v>294</v>
      </c>
      <c r="J17" t="s">
        <v>333</v>
      </c>
      <c r="K17" t="s">
        <v>363</v>
      </c>
      <c r="L17" t="s">
        <v>532</v>
      </c>
      <c r="M17" t="s">
        <v>666</v>
      </c>
      <c r="Q17" t="s">
        <v>614</v>
      </c>
      <c r="R17" t="s">
        <v>363</v>
      </c>
      <c r="S17" t="s">
        <v>634</v>
      </c>
      <c r="T17" t="s">
        <v>666</v>
      </c>
    </row>
    <row r="18" spans="1:20" x14ac:dyDescent="0.25">
      <c r="A18" t="s">
        <v>626</v>
      </c>
      <c r="B18" t="s">
        <v>558</v>
      </c>
      <c r="C18" t="s">
        <v>344</v>
      </c>
      <c r="D18" t="s">
        <v>532</v>
      </c>
      <c r="E18" t="s">
        <v>291</v>
      </c>
      <c r="J18" t="s">
        <v>532</v>
      </c>
      <c r="K18" t="s">
        <v>364</v>
      </c>
      <c r="L18" t="s">
        <v>358</v>
      </c>
      <c r="M18" t="s">
        <v>502</v>
      </c>
      <c r="Q18" t="s">
        <v>395</v>
      </c>
      <c r="R18" t="s">
        <v>598</v>
      </c>
      <c r="S18" t="s">
        <v>598</v>
      </c>
      <c r="T18" t="s">
        <v>634</v>
      </c>
    </row>
    <row r="19" spans="1:20" x14ac:dyDescent="0.25">
      <c r="A19" t="s">
        <v>294</v>
      </c>
      <c r="B19" t="s">
        <v>294</v>
      </c>
      <c r="C19" t="s">
        <v>344</v>
      </c>
      <c r="D19" t="s">
        <v>570</v>
      </c>
      <c r="E19" t="s">
        <v>532</v>
      </c>
      <c r="J19" t="s">
        <v>466</v>
      </c>
      <c r="K19" t="s">
        <v>301</v>
      </c>
      <c r="L19" t="s">
        <v>666</v>
      </c>
      <c r="M19" t="s">
        <v>362</v>
      </c>
      <c r="Q19" t="s">
        <v>436</v>
      </c>
      <c r="R19" t="s">
        <v>365</v>
      </c>
      <c r="S19" t="s">
        <v>365</v>
      </c>
      <c r="T19" t="s">
        <v>364</v>
      </c>
    </row>
    <row r="20" spans="1:20" x14ac:dyDescent="0.25">
      <c r="A20" t="s">
        <v>421</v>
      </c>
      <c r="B20" t="s">
        <v>291</v>
      </c>
      <c r="C20" t="s">
        <v>345</v>
      </c>
      <c r="D20" t="s">
        <v>547</v>
      </c>
      <c r="E20" t="s">
        <v>559</v>
      </c>
      <c r="J20" t="s">
        <v>666</v>
      </c>
      <c r="K20" t="s">
        <v>368</v>
      </c>
      <c r="L20" t="s">
        <v>384</v>
      </c>
      <c r="M20" t="s">
        <v>365</v>
      </c>
      <c r="Q20" t="s">
        <v>502</v>
      </c>
      <c r="R20" t="s">
        <v>301</v>
      </c>
      <c r="S20" t="s">
        <v>301</v>
      </c>
      <c r="T20" t="s">
        <v>365</v>
      </c>
    </row>
    <row r="21" spans="1:20" x14ac:dyDescent="0.25">
      <c r="A21" t="s">
        <v>350</v>
      </c>
      <c r="B21" t="s">
        <v>536</v>
      </c>
      <c r="C21" t="s">
        <v>346</v>
      </c>
      <c r="D21" t="s">
        <v>352</v>
      </c>
      <c r="E21" t="s">
        <v>547</v>
      </c>
      <c r="J21" t="s">
        <v>363</v>
      </c>
      <c r="K21" t="s">
        <v>362</v>
      </c>
      <c r="L21" t="s">
        <v>363</v>
      </c>
      <c r="M21" t="s">
        <v>301</v>
      </c>
      <c r="Q21" t="s">
        <v>367</v>
      </c>
      <c r="R21" t="s">
        <v>598</v>
      </c>
      <c r="S21" t="s">
        <v>464</v>
      </c>
      <c r="T21" t="s">
        <v>301</v>
      </c>
    </row>
    <row r="22" spans="1:20" x14ac:dyDescent="0.25">
      <c r="A22" t="s">
        <v>351</v>
      </c>
      <c r="B22" t="s">
        <v>628</v>
      </c>
      <c r="C22" t="s">
        <v>347</v>
      </c>
      <c r="D22" t="s">
        <v>320</v>
      </c>
      <c r="E22" t="s">
        <v>352</v>
      </c>
      <c r="J22" t="s">
        <v>364</v>
      </c>
      <c r="K22" t="s">
        <v>372</v>
      </c>
      <c r="L22" t="s">
        <v>364</v>
      </c>
      <c r="M22" t="s">
        <v>449</v>
      </c>
      <c r="Q22" t="s">
        <v>579</v>
      </c>
      <c r="R22" t="s">
        <v>406</v>
      </c>
      <c r="S22" t="s">
        <v>383</v>
      </c>
      <c r="T22" t="s">
        <v>464</v>
      </c>
    </row>
    <row r="23" spans="1:20" x14ac:dyDescent="0.25">
      <c r="A23" t="s">
        <v>351</v>
      </c>
      <c r="B23" t="s">
        <v>559</v>
      </c>
      <c r="C23" t="s">
        <v>348</v>
      </c>
      <c r="D23" t="s">
        <v>354</v>
      </c>
      <c r="E23" t="s">
        <v>320</v>
      </c>
      <c r="J23" t="s">
        <v>301</v>
      </c>
      <c r="K23" t="s">
        <v>477</v>
      </c>
      <c r="L23" t="s">
        <v>365</v>
      </c>
      <c r="M23" t="s">
        <v>368</v>
      </c>
      <c r="Q23" t="s">
        <v>470</v>
      </c>
      <c r="R23" t="s">
        <v>733</v>
      </c>
      <c r="S23" t="s">
        <v>372</v>
      </c>
      <c r="T23" t="s">
        <v>618</v>
      </c>
    </row>
    <row r="24" spans="1:20" x14ac:dyDescent="0.25">
      <c r="A24" t="s">
        <v>352</v>
      </c>
      <c r="B24" t="s">
        <v>349</v>
      </c>
      <c r="C24" t="s">
        <v>291</v>
      </c>
      <c r="D24" t="s">
        <v>355</v>
      </c>
      <c r="E24" t="s">
        <v>354</v>
      </c>
      <c r="J24" t="s">
        <v>452</v>
      </c>
      <c r="K24" t="s">
        <v>667</v>
      </c>
      <c r="L24" t="s">
        <v>301</v>
      </c>
      <c r="M24" t="s">
        <v>369</v>
      </c>
      <c r="Q24" t="s">
        <v>442</v>
      </c>
      <c r="R24" t="s">
        <v>312</v>
      </c>
      <c r="S24" t="s">
        <v>437</v>
      </c>
      <c r="T24" t="s">
        <v>484</v>
      </c>
    </row>
    <row r="25" spans="1:20" x14ac:dyDescent="0.25">
      <c r="A25" t="s">
        <v>353</v>
      </c>
      <c r="B25" t="s">
        <v>547</v>
      </c>
      <c r="C25" t="s">
        <v>349</v>
      </c>
      <c r="D25" t="s">
        <v>356</v>
      </c>
      <c r="E25" t="s">
        <v>355</v>
      </c>
      <c r="J25" t="s">
        <v>598</v>
      </c>
      <c r="K25" t="s">
        <v>379</v>
      </c>
      <c r="L25" t="s">
        <v>368</v>
      </c>
      <c r="M25" t="s">
        <v>362</v>
      </c>
      <c r="Q25" t="s">
        <v>378</v>
      </c>
      <c r="R25" t="s">
        <v>666</v>
      </c>
      <c r="S25" t="s">
        <v>523</v>
      </c>
      <c r="T25" t="s">
        <v>372</v>
      </c>
    </row>
    <row r="26" spans="1:20" x14ac:dyDescent="0.25">
      <c r="A26" t="s">
        <v>354</v>
      </c>
      <c r="B26" t="s">
        <v>352</v>
      </c>
      <c r="C26" t="s">
        <v>350</v>
      </c>
      <c r="D26" t="s">
        <v>396</v>
      </c>
      <c r="E26" t="s">
        <v>356</v>
      </c>
      <c r="J26" t="s">
        <v>369</v>
      </c>
      <c r="K26" t="s">
        <v>572</v>
      </c>
      <c r="L26" t="s">
        <v>369</v>
      </c>
      <c r="M26" t="s">
        <v>371</v>
      </c>
      <c r="Q26" t="s">
        <v>366</v>
      </c>
      <c r="R26" t="s">
        <v>378</v>
      </c>
      <c r="S26" t="s">
        <v>484</v>
      </c>
      <c r="T26" t="s">
        <v>312</v>
      </c>
    </row>
    <row r="27" spans="1:20" x14ac:dyDescent="0.25">
      <c r="A27" t="s">
        <v>357</v>
      </c>
      <c r="B27" t="s">
        <v>320</v>
      </c>
      <c r="C27" t="s">
        <v>351</v>
      </c>
      <c r="D27" t="s">
        <v>357</v>
      </c>
      <c r="E27" t="s">
        <v>535</v>
      </c>
      <c r="J27" t="s">
        <v>383</v>
      </c>
      <c r="K27" t="s">
        <v>484</v>
      </c>
      <c r="L27" t="s">
        <v>362</v>
      </c>
      <c r="M27" t="s">
        <v>370</v>
      </c>
      <c r="Q27" t="s">
        <v>291</v>
      </c>
      <c r="R27" t="s">
        <v>489</v>
      </c>
      <c r="S27" t="s">
        <v>385</v>
      </c>
      <c r="T27" t="s">
        <v>477</v>
      </c>
    </row>
    <row r="28" spans="1:20" x14ac:dyDescent="0.25">
      <c r="A28" t="s">
        <v>358</v>
      </c>
      <c r="B28" t="s">
        <v>317</v>
      </c>
      <c r="C28" t="s">
        <v>351</v>
      </c>
      <c r="D28" t="s">
        <v>480</v>
      </c>
      <c r="E28" t="s">
        <v>357</v>
      </c>
      <c r="J28" t="s">
        <v>372</v>
      </c>
      <c r="K28" t="s">
        <v>385</v>
      </c>
      <c r="L28" t="s">
        <v>372</v>
      </c>
      <c r="M28" t="s">
        <v>375</v>
      </c>
      <c r="Q28" t="s">
        <v>507</v>
      </c>
      <c r="R28" t="s">
        <v>622</v>
      </c>
      <c r="S28" t="s">
        <v>648</v>
      </c>
      <c r="T28" t="s">
        <v>437</v>
      </c>
    </row>
    <row r="29" spans="1:20" x14ac:dyDescent="0.25">
      <c r="A29" t="s">
        <v>360</v>
      </c>
      <c r="B29" t="s">
        <v>354</v>
      </c>
      <c r="C29" t="s">
        <v>352</v>
      </c>
      <c r="D29" t="s">
        <v>532</v>
      </c>
      <c r="E29" t="s">
        <v>532</v>
      </c>
      <c r="J29" t="s">
        <v>375</v>
      </c>
      <c r="K29" t="s">
        <v>293</v>
      </c>
      <c r="L29" t="s">
        <v>375</v>
      </c>
      <c r="M29" t="s">
        <v>312</v>
      </c>
      <c r="Q29" t="s">
        <v>670</v>
      </c>
      <c r="R29" t="s">
        <v>734</v>
      </c>
      <c r="S29" t="s">
        <v>394</v>
      </c>
      <c r="T29" t="s">
        <v>361</v>
      </c>
    </row>
    <row r="30" spans="1:20" x14ac:dyDescent="0.25">
      <c r="A30" t="s">
        <v>300</v>
      </c>
      <c r="B30" t="s">
        <v>355</v>
      </c>
      <c r="C30" t="s">
        <v>353</v>
      </c>
      <c r="D30" t="s">
        <v>523</v>
      </c>
      <c r="E30" t="s">
        <v>523</v>
      </c>
      <c r="J30" t="s">
        <v>477</v>
      </c>
      <c r="K30" t="s">
        <v>395</v>
      </c>
      <c r="L30" t="s">
        <v>477</v>
      </c>
      <c r="M30" t="s">
        <v>477</v>
      </c>
      <c r="Q30" t="s">
        <v>684</v>
      </c>
      <c r="R30" t="s">
        <v>385</v>
      </c>
      <c r="S30" t="s">
        <v>620</v>
      </c>
      <c r="T30" t="s">
        <v>484</v>
      </c>
    </row>
    <row r="31" spans="1:20" x14ac:dyDescent="0.25">
      <c r="A31" t="s">
        <v>642</v>
      </c>
      <c r="B31" t="s">
        <v>356</v>
      </c>
      <c r="C31" t="s">
        <v>354</v>
      </c>
      <c r="D31" t="s">
        <v>457</v>
      </c>
      <c r="E31" t="s">
        <v>457</v>
      </c>
      <c r="J31" t="s">
        <v>378</v>
      </c>
      <c r="K31" t="s">
        <v>507</v>
      </c>
      <c r="L31" t="s">
        <v>667</v>
      </c>
      <c r="M31" t="s">
        <v>667</v>
      </c>
      <c r="Q31" t="s">
        <v>296</v>
      </c>
      <c r="R31" t="s">
        <v>648</v>
      </c>
      <c r="S31" t="s">
        <v>397</v>
      </c>
      <c r="T31" t="s">
        <v>385</v>
      </c>
    </row>
    <row r="32" spans="1:20" x14ac:dyDescent="0.25">
      <c r="A32" t="s">
        <v>293</v>
      </c>
      <c r="B32" t="s">
        <v>357</v>
      </c>
      <c r="C32" t="s">
        <v>355</v>
      </c>
      <c r="D32" t="s">
        <v>361</v>
      </c>
      <c r="E32" t="s">
        <v>361</v>
      </c>
      <c r="J32" t="s">
        <v>437</v>
      </c>
      <c r="K32" t="s">
        <v>403</v>
      </c>
      <c r="L32" t="s">
        <v>378</v>
      </c>
      <c r="M32" t="s">
        <v>377</v>
      </c>
      <c r="Q32" t="s">
        <v>671</v>
      </c>
      <c r="R32" t="s">
        <v>735</v>
      </c>
      <c r="S32" t="s">
        <v>557</v>
      </c>
      <c r="T32" t="s">
        <v>648</v>
      </c>
    </row>
    <row r="33" spans="1:20" x14ac:dyDescent="0.25">
      <c r="A33" t="s">
        <v>458</v>
      </c>
      <c r="B33" t="s">
        <v>432</v>
      </c>
      <c r="C33" t="s">
        <v>356</v>
      </c>
      <c r="D33" t="s">
        <v>362</v>
      </c>
      <c r="E33" t="s">
        <v>362</v>
      </c>
      <c r="J33" t="s">
        <v>379</v>
      </c>
      <c r="K33" t="s">
        <v>583</v>
      </c>
      <c r="L33" t="s">
        <v>379</v>
      </c>
      <c r="M33" t="s">
        <v>378</v>
      </c>
      <c r="Q33" t="s">
        <v>534</v>
      </c>
      <c r="R33" t="s">
        <v>397</v>
      </c>
      <c r="S33" t="s">
        <v>557</v>
      </c>
      <c r="T33" t="s">
        <v>618</v>
      </c>
    </row>
    <row r="34" spans="1:20" x14ac:dyDescent="0.25">
      <c r="A34" t="s">
        <v>363</v>
      </c>
      <c r="B34" t="s">
        <v>532</v>
      </c>
      <c r="C34" t="s">
        <v>296</v>
      </c>
      <c r="D34" t="s">
        <v>363</v>
      </c>
      <c r="E34" t="s">
        <v>363</v>
      </c>
      <c r="J34" t="s">
        <v>361</v>
      </c>
      <c r="K34" t="s">
        <v>385</v>
      </c>
      <c r="L34" t="s">
        <v>361</v>
      </c>
      <c r="M34" t="s">
        <v>381</v>
      </c>
      <c r="Q34" t="s">
        <v>592</v>
      </c>
      <c r="R34" t="s">
        <v>398</v>
      </c>
      <c r="S34" t="s">
        <v>403</v>
      </c>
      <c r="T34" t="s">
        <v>392</v>
      </c>
    </row>
    <row r="35" spans="1:20" x14ac:dyDescent="0.25">
      <c r="A35" t="s">
        <v>364</v>
      </c>
      <c r="B35" t="s">
        <v>523</v>
      </c>
      <c r="C35" t="s">
        <v>306</v>
      </c>
      <c r="D35" t="s">
        <v>364</v>
      </c>
      <c r="E35" t="s">
        <v>364</v>
      </c>
      <c r="J35" t="s">
        <v>484</v>
      </c>
      <c r="K35" t="s">
        <v>309</v>
      </c>
      <c r="L35" t="s">
        <v>391</v>
      </c>
      <c r="M35" t="s">
        <v>307</v>
      </c>
      <c r="Q35" t="s">
        <v>290</v>
      </c>
      <c r="R35" t="s">
        <v>557</v>
      </c>
      <c r="S35" t="s">
        <v>309</v>
      </c>
      <c r="T35" t="s">
        <v>394</v>
      </c>
    </row>
    <row r="36" spans="1:20" x14ac:dyDescent="0.25">
      <c r="A36" t="s">
        <v>366</v>
      </c>
      <c r="B36" t="s">
        <v>482</v>
      </c>
      <c r="C36" t="s">
        <v>357</v>
      </c>
      <c r="D36" t="s">
        <v>365</v>
      </c>
      <c r="E36" t="s">
        <v>365</v>
      </c>
      <c r="J36" t="s">
        <v>383</v>
      </c>
      <c r="K36" t="s">
        <v>373</v>
      </c>
      <c r="L36" t="s">
        <v>340</v>
      </c>
      <c r="M36" t="s">
        <v>484</v>
      </c>
      <c r="Q36" t="s">
        <v>396</v>
      </c>
      <c r="R36" t="s">
        <v>403</v>
      </c>
      <c r="S36" t="s">
        <v>394</v>
      </c>
      <c r="T36" t="s">
        <v>507</v>
      </c>
    </row>
    <row r="37" spans="1:20" x14ac:dyDescent="0.25">
      <c r="A37" t="s">
        <v>368</v>
      </c>
      <c r="B37" t="s">
        <v>361</v>
      </c>
      <c r="C37" t="s">
        <v>358</v>
      </c>
      <c r="D37" t="s">
        <v>307</v>
      </c>
      <c r="E37" t="s">
        <v>307</v>
      </c>
      <c r="J37" t="s">
        <v>375</v>
      </c>
      <c r="K37" t="s">
        <v>279</v>
      </c>
      <c r="L37" t="s">
        <v>375</v>
      </c>
      <c r="M37" t="s">
        <v>383</v>
      </c>
      <c r="Q37" t="s">
        <v>617</v>
      </c>
      <c r="R37" t="s">
        <v>626</v>
      </c>
      <c r="S37" t="s">
        <v>381</v>
      </c>
      <c r="T37" t="s">
        <v>557</v>
      </c>
    </row>
    <row r="38" spans="1:20" x14ac:dyDescent="0.25">
      <c r="A38" t="s">
        <v>362</v>
      </c>
      <c r="B38" t="s">
        <v>363</v>
      </c>
      <c r="C38" t="s">
        <v>359</v>
      </c>
      <c r="D38" t="s">
        <v>308</v>
      </c>
      <c r="E38" t="s">
        <v>308</v>
      </c>
      <c r="J38" t="s">
        <v>385</v>
      </c>
      <c r="K38" t="s">
        <v>413</v>
      </c>
      <c r="L38" t="s">
        <v>385</v>
      </c>
      <c r="M38" t="s">
        <v>375</v>
      </c>
      <c r="Q38" t="s">
        <v>292</v>
      </c>
      <c r="R38" t="s">
        <v>736</v>
      </c>
      <c r="S38" t="s">
        <v>634</v>
      </c>
      <c r="T38" t="s">
        <v>557</v>
      </c>
    </row>
    <row r="39" spans="1:20" x14ac:dyDescent="0.25">
      <c r="A39" t="s">
        <v>366</v>
      </c>
      <c r="B39" t="s">
        <v>364</v>
      </c>
      <c r="C39" t="s">
        <v>360</v>
      </c>
      <c r="D39" t="s">
        <v>368</v>
      </c>
      <c r="E39" t="s">
        <v>368</v>
      </c>
      <c r="J39" t="s">
        <v>648</v>
      </c>
      <c r="K39" t="s">
        <v>446</v>
      </c>
      <c r="L39" t="s">
        <v>310</v>
      </c>
      <c r="M39" t="s">
        <v>385</v>
      </c>
      <c r="Q39" t="s">
        <v>537</v>
      </c>
      <c r="R39" t="s">
        <v>309</v>
      </c>
      <c r="S39" t="s">
        <v>413</v>
      </c>
      <c r="T39" t="s">
        <v>402</v>
      </c>
    </row>
    <row r="40" spans="1:20" x14ac:dyDescent="0.25">
      <c r="A40" t="s">
        <v>386</v>
      </c>
      <c r="B40" t="s">
        <v>365</v>
      </c>
      <c r="C40" t="s">
        <v>300</v>
      </c>
      <c r="D40" t="s">
        <v>369</v>
      </c>
      <c r="E40" t="s">
        <v>369</v>
      </c>
      <c r="J40" t="s">
        <v>618</v>
      </c>
      <c r="K40" t="s">
        <v>644</v>
      </c>
      <c r="L40" t="s">
        <v>618</v>
      </c>
      <c r="M40" t="s">
        <v>310</v>
      </c>
      <c r="Q40" t="s">
        <v>549</v>
      </c>
      <c r="R40" t="s">
        <v>413</v>
      </c>
      <c r="S40" t="s">
        <v>644</v>
      </c>
      <c r="T40" t="s">
        <v>403</v>
      </c>
    </row>
    <row r="41" spans="1:20" x14ac:dyDescent="0.25">
      <c r="A41" t="s">
        <v>534</v>
      </c>
      <c r="B41" t="s">
        <v>307</v>
      </c>
      <c r="C41" t="s">
        <v>293</v>
      </c>
      <c r="D41" t="s">
        <v>453</v>
      </c>
      <c r="E41" t="s">
        <v>453</v>
      </c>
      <c r="J41" t="s">
        <v>395</v>
      </c>
      <c r="K41" t="s">
        <v>321</v>
      </c>
      <c r="L41" t="s">
        <v>302</v>
      </c>
      <c r="M41" t="s">
        <v>587</v>
      </c>
      <c r="Q41" t="s">
        <v>613</v>
      </c>
      <c r="R41" t="s">
        <v>335</v>
      </c>
      <c r="S41" t="s">
        <v>380</v>
      </c>
      <c r="T41" t="s">
        <v>583</v>
      </c>
    </row>
    <row r="42" spans="1:20" x14ac:dyDescent="0.25">
      <c r="A42" t="s">
        <v>561</v>
      </c>
      <c r="B42" t="s">
        <v>479</v>
      </c>
      <c r="C42" t="s">
        <v>361</v>
      </c>
      <c r="D42" t="s">
        <v>560</v>
      </c>
      <c r="E42" t="s">
        <v>560</v>
      </c>
      <c r="J42" t="s">
        <v>507</v>
      </c>
      <c r="K42" t="s">
        <v>370</v>
      </c>
      <c r="L42" t="s">
        <v>395</v>
      </c>
      <c r="M42" t="s">
        <v>391</v>
      </c>
      <c r="Q42" t="s">
        <v>337</v>
      </c>
      <c r="R42" t="s">
        <v>321</v>
      </c>
      <c r="S42" t="s">
        <v>321</v>
      </c>
      <c r="T42" t="s">
        <v>626</v>
      </c>
    </row>
    <row r="43" spans="1:20" x14ac:dyDescent="0.25">
      <c r="A43" t="s">
        <v>372</v>
      </c>
      <c r="B43" t="s">
        <v>308</v>
      </c>
      <c r="C43" t="s">
        <v>362</v>
      </c>
      <c r="D43" t="s">
        <v>362</v>
      </c>
      <c r="E43" t="s">
        <v>362</v>
      </c>
      <c r="J43" t="s">
        <v>557</v>
      </c>
      <c r="K43" t="s">
        <v>279</v>
      </c>
      <c r="L43" t="s">
        <v>520</v>
      </c>
      <c r="M43" t="s">
        <v>393</v>
      </c>
      <c r="Q43" t="s">
        <v>553</v>
      </c>
      <c r="R43" t="s">
        <v>532</v>
      </c>
      <c r="S43" t="s">
        <v>557</v>
      </c>
      <c r="T43" t="s">
        <v>472</v>
      </c>
    </row>
    <row r="44" spans="1:20" x14ac:dyDescent="0.25">
      <c r="A44" t="s">
        <v>374</v>
      </c>
      <c r="B44" t="s">
        <v>368</v>
      </c>
      <c r="C44" t="s">
        <v>363</v>
      </c>
      <c r="D44" t="s">
        <v>372</v>
      </c>
      <c r="E44" t="s">
        <v>370</v>
      </c>
      <c r="J44" t="s">
        <v>403</v>
      </c>
      <c r="K44" t="s">
        <v>370</v>
      </c>
      <c r="L44" t="s">
        <v>403</v>
      </c>
      <c r="M44" t="s">
        <v>395</v>
      </c>
      <c r="Q44" t="s">
        <v>338</v>
      </c>
      <c r="R44" t="s">
        <v>279</v>
      </c>
      <c r="S44" t="s">
        <v>370</v>
      </c>
      <c r="T44" t="s">
        <v>309</v>
      </c>
    </row>
    <row r="45" spans="1:20" x14ac:dyDescent="0.25">
      <c r="A45" t="s">
        <v>376</v>
      </c>
      <c r="B45" t="s">
        <v>369</v>
      </c>
      <c r="C45" t="s">
        <v>364</v>
      </c>
      <c r="D45" t="s">
        <v>492</v>
      </c>
      <c r="E45" t="s">
        <v>561</v>
      </c>
      <c r="J45" t="s">
        <v>583</v>
      </c>
      <c r="K45" t="s">
        <v>432</v>
      </c>
      <c r="L45" t="s">
        <v>385</v>
      </c>
      <c r="M45" t="s">
        <v>554</v>
      </c>
      <c r="R45" t="s">
        <v>598</v>
      </c>
      <c r="S45" t="s">
        <v>532</v>
      </c>
      <c r="T45" t="s">
        <v>373</v>
      </c>
    </row>
    <row r="46" spans="1:20" x14ac:dyDescent="0.25">
      <c r="A46" t="s">
        <v>299</v>
      </c>
      <c r="B46" t="s">
        <v>453</v>
      </c>
      <c r="C46" t="s">
        <v>365</v>
      </c>
      <c r="D46" t="s">
        <v>524</v>
      </c>
      <c r="E46" t="s">
        <v>372</v>
      </c>
      <c r="J46" t="s">
        <v>385</v>
      </c>
      <c r="K46" t="s">
        <v>544</v>
      </c>
      <c r="L46" t="s">
        <v>379</v>
      </c>
      <c r="M46" t="s">
        <v>403</v>
      </c>
      <c r="R46" t="s">
        <v>466</v>
      </c>
      <c r="S46" t="s">
        <v>426</v>
      </c>
      <c r="T46" t="s">
        <v>351</v>
      </c>
    </row>
    <row r="47" spans="1:20" x14ac:dyDescent="0.25">
      <c r="A47" t="s">
        <v>378</v>
      </c>
      <c r="B47" t="s">
        <v>560</v>
      </c>
      <c r="C47" t="s">
        <v>366</v>
      </c>
      <c r="D47" t="s">
        <v>521</v>
      </c>
      <c r="E47" t="s">
        <v>492</v>
      </c>
      <c r="J47" t="s">
        <v>379</v>
      </c>
      <c r="K47" t="s">
        <v>295</v>
      </c>
      <c r="L47" t="s">
        <v>309</v>
      </c>
      <c r="M47" t="s">
        <v>404</v>
      </c>
      <c r="R47" t="s">
        <v>295</v>
      </c>
      <c r="S47" t="s">
        <v>279</v>
      </c>
      <c r="T47" t="s">
        <v>373</v>
      </c>
    </row>
    <row r="48" spans="1:20" x14ac:dyDescent="0.25">
      <c r="A48" t="s">
        <v>311</v>
      </c>
      <c r="B48" t="s">
        <v>362</v>
      </c>
      <c r="C48" t="s">
        <v>367</v>
      </c>
      <c r="D48" t="s">
        <v>562</v>
      </c>
      <c r="E48" t="s">
        <v>521</v>
      </c>
      <c r="J48" t="s">
        <v>309</v>
      </c>
      <c r="K48" t="s">
        <v>436</v>
      </c>
      <c r="L48" t="s">
        <v>279</v>
      </c>
      <c r="M48" t="s">
        <v>583</v>
      </c>
      <c r="R48" t="s">
        <v>436</v>
      </c>
      <c r="S48" t="s">
        <v>598</v>
      </c>
      <c r="T48" t="s">
        <v>644</v>
      </c>
    </row>
    <row r="49" spans="1:20" x14ac:dyDescent="0.25">
      <c r="A49" t="s">
        <v>379</v>
      </c>
      <c r="B49" t="s">
        <v>372</v>
      </c>
      <c r="C49" t="s">
        <v>368</v>
      </c>
      <c r="D49" t="s">
        <v>375</v>
      </c>
      <c r="E49" t="s">
        <v>562</v>
      </c>
      <c r="J49" t="s">
        <v>442</v>
      </c>
      <c r="K49" t="s">
        <v>312</v>
      </c>
      <c r="L49" t="s">
        <v>351</v>
      </c>
      <c r="M49" t="s">
        <v>407</v>
      </c>
      <c r="R49" t="s">
        <v>436</v>
      </c>
      <c r="S49" t="s">
        <v>432</v>
      </c>
      <c r="T49" t="s">
        <v>414</v>
      </c>
    </row>
    <row r="50" spans="1:20" x14ac:dyDescent="0.25">
      <c r="A50" t="s">
        <v>381</v>
      </c>
      <c r="B50" t="s">
        <v>472</v>
      </c>
      <c r="C50" t="s">
        <v>369</v>
      </c>
      <c r="D50" t="s">
        <v>312</v>
      </c>
      <c r="E50" t="s">
        <v>375</v>
      </c>
      <c r="J50" t="s">
        <v>279</v>
      </c>
      <c r="K50" t="s">
        <v>436</v>
      </c>
      <c r="L50" t="s">
        <v>446</v>
      </c>
      <c r="M50" t="s">
        <v>385</v>
      </c>
      <c r="R50" t="s">
        <v>351</v>
      </c>
      <c r="S50" t="s">
        <v>295</v>
      </c>
      <c r="T50" t="s">
        <v>463</v>
      </c>
    </row>
    <row r="51" spans="1:20" x14ac:dyDescent="0.25">
      <c r="A51" t="s">
        <v>382</v>
      </c>
      <c r="B51" t="s">
        <v>521</v>
      </c>
      <c r="C51" t="s">
        <v>370</v>
      </c>
      <c r="D51" t="s">
        <v>377</v>
      </c>
      <c r="E51" t="s">
        <v>312</v>
      </c>
      <c r="J51" t="s">
        <v>381</v>
      </c>
      <c r="K51" t="s">
        <v>395</v>
      </c>
      <c r="L51" t="s">
        <v>644</v>
      </c>
      <c r="M51" t="s">
        <v>309</v>
      </c>
      <c r="R51" t="s">
        <v>475</v>
      </c>
      <c r="S51" t="s">
        <v>436</v>
      </c>
      <c r="T51" t="s">
        <v>380</v>
      </c>
    </row>
    <row r="52" spans="1:20" x14ac:dyDescent="0.25">
      <c r="A52" t="s">
        <v>383</v>
      </c>
      <c r="B52" t="s">
        <v>375</v>
      </c>
      <c r="C52" t="s">
        <v>362</v>
      </c>
      <c r="D52" t="s">
        <v>378</v>
      </c>
      <c r="E52" t="s">
        <v>377</v>
      </c>
      <c r="J52" t="s">
        <v>351</v>
      </c>
      <c r="K52" t="s">
        <v>475</v>
      </c>
      <c r="L52" t="s">
        <v>383</v>
      </c>
      <c r="M52" t="s">
        <v>571</v>
      </c>
      <c r="R52" t="s">
        <v>395</v>
      </c>
      <c r="S52" t="s">
        <v>676</v>
      </c>
      <c r="T52" t="s">
        <v>321</v>
      </c>
    </row>
    <row r="53" spans="1:20" x14ac:dyDescent="0.25">
      <c r="A53" t="s">
        <v>542</v>
      </c>
      <c r="B53" t="s">
        <v>377</v>
      </c>
      <c r="C53" t="s">
        <v>371</v>
      </c>
      <c r="D53" t="s">
        <v>563</v>
      </c>
      <c r="E53" t="s">
        <v>563</v>
      </c>
      <c r="J53" t="s">
        <v>446</v>
      </c>
      <c r="K53" t="s">
        <v>395</v>
      </c>
      <c r="L53" t="s">
        <v>414</v>
      </c>
      <c r="M53" t="s">
        <v>279</v>
      </c>
      <c r="R53" t="s">
        <v>340</v>
      </c>
      <c r="S53" t="s">
        <v>437</v>
      </c>
      <c r="T53" t="s">
        <v>370</v>
      </c>
    </row>
    <row r="54" spans="1:20" x14ac:dyDescent="0.25">
      <c r="A54" t="s">
        <v>313</v>
      </c>
      <c r="B54" t="s">
        <v>299</v>
      </c>
      <c r="C54" t="s">
        <v>372</v>
      </c>
      <c r="D54" t="s">
        <v>556</v>
      </c>
      <c r="E54" t="s">
        <v>380</v>
      </c>
      <c r="J54" t="s">
        <v>644</v>
      </c>
      <c r="K54" t="s">
        <v>340</v>
      </c>
      <c r="L54" t="s">
        <v>414</v>
      </c>
      <c r="M54" t="s">
        <v>351</v>
      </c>
      <c r="R54" t="s">
        <v>496</v>
      </c>
      <c r="S54" t="s">
        <v>395</v>
      </c>
      <c r="T54" t="s">
        <v>555</v>
      </c>
    </row>
    <row r="55" spans="1:20" x14ac:dyDescent="0.25">
      <c r="A55" t="s">
        <v>385</v>
      </c>
      <c r="B55" t="s">
        <v>378</v>
      </c>
      <c r="C55" t="s">
        <v>373</v>
      </c>
      <c r="D55" t="s">
        <v>380</v>
      </c>
      <c r="E55" t="s">
        <v>381</v>
      </c>
      <c r="J55" t="s">
        <v>418</v>
      </c>
      <c r="K55" t="s">
        <v>477</v>
      </c>
      <c r="L55" t="s">
        <v>380</v>
      </c>
      <c r="M55" t="s">
        <v>446</v>
      </c>
      <c r="R55" t="s">
        <v>626</v>
      </c>
      <c r="S55" t="s">
        <v>395</v>
      </c>
      <c r="T55" t="s">
        <v>279</v>
      </c>
    </row>
    <row r="56" spans="1:20" x14ac:dyDescent="0.25">
      <c r="A56" t="s">
        <v>386</v>
      </c>
      <c r="B56" t="s">
        <v>379</v>
      </c>
      <c r="C56" t="s">
        <v>374</v>
      </c>
      <c r="D56" t="s">
        <v>381</v>
      </c>
      <c r="E56" t="s">
        <v>383</v>
      </c>
      <c r="J56" t="s">
        <v>463</v>
      </c>
      <c r="K56" t="s">
        <v>596</v>
      </c>
      <c r="L56" t="s">
        <v>321</v>
      </c>
      <c r="M56" t="s">
        <v>644</v>
      </c>
      <c r="R56" t="s">
        <v>540</v>
      </c>
      <c r="S56" t="s">
        <v>441</v>
      </c>
      <c r="T56" t="s">
        <v>598</v>
      </c>
    </row>
    <row r="57" spans="1:20" x14ac:dyDescent="0.25">
      <c r="A57" t="s">
        <v>294</v>
      </c>
      <c r="B57" t="s">
        <v>563</v>
      </c>
      <c r="C57" t="s">
        <v>375</v>
      </c>
      <c r="D57" t="s">
        <v>383</v>
      </c>
      <c r="E57" t="s">
        <v>375</v>
      </c>
      <c r="J57" t="s">
        <v>572</v>
      </c>
      <c r="K57" t="s">
        <v>436</v>
      </c>
      <c r="L57" t="s">
        <v>370</v>
      </c>
      <c r="M57" t="s">
        <v>415</v>
      </c>
      <c r="R57" t="s">
        <v>341</v>
      </c>
      <c r="S57" t="s">
        <v>475</v>
      </c>
      <c r="T57" t="s">
        <v>543</v>
      </c>
    </row>
    <row r="58" spans="1:20" x14ac:dyDescent="0.25">
      <c r="A58" t="s">
        <v>643</v>
      </c>
      <c r="B58" t="s">
        <v>380</v>
      </c>
      <c r="C58" t="s">
        <v>376</v>
      </c>
      <c r="D58" t="s">
        <v>313</v>
      </c>
      <c r="E58" t="s">
        <v>313</v>
      </c>
      <c r="J58" t="s">
        <v>368</v>
      </c>
      <c r="K58" t="s">
        <v>464</v>
      </c>
      <c r="L58" t="s">
        <v>279</v>
      </c>
      <c r="M58" t="s">
        <v>417</v>
      </c>
      <c r="R58" t="s">
        <v>588</v>
      </c>
      <c r="S58" t="s">
        <v>395</v>
      </c>
      <c r="T58" t="s">
        <v>432</v>
      </c>
    </row>
    <row r="59" spans="1:20" x14ac:dyDescent="0.25">
      <c r="A59" t="s">
        <v>293</v>
      </c>
      <c r="B59" t="s">
        <v>381</v>
      </c>
      <c r="C59" t="s">
        <v>377</v>
      </c>
      <c r="D59" t="s">
        <v>385</v>
      </c>
      <c r="E59" t="s">
        <v>385</v>
      </c>
      <c r="J59" t="s">
        <v>380</v>
      </c>
      <c r="K59" t="s">
        <v>540</v>
      </c>
      <c r="L59" t="s">
        <v>370</v>
      </c>
      <c r="M59" t="s">
        <v>568</v>
      </c>
      <c r="R59" t="s">
        <v>447</v>
      </c>
      <c r="S59" t="s">
        <v>751</v>
      </c>
      <c r="T59" t="s">
        <v>295</v>
      </c>
    </row>
    <row r="60" spans="1:20" x14ac:dyDescent="0.25">
      <c r="A60" t="s">
        <v>389</v>
      </c>
      <c r="B60" t="s">
        <v>340</v>
      </c>
      <c r="C60" t="s">
        <v>378</v>
      </c>
      <c r="D60" t="s">
        <v>386</v>
      </c>
      <c r="E60" t="s">
        <v>386</v>
      </c>
      <c r="J60" t="s">
        <v>307</v>
      </c>
      <c r="K60" t="s">
        <v>318</v>
      </c>
      <c r="L60" t="s">
        <v>429</v>
      </c>
      <c r="M60" t="s">
        <v>501</v>
      </c>
      <c r="R60" t="s">
        <v>557</v>
      </c>
      <c r="S60" t="s">
        <v>340</v>
      </c>
      <c r="T60" t="s">
        <v>436</v>
      </c>
    </row>
    <row r="61" spans="1:20" x14ac:dyDescent="0.25">
      <c r="A61" t="s">
        <v>279</v>
      </c>
      <c r="B61" t="s">
        <v>375</v>
      </c>
      <c r="C61" t="s">
        <v>311</v>
      </c>
      <c r="D61" t="s">
        <v>387</v>
      </c>
      <c r="E61" t="s">
        <v>387</v>
      </c>
      <c r="J61" t="s">
        <v>321</v>
      </c>
      <c r="K61" t="s">
        <v>461</v>
      </c>
      <c r="L61" t="s">
        <v>480</v>
      </c>
      <c r="M61" t="s">
        <v>368</v>
      </c>
      <c r="R61" t="s">
        <v>436</v>
      </c>
      <c r="S61" t="s">
        <v>321</v>
      </c>
      <c r="T61" t="s">
        <v>312</v>
      </c>
    </row>
    <row r="62" spans="1:20" x14ac:dyDescent="0.25">
      <c r="A62" t="s">
        <v>393</v>
      </c>
      <c r="B62" t="s">
        <v>313</v>
      </c>
      <c r="C62" t="s">
        <v>379</v>
      </c>
      <c r="D62" t="s">
        <v>294</v>
      </c>
      <c r="E62" t="s">
        <v>294</v>
      </c>
      <c r="J62" t="s">
        <v>370</v>
      </c>
      <c r="K62" t="s">
        <v>598</v>
      </c>
      <c r="L62" t="s">
        <v>432</v>
      </c>
      <c r="M62" t="s">
        <v>380</v>
      </c>
      <c r="R62" t="s">
        <v>313</v>
      </c>
      <c r="S62" t="s">
        <v>477</v>
      </c>
      <c r="T62" t="s">
        <v>436</v>
      </c>
    </row>
    <row r="63" spans="1:20" x14ac:dyDescent="0.25">
      <c r="A63" t="s">
        <v>395</v>
      </c>
      <c r="B63" t="s">
        <v>385</v>
      </c>
      <c r="C63" t="s">
        <v>380</v>
      </c>
      <c r="D63" t="s">
        <v>293</v>
      </c>
      <c r="E63" t="s">
        <v>293</v>
      </c>
      <c r="J63" t="s">
        <v>532</v>
      </c>
      <c r="K63" t="s">
        <v>316</v>
      </c>
      <c r="L63" t="s">
        <v>295</v>
      </c>
      <c r="M63" t="s">
        <v>321</v>
      </c>
      <c r="R63" t="s">
        <v>598</v>
      </c>
      <c r="S63" t="s">
        <v>741</v>
      </c>
      <c r="T63" t="s">
        <v>441</v>
      </c>
    </row>
    <row r="64" spans="1:20" x14ac:dyDescent="0.25">
      <c r="A64" t="s">
        <v>396</v>
      </c>
      <c r="B64" t="s">
        <v>386</v>
      </c>
      <c r="C64" t="s">
        <v>381</v>
      </c>
      <c r="D64" t="s">
        <v>314</v>
      </c>
      <c r="E64" t="s">
        <v>314</v>
      </c>
      <c r="J64" t="s">
        <v>279</v>
      </c>
      <c r="K64" t="s">
        <v>323</v>
      </c>
      <c r="L64" t="s">
        <v>436</v>
      </c>
      <c r="M64" t="s">
        <v>422</v>
      </c>
      <c r="R64" t="s">
        <v>737</v>
      </c>
      <c r="S64" t="s">
        <v>588</v>
      </c>
      <c r="T64" t="s">
        <v>475</v>
      </c>
    </row>
    <row r="65" spans="1:20" x14ac:dyDescent="0.25">
      <c r="A65" t="s">
        <v>492</v>
      </c>
      <c r="B65" t="s">
        <v>387</v>
      </c>
      <c r="C65" t="s">
        <v>300</v>
      </c>
      <c r="D65" t="s">
        <v>389</v>
      </c>
      <c r="E65" t="s">
        <v>389</v>
      </c>
      <c r="J65" t="s">
        <v>370</v>
      </c>
      <c r="K65" t="s">
        <v>532</v>
      </c>
      <c r="L65" t="s">
        <v>312</v>
      </c>
      <c r="M65" t="s">
        <v>370</v>
      </c>
      <c r="R65" t="s">
        <v>502</v>
      </c>
      <c r="S65" t="s">
        <v>394</v>
      </c>
      <c r="T65" t="s">
        <v>562</v>
      </c>
    </row>
    <row r="66" spans="1:20" x14ac:dyDescent="0.25">
      <c r="A66" t="s">
        <v>384</v>
      </c>
      <c r="B66" t="s">
        <v>294</v>
      </c>
      <c r="C66" t="s">
        <v>382</v>
      </c>
      <c r="D66" t="s">
        <v>360</v>
      </c>
      <c r="E66" t="s">
        <v>531</v>
      </c>
      <c r="J66" t="s">
        <v>598</v>
      </c>
      <c r="K66" t="s">
        <v>460</v>
      </c>
      <c r="L66" t="s">
        <v>436</v>
      </c>
      <c r="M66" t="s">
        <v>423</v>
      </c>
      <c r="R66" t="s">
        <v>461</v>
      </c>
      <c r="S66" t="s">
        <v>479</v>
      </c>
      <c r="T66" t="s">
        <v>395</v>
      </c>
    </row>
    <row r="67" spans="1:20" x14ac:dyDescent="0.25">
      <c r="A67" t="s">
        <v>300</v>
      </c>
      <c r="B67" t="s">
        <v>293</v>
      </c>
      <c r="C67" t="s">
        <v>335</v>
      </c>
      <c r="D67" t="s">
        <v>390</v>
      </c>
      <c r="E67" t="s">
        <v>390</v>
      </c>
      <c r="J67" t="s">
        <v>543</v>
      </c>
      <c r="K67" t="s">
        <v>678</v>
      </c>
      <c r="L67" t="s">
        <v>395</v>
      </c>
      <c r="M67" t="s">
        <v>279</v>
      </c>
      <c r="R67" t="s">
        <v>738</v>
      </c>
      <c r="S67" t="s">
        <v>436</v>
      </c>
      <c r="T67" t="s">
        <v>340</v>
      </c>
    </row>
    <row r="68" spans="1:20" x14ac:dyDescent="0.25">
      <c r="A68" t="s">
        <v>373</v>
      </c>
      <c r="B68" t="s">
        <v>385</v>
      </c>
      <c r="C68" t="s">
        <v>383</v>
      </c>
      <c r="D68" t="s">
        <v>392</v>
      </c>
      <c r="E68" t="s">
        <v>391</v>
      </c>
      <c r="J68" t="s">
        <v>432</v>
      </c>
      <c r="K68" t="s">
        <v>532</v>
      </c>
      <c r="L68" t="s">
        <v>475</v>
      </c>
      <c r="M68" t="s">
        <v>473</v>
      </c>
      <c r="R68" t="s">
        <v>457</v>
      </c>
      <c r="S68" t="s">
        <v>437</v>
      </c>
      <c r="T68" t="s">
        <v>496</v>
      </c>
    </row>
    <row r="69" spans="1:20" x14ac:dyDescent="0.25">
      <c r="A69" t="s">
        <v>614</v>
      </c>
      <c r="B69" t="s">
        <v>314</v>
      </c>
      <c r="C69" t="s">
        <v>375</v>
      </c>
      <c r="D69" t="s">
        <v>564</v>
      </c>
      <c r="E69" t="s">
        <v>392</v>
      </c>
      <c r="J69" t="s">
        <v>295</v>
      </c>
      <c r="K69" t="s">
        <v>534</v>
      </c>
      <c r="L69" t="s">
        <v>395</v>
      </c>
      <c r="M69" t="s">
        <v>277</v>
      </c>
      <c r="R69" t="s">
        <v>609</v>
      </c>
      <c r="S69" t="s">
        <v>295</v>
      </c>
      <c r="T69" t="s">
        <v>602</v>
      </c>
    </row>
    <row r="70" spans="1:20" x14ac:dyDescent="0.25">
      <c r="A70" t="s">
        <v>398</v>
      </c>
      <c r="B70" t="s">
        <v>389</v>
      </c>
      <c r="C70" t="s">
        <v>384</v>
      </c>
      <c r="D70" t="s">
        <v>366</v>
      </c>
      <c r="E70" t="s">
        <v>564</v>
      </c>
      <c r="J70" t="s">
        <v>436</v>
      </c>
      <c r="K70" t="s">
        <v>465</v>
      </c>
      <c r="L70" t="s">
        <v>340</v>
      </c>
      <c r="M70" t="s">
        <v>370</v>
      </c>
      <c r="R70" t="s">
        <v>602</v>
      </c>
      <c r="S70" t="s">
        <v>313</v>
      </c>
      <c r="T70" t="s">
        <v>741</v>
      </c>
    </row>
    <row r="71" spans="1:20" x14ac:dyDescent="0.25">
      <c r="A71" t="s">
        <v>378</v>
      </c>
      <c r="B71" t="s">
        <v>613</v>
      </c>
      <c r="C71" t="s">
        <v>313</v>
      </c>
      <c r="D71" t="s">
        <v>302</v>
      </c>
      <c r="E71" t="s">
        <v>366</v>
      </c>
      <c r="J71" t="s">
        <v>312</v>
      </c>
      <c r="K71" t="s">
        <v>260</v>
      </c>
      <c r="L71" t="s">
        <v>602</v>
      </c>
      <c r="M71" t="s">
        <v>429</v>
      </c>
      <c r="R71" t="s">
        <v>296</v>
      </c>
      <c r="S71" t="s">
        <v>364</v>
      </c>
      <c r="T71" t="s">
        <v>574</v>
      </c>
    </row>
    <row r="72" spans="1:20" x14ac:dyDescent="0.25">
      <c r="A72" t="s">
        <v>296</v>
      </c>
      <c r="B72" t="s">
        <v>450</v>
      </c>
      <c r="C72" t="s">
        <v>385</v>
      </c>
      <c r="D72" t="s">
        <v>395</v>
      </c>
      <c r="E72" t="s">
        <v>302</v>
      </c>
      <c r="J72" t="s">
        <v>436</v>
      </c>
      <c r="K72" t="s">
        <v>367</v>
      </c>
      <c r="L72" t="s">
        <v>516</v>
      </c>
      <c r="M72" t="s">
        <v>372</v>
      </c>
      <c r="R72" t="s">
        <v>383</v>
      </c>
      <c r="S72" t="s">
        <v>575</v>
      </c>
      <c r="T72" t="s">
        <v>394</v>
      </c>
    </row>
    <row r="73" spans="1:20" x14ac:dyDescent="0.25">
      <c r="A73" t="s">
        <v>306</v>
      </c>
      <c r="B73" t="s">
        <v>390</v>
      </c>
      <c r="C73" t="s">
        <v>386</v>
      </c>
      <c r="D73" t="s">
        <v>528</v>
      </c>
      <c r="E73" t="s">
        <v>565</v>
      </c>
      <c r="J73" t="s">
        <v>395</v>
      </c>
      <c r="K73" t="s">
        <v>338</v>
      </c>
      <c r="L73" t="s">
        <v>574</v>
      </c>
      <c r="M73" t="s">
        <v>372</v>
      </c>
      <c r="R73" t="s">
        <v>308</v>
      </c>
      <c r="S73" t="s">
        <v>632</v>
      </c>
      <c r="T73" t="s">
        <v>742</v>
      </c>
    </row>
    <row r="74" spans="1:20" x14ac:dyDescent="0.25">
      <c r="A74" t="s">
        <v>400</v>
      </c>
      <c r="B74" t="s">
        <v>392</v>
      </c>
      <c r="C74" t="s">
        <v>387</v>
      </c>
      <c r="D74" t="s">
        <v>442</v>
      </c>
      <c r="E74" t="s">
        <v>395</v>
      </c>
      <c r="J74" t="s">
        <v>475</v>
      </c>
      <c r="K74" t="s">
        <v>303</v>
      </c>
      <c r="L74" t="s">
        <v>447</v>
      </c>
      <c r="M74" t="s">
        <v>312</v>
      </c>
      <c r="R74" t="s">
        <v>465</v>
      </c>
      <c r="S74" t="s">
        <v>461</v>
      </c>
      <c r="T74" t="s">
        <v>402</v>
      </c>
    </row>
    <row r="75" spans="1:20" x14ac:dyDescent="0.25">
      <c r="A75" t="s">
        <v>401</v>
      </c>
      <c r="B75" t="s">
        <v>564</v>
      </c>
      <c r="C75" t="s">
        <v>294</v>
      </c>
      <c r="D75" t="s">
        <v>620</v>
      </c>
      <c r="E75" t="s">
        <v>396</v>
      </c>
      <c r="J75" t="s">
        <v>395</v>
      </c>
      <c r="K75" t="s">
        <v>579</v>
      </c>
      <c r="L75" t="s">
        <v>436</v>
      </c>
      <c r="M75" t="s">
        <v>335</v>
      </c>
      <c r="R75" t="s">
        <v>260</v>
      </c>
      <c r="S75" t="s">
        <v>578</v>
      </c>
      <c r="T75" t="s">
        <v>436</v>
      </c>
    </row>
    <row r="76" spans="1:20" x14ac:dyDescent="0.25">
      <c r="A76" t="s">
        <v>402</v>
      </c>
      <c r="B76" t="s">
        <v>366</v>
      </c>
      <c r="C76" t="s">
        <v>293</v>
      </c>
      <c r="D76" t="s">
        <v>397</v>
      </c>
      <c r="E76" t="s">
        <v>528</v>
      </c>
      <c r="J76" t="s">
        <v>340</v>
      </c>
      <c r="K76" t="s">
        <v>618</v>
      </c>
      <c r="L76" t="s">
        <v>299</v>
      </c>
      <c r="M76" t="s">
        <v>466</v>
      </c>
      <c r="R76" t="s">
        <v>367</v>
      </c>
      <c r="S76" t="s">
        <v>457</v>
      </c>
      <c r="T76" t="s">
        <v>295</v>
      </c>
    </row>
    <row r="77" spans="1:20" x14ac:dyDescent="0.25">
      <c r="A77" t="s">
        <v>403</v>
      </c>
      <c r="B77" t="s">
        <v>302</v>
      </c>
      <c r="C77" t="s">
        <v>388</v>
      </c>
      <c r="D77" t="s">
        <v>452</v>
      </c>
      <c r="E77" t="s">
        <v>442</v>
      </c>
      <c r="J77" t="s">
        <v>602</v>
      </c>
      <c r="K77" t="s">
        <v>470</v>
      </c>
      <c r="L77" t="s">
        <v>464</v>
      </c>
      <c r="M77" t="s">
        <v>466</v>
      </c>
      <c r="R77" t="s">
        <v>338</v>
      </c>
      <c r="S77" t="s">
        <v>744</v>
      </c>
      <c r="T77" t="s">
        <v>313</v>
      </c>
    </row>
    <row r="78" spans="1:20" x14ac:dyDescent="0.25">
      <c r="A78" t="s">
        <v>583</v>
      </c>
      <c r="B78" t="s">
        <v>629</v>
      </c>
      <c r="C78" t="s">
        <v>385</v>
      </c>
      <c r="D78" t="s">
        <v>621</v>
      </c>
      <c r="E78" t="s">
        <v>397</v>
      </c>
      <c r="J78" t="s">
        <v>387</v>
      </c>
      <c r="K78" t="s">
        <v>386</v>
      </c>
      <c r="L78" t="s">
        <v>540</v>
      </c>
      <c r="M78" t="s">
        <v>379</v>
      </c>
      <c r="R78" t="s">
        <v>572</v>
      </c>
      <c r="S78" t="s">
        <v>463</v>
      </c>
      <c r="T78" t="s">
        <v>364</v>
      </c>
    </row>
    <row r="79" spans="1:20" x14ac:dyDescent="0.25">
      <c r="A79" t="s">
        <v>450</v>
      </c>
      <c r="B79" t="s">
        <v>401</v>
      </c>
      <c r="C79" t="s">
        <v>314</v>
      </c>
      <c r="D79" t="s">
        <v>399</v>
      </c>
      <c r="E79" t="s">
        <v>452</v>
      </c>
      <c r="J79" t="s">
        <v>574</v>
      </c>
      <c r="K79" t="s">
        <v>379</v>
      </c>
      <c r="L79" t="s">
        <v>340</v>
      </c>
      <c r="M79" t="s">
        <v>295</v>
      </c>
      <c r="R79" t="s">
        <v>378</v>
      </c>
      <c r="S79" t="s">
        <v>460</v>
      </c>
      <c r="T79" t="s">
        <v>540</v>
      </c>
    </row>
    <row r="80" spans="1:20" x14ac:dyDescent="0.25">
      <c r="A80" t="s">
        <v>449</v>
      </c>
      <c r="B80" t="s">
        <v>397</v>
      </c>
      <c r="C80" t="s">
        <v>389</v>
      </c>
      <c r="D80" t="s">
        <v>378</v>
      </c>
      <c r="E80" t="s">
        <v>399</v>
      </c>
      <c r="J80" t="s">
        <v>588</v>
      </c>
      <c r="K80" t="s">
        <v>474</v>
      </c>
      <c r="L80" t="s">
        <v>451</v>
      </c>
      <c r="M80" t="s">
        <v>647</v>
      </c>
      <c r="R80" t="s">
        <v>470</v>
      </c>
      <c r="S80" t="s">
        <v>553</v>
      </c>
      <c r="T80" t="s">
        <v>318</v>
      </c>
    </row>
    <row r="81" spans="1:20" x14ac:dyDescent="0.25">
      <c r="A81" t="s">
        <v>410</v>
      </c>
      <c r="B81" t="s">
        <v>452</v>
      </c>
      <c r="C81" t="s">
        <v>279</v>
      </c>
      <c r="D81" t="s">
        <v>566</v>
      </c>
      <c r="E81" t="s">
        <v>378</v>
      </c>
      <c r="J81" t="s">
        <v>458</v>
      </c>
      <c r="K81" t="s">
        <v>334</v>
      </c>
      <c r="L81" t="s">
        <v>318</v>
      </c>
      <c r="M81" t="s">
        <v>437</v>
      </c>
      <c r="R81" t="s">
        <v>386</v>
      </c>
      <c r="S81" t="s">
        <v>296</v>
      </c>
      <c r="T81" t="s">
        <v>294</v>
      </c>
    </row>
    <row r="82" spans="1:20" x14ac:dyDescent="0.25">
      <c r="A82" t="s">
        <v>302</v>
      </c>
      <c r="B82" t="s">
        <v>621</v>
      </c>
      <c r="C82" t="s">
        <v>390</v>
      </c>
      <c r="D82" t="s">
        <v>567</v>
      </c>
      <c r="E82" t="s">
        <v>306</v>
      </c>
      <c r="J82" t="s">
        <v>630</v>
      </c>
      <c r="K82" t="s">
        <v>459</v>
      </c>
      <c r="L82" t="s">
        <v>461</v>
      </c>
      <c r="M82" t="s">
        <v>395</v>
      </c>
      <c r="R82" t="s">
        <v>379</v>
      </c>
      <c r="S82" t="s">
        <v>752</v>
      </c>
      <c r="T82" t="s">
        <v>461</v>
      </c>
    </row>
    <row r="83" spans="1:20" x14ac:dyDescent="0.25">
      <c r="A83" t="s">
        <v>371</v>
      </c>
      <c r="B83" t="s">
        <v>399</v>
      </c>
      <c r="C83" t="s">
        <v>391</v>
      </c>
      <c r="D83" t="s">
        <v>404</v>
      </c>
      <c r="E83" t="s">
        <v>566</v>
      </c>
      <c r="J83" t="s">
        <v>436</v>
      </c>
      <c r="K83" t="s">
        <v>485</v>
      </c>
      <c r="L83" t="s">
        <v>370</v>
      </c>
      <c r="M83" t="s">
        <v>312</v>
      </c>
      <c r="R83" t="s">
        <v>417</v>
      </c>
      <c r="S83" t="s">
        <v>534</v>
      </c>
      <c r="T83" t="s">
        <v>743</v>
      </c>
    </row>
    <row r="84" spans="1:20" x14ac:dyDescent="0.25">
      <c r="A84" t="s">
        <v>317</v>
      </c>
      <c r="B84" t="s">
        <v>378</v>
      </c>
      <c r="C84" t="s">
        <v>392</v>
      </c>
      <c r="D84" t="s">
        <v>568</v>
      </c>
      <c r="E84" t="s">
        <v>567</v>
      </c>
      <c r="J84" t="s">
        <v>437</v>
      </c>
      <c r="K84" t="s">
        <v>557</v>
      </c>
      <c r="L84" t="s">
        <v>316</v>
      </c>
      <c r="M84" t="s">
        <v>475</v>
      </c>
      <c r="R84" t="s">
        <v>305</v>
      </c>
      <c r="S84" t="s">
        <v>465</v>
      </c>
      <c r="T84" t="s">
        <v>457</v>
      </c>
    </row>
    <row r="85" spans="1:20" x14ac:dyDescent="0.25">
      <c r="A85" t="s">
        <v>279</v>
      </c>
      <c r="B85" t="s">
        <v>306</v>
      </c>
      <c r="C85" t="s">
        <v>393</v>
      </c>
      <c r="D85" t="s">
        <v>407</v>
      </c>
      <c r="E85" t="s">
        <v>404</v>
      </c>
      <c r="J85" t="s">
        <v>299</v>
      </c>
      <c r="K85" t="s">
        <v>425</v>
      </c>
      <c r="L85" t="s">
        <v>457</v>
      </c>
      <c r="M85" t="s">
        <v>395</v>
      </c>
      <c r="R85" t="s">
        <v>585</v>
      </c>
      <c r="S85" t="s">
        <v>260</v>
      </c>
      <c r="T85" t="s">
        <v>744</v>
      </c>
    </row>
    <row r="86" spans="1:20" x14ac:dyDescent="0.25">
      <c r="A86" t="s">
        <v>411</v>
      </c>
      <c r="B86" t="s">
        <v>566</v>
      </c>
      <c r="C86" t="s">
        <v>366</v>
      </c>
      <c r="D86" t="s">
        <v>379</v>
      </c>
      <c r="E86" t="s">
        <v>568</v>
      </c>
      <c r="J86" t="s">
        <v>313</v>
      </c>
      <c r="K86" t="s">
        <v>271</v>
      </c>
      <c r="L86" t="s">
        <v>532</v>
      </c>
      <c r="M86" t="s">
        <v>340</v>
      </c>
      <c r="R86" t="s">
        <v>332</v>
      </c>
      <c r="S86" t="s">
        <v>681</v>
      </c>
      <c r="T86" t="s">
        <v>463</v>
      </c>
    </row>
    <row r="87" spans="1:20" x14ac:dyDescent="0.25">
      <c r="A87" t="s">
        <v>376</v>
      </c>
      <c r="B87" t="s">
        <v>567</v>
      </c>
      <c r="C87" t="s">
        <v>302</v>
      </c>
      <c r="D87" t="s">
        <v>333</v>
      </c>
      <c r="E87" t="s">
        <v>569</v>
      </c>
      <c r="J87" t="s">
        <v>368</v>
      </c>
      <c r="K87" t="s">
        <v>378</v>
      </c>
      <c r="L87" t="s">
        <v>459</v>
      </c>
      <c r="M87" t="s">
        <v>477</v>
      </c>
      <c r="R87" t="s">
        <v>477</v>
      </c>
      <c r="S87" t="s">
        <v>452</v>
      </c>
      <c r="T87" t="s">
        <v>613</v>
      </c>
    </row>
    <row r="88" spans="1:20" x14ac:dyDescent="0.25">
      <c r="A88" t="s">
        <v>412</v>
      </c>
      <c r="B88" t="s">
        <v>404</v>
      </c>
      <c r="C88" t="s">
        <v>394</v>
      </c>
      <c r="D88" t="s">
        <v>309</v>
      </c>
      <c r="E88" t="s">
        <v>407</v>
      </c>
      <c r="J88" t="s">
        <v>540</v>
      </c>
      <c r="K88" t="s">
        <v>366</v>
      </c>
      <c r="L88" t="s">
        <v>460</v>
      </c>
      <c r="M88" t="s">
        <v>516</v>
      </c>
      <c r="R88" t="s">
        <v>332</v>
      </c>
      <c r="S88" t="s">
        <v>458</v>
      </c>
      <c r="T88" t="s">
        <v>460</v>
      </c>
    </row>
    <row r="89" spans="1:20" x14ac:dyDescent="0.25">
      <c r="A89" t="s">
        <v>413</v>
      </c>
      <c r="B89" t="s">
        <v>568</v>
      </c>
      <c r="C89" t="s">
        <v>395</v>
      </c>
      <c r="D89" t="s">
        <v>500</v>
      </c>
      <c r="E89" t="s">
        <v>570</v>
      </c>
      <c r="J89" t="s">
        <v>318</v>
      </c>
      <c r="K89" t="s">
        <v>542</v>
      </c>
      <c r="L89" t="s">
        <v>587</v>
      </c>
      <c r="M89" t="s">
        <v>523</v>
      </c>
      <c r="R89" t="s">
        <v>739</v>
      </c>
      <c r="S89" t="s">
        <v>370</v>
      </c>
      <c r="T89" t="s">
        <v>553</v>
      </c>
    </row>
    <row r="90" spans="1:20" x14ac:dyDescent="0.25">
      <c r="A90" t="s">
        <v>446</v>
      </c>
      <c r="B90" t="s">
        <v>407</v>
      </c>
      <c r="C90" t="s">
        <v>396</v>
      </c>
      <c r="D90" t="s">
        <v>571</v>
      </c>
      <c r="E90" t="s">
        <v>333</v>
      </c>
      <c r="J90" t="s">
        <v>461</v>
      </c>
      <c r="K90" t="s">
        <v>279</v>
      </c>
      <c r="L90" t="s">
        <v>532</v>
      </c>
      <c r="M90" t="s">
        <v>458</v>
      </c>
      <c r="R90" t="s">
        <v>446</v>
      </c>
      <c r="S90" t="s">
        <v>378</v>
      </c>
      <c r="T90" t="s">
        <v>587</v>
      </c>
    </row>
    <row r="91" spans="1:20" x14ac:dyDescent="0.25">
      <c r="A91" t="s">
        <v>644</v>
      </c>
      <c r="B91" t="s">
        <v>379</v>
      </c>
      <c r="C91" t="s">
        <v>300</v>
      </c>
      <c r="D91" t="s">
        <v>528</v>
      </c>
      <c r="E91" t="s">
        <v>309</v>
      </c>
      <c r="J91" t="s">
        <v>598</v>
      </c>
      <c r="K91" t="s">
        <v>453</v>
      </c>
      <c r="L91" t="s">
        <v>371</v>
      </c>
      <c r="M91" t="s">
        <v>436</v>
      </c>
      <c r="R91" t="s">
        <v>484</v>
      </c>
      <c r="S91" t="s">
        <v>470</v>
      </c>
      <c r="T91" t="s">
        <v>383</v>
      </c>
    </row>
    <row r="92" spans="1:20" x14ac:dyDescent="0.25">
      <c r="A92" t="s">
        <v>526</v>
      </c>
      <c r="B92" t="s">
        <v>333</v>
      </c>
      <c r="C92" t="s">
        <v>366</v>
      </c>
      <c r="D92" t="s">
        <v>279</v>
      </c>
      <c r="E92" t="s">
        <v>500</v>
      </c>
      <c r="J92" t="s">
        <v>600</v>
      </c>
      <c r="K92" t="s">
        <v>385</v>
      </c>
      <c r="L92" t="s">
        <v>465</v>
      </c>
      <c r="M92" t="s">
        <v>453</v>
      </c>
      <c r="R92" t="s">
        <v>314</v>
      </c>
      <c r="S92" t="s">
        <v>386</v>
      </c>
      <c r="T92" t="s">
        <v>371</v>
      </c>
    </row>
    <row r="93" spans="1:20" x14ac:dyDescent="0.25">
      <c r="A93" t="s">
        <v>416</v>
      </c>
      <c r="B93" t="s">
        <v>302</v>
      </c>
      <c r="C93" t="s">
        <v>397</v>
      </c>
      <c r="D93" t="s">
        <v>484</v>
      </c>
      <c r="E93" t="s">
        <v>571</v>
      </c>
      <c r="J93" t="s">
        <v>457</v>
      </c>
      <c r="K93" t="s">
        <v>496</v>
      </c>
      <c r="L93" t="s">
        <v>668</v>
      </c>
      <c r="M93" t="s">
        <v>313</v>
      </c>
      <c r="R93" t="s">
        <v>524</v>
      </c>
      <c r="S93" t="s">
        <v>379</v>
      </c>
      <c r="T93" t="s">
        <v>465</v>
      </c>
    </row>
    <row r="94" spans="1:20" x14ac:dyDescent="0.25">
      <c r="A94" t="s">
        <v>309</v>
      </c>
      <c r="B94" t="s">
        <v>309</v>
      </c>
      <c r="C94" t="s">
        <v>398</v>
      </c>
      <c r="D94" t="s">
        <v>555</v>
      </c>
      <c r="E94" t="s">
        <v>528</v>
      </c>
      <c r="J94" t="s">
        <v>323</v>
      </c>
      <c r="K94" t="s">
        <v>291</v>
      </c>
      <c r="L94" t="s">
        <v>260</v>
      </c>
      <c r="M94" t="s">
        <v>293</v>
      </c>
      <c r="R94" t="s">
        <v>737</v>
      </c>
      <c r="S94" t="s">
        <v>417</v>
      </c>
      <c r="T94" t="s">
        <v>260</v>
      </c>
    </row>
    <row r="95" spans="1:20" x14ac:dyDescent="0.25">
      <c r="A95" t="s">
        <v>417</v>
      </c>
      <c r="B95" t="s">
        <v>373</v>
      </c>
      <c r="C95" t="s">
        <v>399</v>
      </c>
      <c r="D95" t="s">
        <v>435</v>
      </c>
      <c r="E95" t="s">
        <v>279</v>
      </c>
      <c r="J95" t="s">
        <v>532</v>
      </c>
      <c r="K95" t="s">
        <v>499</v>
      </c>
      <c r="L95" t="s">
        <v>367</v>
      </c>
      <c r="M95" t="s">
        <v>540</v>
      </c>
      <c r="R95" t="s">
        <v>521</v>
      </c>
      <c r="S95" t="s">
        <v>585</v>
      </c>
      <c r="T95" t="s">
        <v>367</v>
      </c>
    </row>
    <row r="96" spans="1:20" x14ac:dyDescent="0.25">
      <c r="A96" t="s">
        <v>418</v>
      </c>
      <c r="B96" t="s">
        <v>528</v>
      </c>
      <c r="C96" t="s">
        <v>378</v>
      </c>
      <c r="D96" t="s">
        <v>572</v>
      </c>
      <c r="E96" t="s">
        <v>484</v>
      </c>
      <c r="J96" t="s">
        <v>460</v>
      </c>
      <c r="K96" t="s">
        <v>634</v>
      </c>
      <c r="L96" t="s">
        <v>338</v>
      </c>
      <c r="M96" t="s">
        <v>358</v>
      </c>
      <c r="R96" t="s">
        <v>536</v>
      </c>
      <c r="S96" t="s">
        <v>332</v>
      </c>
      <c r="T96" t="s">
        <v>303</v>
      </c>
    </row>
    <row r="97" spans="1:20" x14ac:dyDescent="0.25">
      <c r="A97" t="s">
        <v>335</v>
      </c>
      <c r="B97" t="s">
        <v>279</v>
      </c>
      <c r="C97" t="s">
        <v>296</v>
      </c>
      <c r="D97" t="s">
        <v>376</v>
      </c>
      <c r="E97" t="s">
        <v>484</v>
      </c>
      <c r="J97" t="s">
        <v>587</v>
      </c>
      <c r="K97" t="s">
        <v>502</v>
      </c>
      <c r="L97" t="s">
        <v>303</v>
      </c>
      <c r="M97" t="s">
        <v>617</v>
      </c>
      <c r="R97" t="s">
        <v>682</v>
      </c>
      <c r="S97" t="s">
        <v>477</v>
      </c>
      <c r="T97" t="s">
        <v>579</v>
      </c>
    </row>
    <row r="98" spans="1:20" x14ac:dyDescent="0.25">
      <c r="A98" t="s">
        <v>368</v>
      </c>
      <c r="B98" t="s">
        <v>555</v>
      </c>
      <c r="C98" t="s">
        <v>306</v>
      </c>
      <c r="D98" t="s">
        <v>412</v>
      </c>
      <c r="E98" t="s">
        <v>555</v>
      </c>
      <c r="J98" t="s">
        <v>532</v>
      </c>
      <c r="K98" t="s">
        <v>166</v>
      </c>
      <c r="L98" t="s">
        <v>458</v>
      </c>
      <c r="M98" t="s">
        <v>318</v>
      </c>
      <c r="R98" t="s">
        <v>378</v>
      </c>
      <c r="S98" t="s">
        <v>739</v>
      </c>
      <c r="T98" t="s">
        <v>378</v>
      </c>
    </row>
    <row r="99" spans="1:20" x14ac:dyDescent="0.25">
      <c r="A99" t="s">
        <v>380</v>
      </c>
      <c r="B99" t="s">
        <v>572</v>
      </c>
      <c r="C99" t="s">
        <v>400</v>
      </c>
      <c r="D99" t="s">
        <v>374</v>
      </c>
      <c r="E99" t="s">
        <v>572</v>
      </c>
      <c r="J99" t="s">
        <v>308</v>
      </c>
      <c r="K99" t="s">
        <v>670</v>
      </c>
      <c r="L99" t="s">
        <v>470</v>
      </c>
      <c r="M99" t="s">
        <v>461</v>
      </c>
      <c r="R99" t="s">
        <v>366</v>
      </c>
      <c r="S99" t="s">
        <v>494</v>
      </c>
      <c r="T99" t="s">
        <v>470</v>
      </c>
    </row>
    <row r="100" spans="1:20" x14ac:dyDescent="0.25">
      <c r="A100" t="s">
        <v>423</v>
      </c>
      <c r="B100" t="s">
        <v>376</v>
      </c>
      <c r="C100" t="s">
        <v>401</v>
      </c>
      <c r="D100" t="s">
        <v>573</v>
      </c>
      <c r="E100" t="s">
        <v>376</v>
      </c>
      <c r="J100" t="s">
        <v>464</v>
      </c>
      <c r="K100" t="s">
        <v>505</v>
      </c>
      <c r="L100" t="s">
        <v>386</v>
      </c>
      <c r="M100" t="s">
        <v>370</v>
      </c>
      <c r="R100" t="s">
        <v>599</v>
      </c>
      <c r="S100" t="s">
        <v>314</v>
      </c>
      <c r="T100" t="s">
        <v>386</v>
      </c>
    </row>
    <row r="101" spans="1:20" x14ac:dyDescent="0.25">
      <c r="A101" t="s">
        <v>316</v>
      </c>
      <c r="B101" t="s">
        <v>412</v>
      </c>
      <c r="C101" t="s">
        <v>402</v>
      </c>
      <c r="D101" t="s">
        <v>532</v>
      </c>
      <c r="E101" t="s">
        <v>412</v>
      </c>
      <c r="J101" t="s">
        <v>465</v>
      </c>
      <c r="K101" t="s">
        <v>583</v>
      </c>
      <c r="L101" t="s">
        <v>471</v>
      </c>
      <c r="M101" t="s">
        <v>578</v>
      </c>
      <c r="R101" t="s">
        <v>279</v>
      </c>
      <c r="S101" t="s">
        <v>459</v>
      </c>
      <c r="T101" t="s">
        <v>745</v>
      </c>
    </row>
    <row r="102" spans="1:20" x14ac:dyDescent="0.25">
      <c r="A102" t="s">
        <v>427</v>
      </c>
      <c r="B102" t="s">
        <v>374</v>
      </c>
      <c r="C102" t="s">
        <v>403</v>
      </c>
      <c r="D102" t="s">
        <v>544</v>
      </c>
      <c r="E102" t="s">
        <v>374</v>
      </c>
      <c r="J102" t="s">
        <v>260</v>
      </c>
      <c r="K102" t="s">
        <v>304</v>
      </c>
      <c r="L102" t="s">
        <v>343</v>
      </c>
      <c r="M102" t="s">
        <v>457</v>
      </c>
      <c r="R102" t="s">
        <v>557</v>
      </c>
      <c r="S102" t="s">
        <v>669</v>
      </c>
      <c r="T102" t="s">
        <v>474</v>
      </c>
    </row>
    <row r="103" spans="1:20" x14ac:dyDescent="0.25">
      <c r="A103" t="s">
        <v>279</v>
      </c>
      <c r="B103" t="s">
        <v>532</v>
      </c>
      <c r="C103" t="s">
        <v>404</v>
      </c>
      <c r="D103" t="s">
        <v>370</v>
      </c>
      <c r="E103" t="s">
        <v>573</v>
      </c>
      <c r="J103" t="s">
        <v>681</v>
      </c>
      <c r="K103" t="s">
        <v>512</v>
      </c>
      <c r="L103" t="s">
        <v>474</v>
      </c>
      <c r="M103" t="s">
        <v>507</v>
      </c>
      <c r="R103" t="s">
        <v>421</v>
      </c>
      <c r="S103" t="s">
        <v>524</v>
      </c>
      <c r="T103" t="s">
        <v>470</v>
      </c>
    </row>
    <row r="104" spans="1:20" x14ac:dyDescent="0.25">
      <c r="A104" t="s">
        <v>428</v>
      </c>
      <c r="B104" t="s">
        <v>370</v>
      </c>
      <c r="C104" t="s">
        <v>405</v>
      </c>
      <c r="D104" t="s">
        <v>475</v>
      </c>
      <c r="E104" t="s">
        <v>532</v>
      </c>
      <c r="J104" t="s">
        <v>303</v>
      </c>
      <c r="K104" t="s">
        <v>297</v>
      </c>
      <c r="L104" t="s">
        <v>332</v>
      </c>
      <c r="M104" t="s">
        <v>460</v>
      </c>
      <c r="R104" t="s">
        <v>499</v>
      </c>
      <c r="S104" t="s">
        <v>617</v>
      </c>
      <c r="T104" t="s">
        <v>475</v>
      </c>
    </row>
    <row r="105" spans="1:20" x14ac:dyDescent="0.25">
      <c r="A105" t="s">
        <v>370</v>
      </c>
      <c r="B105" t="s">
        <v>465</v>
      </c>
      <c r="C105" t="s">
        <v>406</v>
      </c>
      <c r="D105" t="s">
        <v>309</v>
      </c>
      <c r="E105" t="s">
        <v>544</v>
      </c>
      <c r="J105" t="s">
        <v>579</v>
      </c>
      <c r="K105" t="s">
        <v>463</v>
      </c>
      <c r="L105" t="s">
        <v>305</v>
      </c>
      <c r="M105" t="s">
        <v>587</v>
      </c>
      <c r="R105" t="s">
        <v>395</v>
      </c>
      <c r="S105" t="s">
        <v>166</v>
      </c>
      <c r="T105" t="s">
        <v>477</v>
      </c>
    </row>
    <row r="106" spans="1:20" x14ac:dyDescent="0.25">
      <c r="A106" t="s">
        <v>543</v>
      </c>
      <c r="B106" t="s">
        <v>383</v>
      </c>
      <c r="C106" t="s">
        <v>407</v>
      </c>
      <c r="D106" t="s">
        <v>458</v>
      </c>
      <c r="E106" t="s">
        <v>370</v>
      </c>
      <c r="J106" t="s">
        <v>553</v>
      </c>
      <c r="K106" t="s">
        <v>598</v>
      </c>
      <c r="L106" t="s">
        <v>475</v>
      </c>
      <c r="M106" t="s">
        <v>566</v>
      </c>
      <c r="R106" t="s">
        <v>634</v>
      </c>
      <c r="S106" t="s">
        <v>521</v>
      </c>
      <c r="T106" t="s">
        <v>408</v>
      </c>
    </row>
    <row r="107" spans="1:20" x14ac:dyDescent="0.25">
      <c r="A107" t="s">
        <v>432</v>
      </c>
      <c r="B107" t="s">
        <v>475</v>
      </c>
      <c r="C107" t="s">
        <v>351</v>
      </c>
      <c r="D107" t="s">
        <v>418</v>
      </c>
      <c r="E107" t="s">
        <v>465</v>
      </c>
      <c r="J107" t="s">
        <v>470</v>
      </c>
      <c r="K107" t="s">
        <v>370</v>
      </c>
      <c r="L107" t="s">
        <v>476</v>
      </c>
      <c r="M107" t="s">
        <v>608</v>
      </c>
      <c r="R107" t="s">
        <v>395</v>
      </c>
      <c r="S107" t="s">
        <v>536</v>
      </c>
      <c r="T107" t="s">
        <v>484</v>
      </c>
    </row>
    <row r="108" spans="1:20" x14ac:dyDescent="0.25">
      <c r="A108" t="s">
        <v>295</v>
      </c>
      <c r="B108" t="s">
        <v>309</v>
      </c>
      <c r="C108" t="s">
        <v>408</v>
      </c>
      <c r="D108" t="s">
        <v>419</v>
      </c>
      <c r="E108" t="s">
        <v>475</v>
      </c>
      <c r="J108" t="s">
        <v>386</v>
      </c>
      <c r="K108" t="s">
        <v>484</v>
      </c>
      <c r="L108" t="s">
        <v>332</v>
      </c>
      <c r="M108" t="s">
        <v>391</v>
      </c>
      <c r="R108" t="s">
        <v>298</v>
      </c>
      <c r="S108" t="s">
        <v>682</v>
      </c>
      <c r="T108" t="s">
        <v>314</v>
      </c>
    </row>
    <row r="109" spans="1:20" x14ac:dyDescent="0.25">
      <c r="A109" t="s">
        <v>544</v>
      </c>
      <c r="B109" t="s">
        <v>458</v>
      </c>
      <c r="C109" t="s">
        <v>353</v>
      </c>
      <c r="D109" t="s">
        <v>622</v>
      </c>
      <c r="E109" t="s">
        <v>309</v>
      </c>
      <c r="J109" t="s">
        <v>379</v>
      </c>
      <c r="K109" t="s">
        <v>312</v>
      </c>
      <c r="L109" t="s">
        <v>482</v>
      </c>
      <c r="M109" t="s">
        <v>668</v>
      </c>
      <c r="R109" t="s">
        <v>504</v>
      </c>
      <c r="S109" t="s">
        <v>378</v>
      </c>
      <c r="T109" t="s">
        <v>459</v>
      </c>
    </row>
    <row r="110" spans="1:20" x14ac:dyDescent="0.25">
      <c r="A110" t="s">
        <v>301</v>
      </c>
      <c r="B110" t="s">
        <v>453</v>
      </c>
      <c r="C110" t="s">
        <v>409</v>
      </c>
      <c r="D110" t="s">
        <v>528</v>
      </c>
      <c r="E110" t="s">
        <v>458</v>
      </c>
      <c r="J110" t="s">
        <v>474</v>
      </c>
      <c r="K110" t="s">
        <v>310</v>
      </c>
      <c r="L110" t="s">
        <v>314</v>
      </c>
      <c r="M110" t="s">
        <v>260</v>
      </c>
      <c r="R110" t="s">
        <v>568</v>
      </c>
      <c r="S110" t="s">
        <v>366</v>
      </c>
      <c r="T110" t="s">
        <v>746</v>
      </c>
    </row>
    <row r="111" spans="1:20" x14ac:dyDescent="0.25">
      <c r="A111" t="s">
        <v>435</v>
      </c>
      <c r="B111" t="s">
        <v>418</v>
      </c>
      <c r="C111" t="s">
        <v>410</v>
      </c>
      <c r="D111" t="s">
        <v>423</v>
      </c>
      <c r="E111" t="s">
        <v>418</v>
      </c>
      <c r="J111" t="s">
        <v>332</v>
      </c>
      <c r="K111" t="s">
        <v>679</v>
      </c>
      <c r="L111" t="s">
        <v>459</v>
      </c>
      <c r="M111" t="s">
        <v>526</v>
      </c>
      <c r="R111" t="s">
        <v>670</v>
      </c>
      <c r="S111" t="s">
        <v>585</v>
      </c>
      <c r="T111" t="s">
        <v>557</v>
      </c>
    </row>
    <row r="112" spans="1:20" x14ac:dyDescent="0.25">
      <c r="A112" t="s">
        <v>295</v>
      </c>
      <c r="B112" t="s">
        <v>419</v>
      </c>
      <c r="C112" t="s">
        <v>302</v>
      </c>
      <c r="D112" t="s">
        <v>575</v>
      </c>
      <c r="E112" t="s">
        <v>419</v>
      </c>
      <c r="J112" t="s">
        <v>523</v>
      </c>
      <c r="K112" t="s">
        <v>296</v>
      </c>
      <c r="L112" t="s">
        <v>485</v>
      </c>
      <c r="M112" t="s">
        <v>464</v>
      </c>
      <c r="R112" t="s">
        <v>505</v>
      </c>
      <c r="S112" t="s">
        <v>279</v>
      </c>
      <c r="T112" t="s">
        <v>524</v>
      </c>
    </row>
    <row r="113" spans="1:20" x14ac:dyDescent="0.25">
      <c r="A113" t="s">
        <v>436</v>
      </c>
      <c r="B113" t="s">
        <v>574</v>
      </c>
      <c r="C113" t="s">
        <v>317</v>
      </c>
      <c r="D113" t="s">
        <v>421</v>
      </c>
      <c r="E113" t="s">
        <v>574</v>
      </c>
      <c r="J113" t="s">
        <v>476</v>
      </c>
      <c r="K113" t="s">
        <v>525</v>
      </c>
      <c r="L113" t="s">
        <v>480</v>
      </c>
      <c r="M113" t="s">
        <v>367</v>
      </c>
      <c r="R113" t="s">
        <v>583</v>
      </c>
      <c r="S113" t="s">
        <v>557</v>
      </c>
      <c r="T113" t="s">
        <v>459</v>
      </c>
    </row>
    <row r="114" spans="1:20" x14ac:dyDescent="0.25">
      <c r="A114" t="s">
        <v>312</v>
      </c>
      <c r="B114" t="s">
        <v>528</v>
      </c>
      <c r="C114" t="s">
        <v>373</v>
      </c>
      <c r="D114" t="s">
        <v>453</v>
      </c>
      <c r="E114" t="s">
        <v>528</v>
      </c>
      <c r="J114" t="s">
        <v>477</v>
      </c>
      <c r="K114" t="s">
        <v>297</v>
      </c>
      <c r="L114" t="s">
        <v>271</v>
      </c>
      <c r="M114" t="s">
        <v>303</v>
      </c>
      <c r="R114" t="s">
        <v>549</v>
      </c>
      <c r="S114" t="s">
        <v>291</v>
      </c>
      <c r="T114" t="s">
        <v>521</v>
      </c>
    </row>
    <row r="115" spans="1:20" x14ac:dyDescent="0.25">
      <c r="A115" t="s">
        <v>436</v>
      </c>
      <c r="B115" t="s">
        <v>575</v>
      </c>
      <c r="C115" t="s">
        <v>279</v>
      </c>
      <c r="D115" t="s">
        <v>301</v>
      </c>
      <c r="E115" t="s">
        <v>423</v>
      </c>
      <c r="J115" t="s">
        <v>332</v>
      </c>
      <c r="K115" t="s">
        <v>313</v>
      </c>
      <c r="L115" t="s">
        <v>378</v>
      </c>
      <c r="M115" t="s">
        <v>622</v>
      </c>
      <c r="R115" t="s">
        <v>391</v>
      </c>
      <c r="S115" t="s">
        <v>499</v>
      </c>
      <c r="T115" t="s">
        <v>477</v>
      </c>
    </row>
    <row r="116" spans="1:20" x14ac:dyDescent="0.25">
      <c r="A116" t="s">
        <v>427</v>
      </c>
      <c r="B116" t="s">
        <v>421</v>
      </c>
      <c r="C116" t="s">
        <v>411</v>
      </c>
      <c r="D116" t="s">
        <v>424</v>
      </c>
      <c r="E116" t="s">
        <v>575</v>
      </c>
      <c r="J116" t="s">
        <v>554</v>
      </c>
      <c r="K116" t="s">
        <v>334</v>
      </c>
      <c r="L116" t="s">
        <v>366</v>
      </c>
      <c r="M116" t="s">
        <v>470</v>
      </c>
      <c r="R116" t="s">
        <v>740</v>
      </c>
      <c r="S116" t="s">
        <v>674</v>
      </c>
      <c r="T116" t="s">
        <v>318</v>
      </c>
    </row>
    <row r="117" spans="1:20" x14ac:dyDescent="0.25">
      <c r="A117" t="s">
        <v>300</v>
      </c>
      <c r="B117" t="s">
        <v>453</v>
      </c>
      <c r="C117" t="s">
        <v>376</v>
      </c>
      <c r="D117" t="s">
        <v>305</v>
      </c>
      <c r="E117" t="s">
        <v>420</v>
      </c>
      <c r="J117" t="s">
        <v>480</v>
      </c>
      <c r="K117" t="s">
        <v>391</v>
      </c>
      <c r="L117" t="s">
        <v>594</v>
      </c>
      <c r="M117" t="s">
        <v>386</v>
      </c>
      <c r="R117" t="s">
        <v>648</v>
      </c>
      <c r="S117" t="s">
        <v>514</v>
      </c>
      <c r="T117" t="s">
        <v>682</v>
      </c>
    </row>
    <row r="118" spans="1:20" x14ac:dyDescent="0.25">
      <c r="A118" t="s">
        <v>301</v>
      </c>
      <c r="B118" t="s">
        <v>390</v>
      </c>
      <c r="C118" t="s">
        <v>412</v>
      </c>
      <c r="D118" t="s">
        <v>574</v>
      </c>
      <c r="E118" t="s">
        <v>421</v>
      </c>
      <c r="J118" t="s">
        <v>334</v>
      </c>
      <c r="K118" t="s">
        <v>671</v>
      </c>
      <c r="L118" t="s">
        <v>366</v>
      </c>
      <c r="M118" t="s">
        <v>471</v>
      </c>
      <c r="R118" t="s">
        <v>684</v>
      </c>
      <c r="S118" t="s">
        <v>634</v>
      </c>
      <c r="T118" t="s">
        <v>378</v>
      </c>
    </row>
    <row r="119" spans="1:20" x14ac:dyDescent="0.25">
      <c r="A119" t="s">
        <v>438</v>
      </c>
      <c r="B119" t="s">
        <v>301</v>
      </c>
      <c r="C119" t="s">
        <v>413</v>
      </c>
      <c r="D119" t="s">
        <v>475</v>
      </c>
      <c r="E119" t="s">
        <v>453</v>
      </c>
      <c r="J119" t="s">
        <v>379</v>
      </c>
      <c r="K119" t="s">
        <v>608</v>
      </c>
      <c r="L119" t="s">
        <v>279</v>
      </c>
      <c r="M119" t="s">
        <v>343</v>
      </c>
      <c r="R119" t="s">
        <v>260</v>
      </c>
      <c r="S119" t="s">
        <v>298</v>
      </c>
      <c r="T119" t="s">
        <v>366</v>
      </c>
    </row>
    <row r="120" spans="1:20" x14ac:dyDescent="0.25">
      <c r="A120" t="s">
        <v>439</v>
      </c>
      <c r="B120" t="s">
        <v>424</v>
      </c>
      <c r="C120" t="s">
        <v>414</v>
      </c>
      <c r="D120" t="s">
        <v>521</v>
      </c>
      <c r="E120" t="s">
        <v>534</v>
      </c>
      <c r="J120" t="s">
        <v>669</v>
      </c>
      <c r="K120" t="s">
        <v>672</v>
      </c>
      <c r="L120" t="s">
        <v>453</v>
      </c>
      <c r="M120" t="s">
        <v>474</v>
      </c>
      <c r="R120" t="s">
        <v>296</v>
      </c>
      <c r="S120" t="s">
        <v>626</v>
      </c>
      <c r="T120" t="s">
        <v>290</v>
      </c>
    </row>
    <row r="121" spans="1:20" x14ac:dyDescent="0.25">
      <c r="A121" t="s">
        <v>395</v>
      </c>
      <c r="B121" t="s">
        <v>458</v>
      </c>
      <c r="C121" t="s">
        <v>414</v>
      </c>
      <c r="D121" t="s">
        <v>316</v>
      </c>
      <c r="E121" t="s">
        <v>301</v>
      </c>
      <c r="J121" t="s">
        <v>521</v>
      </c>
      <c r="K121" t="s">
        <v>290</v>
      </c>
      <c r="L121" t="s">
        <v>370</v>
      </c>
      <c r="M121" t="s">
        <v>332</v>
      </c>
      <c r="R121" t="s">
        <v>466</v>
      </c>
      <c r="S121" t="s">
        <v>568</v>
      </c>
      <c r="T121" t="s">
        <v>279</v>
      </c>
    </row>
    <row r="122" spans="1:20" x14ac:dyDescent="0.25">
      <c r="A122" t="s">
        <v>301</v>
      </c>
      <c r="B122" t="s">
        <v>521</v>
      </c>
      <c r="C122" t="s">
        <v>415</v>
      </c>
      <c r="D122" t="s">
        <v>478</v>
      </c>
      <c r="E122" t="s">
        <v>424</v>
      </c>
      <c r="J122" t="s">
        <v>318</v>
      </c>
      <c r="K122" t="s">
        <v>315</v>
      </c>
      <c r="L122" t="s">
        <v>322</v>
      </c>
      <c r="M122" t="s">
        <v>572</v>
      </c>
      <c r="R122" t="s">
        <v>334</v>
      </c>
      <c r="S122" t="s">
        <v>670</v>
      </c>
      <c r="T122" t="s">
        <v>585</v>
      </c>
    </row>
    <row r="123" spans="1:20" x14ac:dyDescent="0.25">
      <c r="A123" t="s">
        <v>441</v>
      </c>
      <c r="B123" t="s">
        <v>316</v>
      </c>
      <c r="C123" t="s">
        <v>416</v>
      </c>
      <c r="D123" t="s">
        <v>277</v>
      </c>
      <c r="E123" t="s">
        <v>305</v>
      </c>
      <c r="J123" t="s">
        <v>682</v>
      </c>
      <c r="K123" t="s">
        <v>638</v>
      </c>
      <c r="L123" t="s">
        <v>376</v>
      </c>
      <c r="M123" t="s">
        <v>305</v>
      </c>
      <c r="R123" t="s">
        <v>530</v>
      </c>
      <c r="S123" t="s">
        <v>505</v>
      </c>
      <c r="T123" t="s">
        <v>279</v>
      </c>
    </row>
    <row r="124" spans="1:20" x14ac:dyDescent="0.25">
      <c r="A124" t="s">
        <v>442</v>
      </c>
      <c r="B124" t="s">
        <v>478</v>
      </c>
      <c r="C124" t="s">
        <v>309</v>
      </c>
      <c r="D124" t="s">
        <v>453</v>
      </c>
      <c r="E124" t="s">
        <v>305</v>
      </c>
      <c r="J124" t="s">
        <v>378</v>
      </c>
      <c r="K124" t="s">
        <v>453</v>
      </c>
      <c r="L124" t="s">
        <v>496</v>
      </c>
      <c r="M124" t="s">
        <v>475</v>
      </c>
      <c r="R124" t="s">
        <v>391</v>
      </c>
      <c r="S124" t="s">
        <v>583</v>
      </c>
      <c r="T124" t="s">
        <v>557</v>
      </c>
    </row>
    <row r="125" spans="1:20" x14ac:dyDescent="0.25">
      <c r="A125" t="s">
        <v>563</v>
      </c>
      <c r="B125" t="s">
        <v>277</v>
      </c>
      <c r="C125" t="s">
        <v>417</v>
      </c>
      <c r="D125" t="s">
        <v>453</v>
      </c>
      <c r="E125" t="s">
        <v>458</v>
      </c>
      <c r="J125" t="s">
        <v>366</v>
      </c>
      <c r="K125" t="s">
        <v>370</v>
      </c>
      <c r="L125" t="s">
        <v>291</v>
      </c>
      <c r="M125" t="s">
        <v>477</v>
      </c>
      <c r="R125" t="s">
        <v>671</v>
      </c>
      <c r="S125" t="s">
        <v>508</v>
      </c>
      <c r="T125" t="s">
        <v>385</v>
      </c>
    </row>
    <row r="126" spans="1:20" x14ac:dyDescent="0.25">
      <c r="A126" t="s">
        <v>443</v>
      </c>
      <c r="B126" t="s">
        <v>461</v>
      </c>
      <c r="C126" t="s">
        <v>418</v>
      </c>
      <c r="D126" t="s">
        <v>370</v>
      </c>
      <c r="E126" t="s">
        <v>475</v>
      </c>
      <c r="J126" t="s">
        <v>502</v>
      </c>
      <c r="K126" t="s">
        <v>680</v>
      </c>
      <c r="L126" t="s">
        <v>318</v>
      </c>
      <c r="M126" t="s">
        <v>332</v>
      </c>
      <c r="R126" t="s">
        <v>371</v>
      </c>
      <c r="S126" t="s">
        <v>549</v>
      </c>
      <c r="T126" t="s">
        <v>291</v>
      </c>
    </row>
    <row r="127" spans="1:20" x14ac:dyDescent="0.25">
      <c r="A127" t="s">
        <v>395</v>
      </c>
      <c r="B127" t="s">
        <v>453</v>
      </c>
      <c r="C127" t="s">
        <v>419</v>
      </c>
      <c r="D127" t="s">
        <v>429</v>
      </c>
      <c r="E127" t="s">
        <v>521</v>
      </c>
      <c r="J127" t="s">
        <v>585</v>
      </c>
      <c r="K127" t="s">
        <v>387</v>
      </c>
      <c r="L127" t="s">
        <v>532</v>
      </c>
      <c r="M127" t="s">
        <v>516</v>
      </c>
      <c r="R127" t="s">
        <v>607</v>
      </c>
      <c r="S127" t="s">
        <v>510</v>
      </c>
      <c r="T127" t="s">
        <v>318</v>
      </c>
    </row>
    <row r="128" spans="1:20" x14ac:dyDescent="0.25">
      <c r="A128" t="s">
        <v>410</v>
      </c>
      <c r="B128" t="s">
        <v>370</v>
      </c>
      <c r="C128" t="s">
        <v>335</v>
      </c>
      <c r="D128" t="s">
        <v>390</v>
      </c>
      <c r="E128" t="s">
        <v>316</v>
      </c>
      <c r="J128" t="s">
        <v>408</v>
      </c>
      <c r="K128" t="s">
        <v>317</v>
      </c>
      <c r="L128" t="s">
        <v>464</v>
      </c>
      <c r="M128" t="s">
        <v>482</v>
      </c>
      <c r="R128" t="s">
        <v>685</v>
      </c>
      <c r="S128" t="s">
        <v>747</v>
      </c>
      <c r="T128" t="s">
        <v>634</v>
      </c>
    </row>
    <row r="129" spans="1:20" x14ac:dyDescent="0.25">
      <c r="A129" t="s">
        <v>340</v>
      </c>
      <c r="B129" t="s">
        <v>429</v>
      </c>
      <c r="C129" t="s">
        <v>368</v>
      </c>
      <c r="D129" t="s">
        <v>335</v>
      </c>
      <c r="E129" t="s">
        <v>478</v>
      </c>
      <c r="J129" t="s">
        <v>279</v>
      </c>
      <c r="K129" t="s">
        <v>318</v>
      </c>
      <c r="L129" t="s">
        <v>503</v>
      </c>
      <c r="M129" t="s">
        <v>314</v>
      </c>
      <c r="R129" t="s">
        <v>290</v>
      </c>
      <c r="S129" t="s">
        <v>598</v>
      </c>
      <c r="T129" t="s">
        <v>532</v>
      </c>
    </row>
    <row r="130" spans="1:20" x14ac:dyDescent="0.25">
      <c r="A130" t="s">
        <v>296</v>
      </c>
      <c r="B130" t="s">
        <v>390</v>
      </c>
      <c r="C130" t="s">
        <v>380</v>
      </c>
      <c r="D130" t="s">
        <v>549</v>
      </c>
      <c r="E130" t="s">
        <v>277</v>
      </c>
      <c r="J130" t="s">
        <v>557</v>
      </c>
      <c r="K130" t="s">
        <v>292</v>
      </c>
      <c r="L130" t="s">
        <v>166</v>
      </c>
      <c r="M130" t="s">
        <v>486</v>
      </c>
      <c r="R130" t="s">
        <v>510</v>
      </c>
      <c r="S130" t="s">
        <v>370</v>
      </c>
      <c r="T130" t="s">
        <v>298</v>
      </c>
    </row>
    <row r="131" spans="1:20" x14ac:dyDescent="0.25">
      <c r="A131" t="s">
        <v>315</v>
      </c>
      <c r="B131" t="s">
        <v>335</v>
      </c>
      <c r="C131" t="s">
        <v>321</v>
      </c>
      <c r="D131" t="s">
        <v>503</v>
      </c>
      <c r="E131" t="s">
        <v>453</v>
      </c>
      <c r="J131" t="s">
        <v>385</v>
      </c>
      <c r="K131" t="s">
        <v>447</v>
      </c>
      <c r="L131" t="s">
        <v>568</v>
      </c>
      <c r="M131" t="s">
        <v>379</v>
      </c>
      <c r="R131" t="s">
        <v>315</v>
      </c>
      <c r="S131" t="s">
        <v>748</v>
      </c>
      <c r="T131" t="s">
        <v>501</v>
      </c>
    </row>
    <row r="132" spans="1:20" x14ac:dyDescent="0.25">
      <c r="A132" t="s">
        <v>496</v>
      </c>
      <c r="B132" t="s">
        <v>549</v>
      </c>
      <c r="C132" t="s">
        <v>420</v>
      </c>
      <c r="D132" t="s">
        <v>543</v>
      </c>
      <c r="E132" t="s">
        <v>576</v>
      </c>
      <c r="J132" t="s">
        <v>496</v>
      </c>
      <c r="K132" t="s">
        <v>543</v>
      </c>
      <c r="L132" t="s">
        <v>670</v>
      </c>
      <c r="M132" t="s">
        <v>669</v>
      </c>
      <c r="R132" t="s">
        <v>353</v>
      </c>
      <c r="S132" t="s">
        <v>648</v>
      </c>
      <c r="T132" t="s">
        <v>670</v>
      </c>
    </row>
    <row r="133" spans="1:20" x14ac:dyDescent="0.25">
      <c r="A133" t="s">
        <v>602</v>
      </c>
      <c r="B133" t="s">
        <v>365</v>
      </c>
      <c r="C133" t="s">
        <v>421</v>
      </c>
      <c r="D133" t="s">
        <v>309</v>
      </c>
      <c r="E133" t="s">
        <v>372</v>
      </c>
      <c r="J133" t="s">
        <v>421</v>
      </c>
      <c r="K133" t="s">
        <v>461</v>
      </c>
      <c r="L133" t="s">
        <v>379</v>
      </c>
      <c r="M133" t="s">
        <v>425</v>
      </c>
      <c r="R133" t="s">
        <v>453</v>
      </c>
      <c r="S133" t="s">
        <v>260</v>
      </c>
      <c r="T133" t="s">
        <v>307</v>
      </c>
    </row>
    <row r="134" spans="1:20" x14ac:dyDescent="0.25">
      <c r="A134" t="s">
        <v>322</v>
      </c>
      <c r="B134" t="s">
        <v>503</v>
      </c>
      <c r="C134" t="s">
        <v>422</v>
      </c>
      <c r="D134" t="s">
        <v>432</v>
      </c>
      <c r="E134" t="s">
        <v>370</v>
      </c>
      <c r="J134" t="s">
        <v>634</v>
      </c>
      <c r="K134" t="s">
        <v>503</v>
      </c>
      <c r="L134" t="s">
        <v>505</v>
      </c>
      <c r="M134" t="s">
        <v>521</v>
      </c>
      <c r="R134" t="s">
        <v>575</v>
      </c>
      <c r="S134" t="s">
        <v>296</v>
      </c>
      <c r="T134" t="s">
        <v>505</v>
      </c>
    </row>
    <row r="135" spans="1:20" x14ac:dyDescent="0.25">
      <c r="A135" t="s">
        <v>296</v>
      </c>
      <c r="B135" t="s">
        <v>543</v>
      </c>
      <c r="C135" t="s">
        <v>390</v>
      </c>
      <c r="D135" t="s">
        <v>295</v>
      </c>
      <c r="E135" t="s">
        <v>429</v>
      </c>
      <c r="J135" t="s">
        <v>532</v>
      </c>
      <c r="K135" t="s">
        <v>294</v>
      </c>
      <c r="L135" t="s">
        <v>583</v>
      </c>
      <c r="M135" t="s">
        <v>271</v>
      </c>
      <c r="R135" t="s">
        <v>370</v>
      </c>
      <c r="S135" t="s">
        <v>358</v>
      </c>
      <c r="T135" t="s">
        <v>583</v>
      </c>
    </row>
    <row r="136" spans="1:20" x14ac:dyDescent="0.25">
      <c r="A136" t="s">
        <v>444</v>
      </c>
      <c r="B136" t="s">
        <v>309</v>
      </c>
      <c r="C136" t="s">
        <v>423</v>
      </c>
      <c r="D136" t="s">
        <v>322</v>
      </c>
      <c r="E136" t="s">
        <v>390</v>
      </c>
      <c r="J136" t="s">
        <v>683</v>
      </c>
      <c r="K136" t="s">
        <v>430</v>
      </c>
      <c r="L136" t="s">
        <v>304</v>
      </c>
      <c r="M136" t="s">
        <v>490</v>
      </c>
      <c r="R136" t="s">
        <v>617</v>
      </c>
      <c r="S136" t="s">
        <v>525</v>
      </c>
      <c r="T136" t="s">
        <v>304</v>
      </c>
    </row>
    <row r="137" spans="1:20" x14ac:dyDescent="0.25">
      <c r="A137" t="s">
        <v>445</v>
      </c>
      <c r="B137" t="s">
        <v>432</v>
      </c>
      <c r="C137" t="s">
        <v>424</v>
      </c>
      <c r="D137" t="s">
        <v>577</v>
      </c>
      <c r="E137" t="s">
        <v>335</v>
      </c>
      <c r="J137" t="s">
        <v>502</v>
      </c>
      <c r="K137" t="s">
        <v>338</v>
      </c>
      <c r="L137" t="s">
        <v>512</v>
      </c>
      <c r="M137" t="s">
        <v>378</v>
      </c>
      <c r="R137" t="s">
        <v>317</v>
      </c>
      <c r="S137" t="s">
        <v>370</v>
      </c>
      <c r="T137" t="s">
        <v>510</v>
      </c>
    </row>
    <row r="138" spans="1:20" x14ac:dyDescent="0.25">
      <c r="A138" t="s">
        <v>397</v>
      </c>
      <c r="B138" t="s">
        <v>295</v>
      </c>
      <c r="C138" t="s">
        <v>305</v>
      </c>
      <c r="D138" t="s">
        <v>466</v>
      </c>
      <c r="E138" t="s">
        <v>549</v>
      </c>
      <c r="J138" t="s">
        <v>298</v>
      </c>
      <c r="K138" t="s">
        <v>370</v>
      </c>
      <c r="L138" t="s">
        <v>297</v>
      </c>
      <c r="M138" t="s">
        <v>366</v>
      </c>
      <c r="R138" t="s">
        <v>318</v>
      </c>
      <c r="S138" t="s">
        <v>313</v>
      </c>
      <c r="T138" t="s">
        <v>747</v>
      </c>
    </row>
    <row r="139" spans="1:20" x14ac:dyDescent="0.25">
      <c r="A139" t="s">
        <v>340</v>
      </c>
      <c r="B139" t="s">
        <v>577</v>
      </c>
      <c r="C139" t="s">
        <v>425</v>
      </c>
      <c r="D139" t="s">
        <v>578</v>
      </c>
      <c r="E139" t="s">
        <v>365</v>
      </c>
      <c r="J139" t="s">
        <v>166</v>
      </c>
      <c r="K139" t="s">
        <v>618</v>
      </c>
      <c r="L139" t="s">
        <v>463</v>
      </c>
      <c r="M139" t="s">
        <v>594</v>
      </c>
      <c r="R139" t="s">
        <v>292</v>
      </c>
      <c r="S139" t="s">
        <v>334</v>
      </c>
      <c r="T139" t="s">
        <v>598</v>
      </c>
    </row>
    <row r="140" spans="1:20" x14ac:dyDescent="0.25">
      <c r="A140" t="s">
        <v>479</v>
      </c>
      <c r="B140" t="s">
        <v>319</v>
      </c>
      <c r="C140" t="s">
        <v>426</v>
      </c>
      <c r="D140" t="s">
        <v>434</v>
      </c>
      <c r="E140" t="s">
        <v>298</v>
      </c>
      <c r="J140" t="s">
        <v>504</v>
      </c>
      <c r="K140" t="s">
        <v>370</v>
      </c>
      <c r="L140" t="s">
        <v>598</v>
      </c>
      <c r="M140" t="s">
        <v>279</v>
      </c>
      <c r="R140" t="s">
        <v>309</v>
      </c>
      <c r="S140" t="s">
        <v>530</v>
      </c>
      <c r="T140" t="s">
        <v>748</v>
      </c>
    </row>
    <row r="141" spans="1:20" x14ac:dyDescent="0.25">
      <c r="A141" t="s">
        <v>335</v>
      </c>
      <c r="B141" t="s">
        <v>466</v>
      </c>
      <c r="C141" t="s">
        <v>316</v>
      </c>
      <c r="D141" t="s">
        <v>322</v>
      </c>
      <c r="E141" t="s">
        <v>543</v>
      </c>
      <c r="J141" t="s">
        <v>568</v>
      </c>
      <c r="K141" t="s">
        <v>617</v>
      </c>
      <c r="L141" t="s">
        <v>370</v>
      </c>
      <c r="M141" t="s">
        <v>494</v>
      </c>
      <c r="R141" t="s">
        <v>447</v>
      </c>
      <c r="S141" t="s">
        <v>391</v>
      </c>
      <c r="T141" t="s">
        <v>648</v>
      </c>
    </row>
    <row r="142" spans="1:20" x14ac:dyDescent="0.25">
      <c r="A142" t="s">
        <v>448</v>
      </c>
      <c r="B142" t="s">
        <v>578</v>
      </c>
      <c r="C142" t="s">
        <v>427</v>
      </c>
      <c r="D142" t="s">
        <v>379</v>
      </c>
      <c r="E142" t="s">
        <v>545</v>
      </c>
      <c r="J142" t="s">
        <v>670</v>
      </c>
      <c r="K142" t="s">
        <v>549</v>
      </c>
      <c r="L142" t="s">
        <v>337</v>
      </c>
      <c r="M142" t="s">
        <v>453</v>
      </c>
      <c r="R142" t="s">
        <v>453</v>
      </c>
      <c r="S142" t="s">
        <v>671</v>
      </c>
      <c r="T142" t="s">
        <v>679</v>
      </c>
    </row>
    <row r="143" spans="1:20" x14ac:dyDescent="0.25">
      <c r="A143" t="s">
        <v>645</v>
      </c>
      <c r="B143" t="s">
        <v>404</v>
      </c>
      <c r="C143" t="s">
        <v>279</v>
      </c>
      <c r="D143" t="s">
        <v>295</v>
      </c>
      <c r="E143" t="s">
        <v>295</v>
      </c>
      <c r="J143" t="s">
        <v>379</v>
      </c>
      <c r="K143" t="s">
        <v>463</v>
      </c>
      <c r="L143" t="s">
        <v>484</v>
      </c>
      <c r="M143" t="s">
        <v>370</v>
      </c>
      <c r="R143" t="s">
        <v>461</v>
      </c>
      <c r="S143" t="s">
        <v>608</v>
      </c>
      <c r="T143" t="s">
        <v>260</v>
      </c>
    </row>
    <row r="144" spans="1:20" x14ac:dyDescent="0.25">
      <c r="A144" t="s">
        <v>295</v>
      </c>
      <c r="B144" t="s">
        <v>295</v>
      </c>
      <c r="C144" t="s">
        <v>428</v>
      </c>
      <c r="D144" t="s">
        <v>438</v>
      </c>
      <c r="E144" t="s">
        <v>577</v>
      </c>
      <c r="J144" t="s">
        <v>505</v>
      </c>
      <c r="K144" t="s">
        <v>677</v>
      </c>
      <c r="L144" t="s">
        <v>312</v>
      </c>
      <c r="M144" t="s">
        <v>496</v>
      </c>
      <c r="R144" t="s">
        <v>503</v>
      </c>
      <c r="S144" t="s">
        <v>299</v>
      </c>
      <c r="T144" t="s">
        <v>296</v>
      </c>
    </row>
    <row r="145" spans="1:20" x14ac:dyDescent="0.25">
      <c r="A145" t="s">
        <v>295</v>
      </c>
      <c r="B145" t="s">
        <v>438</v>
      </c>
      <c r="C145" t="s">
        <v>277</v>
      </c>
      <c r="D145" t="s">
        <v>448</v>
      </c>
      <c r="E145" t="s">
        <v>305</v>
      </c>
      <c r="J145" t="s">
        <v>583</v>
      </c>
      <c r="K145" t="s">
        <v>539</v>
      </c>
      <c r="L145" t="s">
        <v>310</v>
      </c>
      <c r="M145" t="s">
        <v>291</v>
      </c>
      <c r="R145" t="s">
        <v>294</v>
      </c>
      <c r="S145" t="s">
        <v>536</v>
      </c>
      <c r="T145" t="s">
        <v>545</v>
      </c>
    </row>
    <row r="146" spans="1:20" x14ac:dyDescent="0.25">
      <c r="A146" t="s">
        <v>299</v>
      </c>
      <c r="B146" t="s">
        <v>448</v>
      </c>
      <c r="C146" t="s">
        <v>370</v>
      </c>
      <c r="D146" t="s">
        <v>436</v>
      </c>
      <c r="E146" t="s">
        <v>466</v>
      </c>
      <c r="J146" t="s">
        <v>304</v>
      </c>
      <c r="K146" t="s">
        <v>372</v>
      </c>
      <c r="L146" t="s">
        <v>391</v>
      </c>
      <c r="M146" t="s">
        <v>464</v>
      </c>
      <c r="R146" t="s">
        <v>406</v>
      </c>
      <c r="S146" t="s">
        <v>592</v>
      </c>
      <c r="T146" t="s">
        <v>525</v>
      </c>
    </row>
    <row r="147" spans="1:20" x14ac:dyDescent="0.25">
      <c r="A147" t="s">
        <v>388</v>
      </c>
      <c r="B147" t="s">
        <v>436</v>
      </c>
      <c r="C147" t="s">
        <v>429</v>
      </c>
      <c r="D147" t="s">
        <v>437</v>
      </c>
      <c r="E147" t="s">
        <v>578</v>
      </c>
      <c r="J147" t="s">
        <v>510</v>
      </c>
      <c r="K147" t="s">
        <v>553</v>
      </c>
      <c r="L147" t="s">
        <v>296</v>
      </c>
      <c r="M147" t="s">
        <v>354</v>
      </c>
      <c r="R147" t="s">
        <v>370</v>
      </c>
      <c r="S147" t="s">
        <v>685</v>
      </c>
      <c r="T147" t="s">
        <v>313</v>
      </c>
    </row>
    <row r="148" spans="1:20" x14ac:dyDescent="0.25">
      <c r="A148" t="s">
        <v>313</v>
      </c>
      <c r="B148" t="s">
        <v>437</v>
      </c>
      <c r="C148" t="s">
        <v>430</v>
      </c>
      <c r="D148" t="s">
        <v>312</v>
      </c>
      <c r="E148" t="s">
        <v>434</v>
      </c>
      <c r="J148" t="s">
        <v>484</v>
      </c>
      <c r="K148" t="s">
        <v>452</v>
      </c>
      <c r="L148" t="s">
        <v>525</v>
      </c>
      <c r="M148" t="s">
        <v>493</v>
      </c>
      <c r="R148" t="s">
        <v>432</v>
      </c>
      <c r="S148" t="s">
        <v>290</v>
      </c>
      <c r="T148" t="s">
        <v>530</v>
      </c>
    </row>
    <row r="149" spans="1:20" x14ac:dyDescent="0.25">
      <c r="A149" t="s">
        <v>368</v>
      </c>
      <c r="B149" t="s">
        <v>312</v>
      </c>
      <c r="C149" t="s">
        <v>390</v>
      </c>
      <c r="D149" t="s">
        <v>436</v>
      </c>
      <c r="E149" t="s">
        <v>295</v>
      </c>
      <c r="J149" t="s">
        <v>512</v>
      </c>
      <c r="K149" t="s">
        <v>618</v>
      </c>
      <c r="L149" t="s">
        <v>297</v>
      </c>
      <c r="M149" t="s">
        <v>298</v>
      </c>
      <c r="R149" t="s">
        <v>446</v>
      </c>
      <c r="S149" t="s">
        <v>510</v>
      </c>
      <c r="T149" t="s">
        <v>749</v>
      </c>
    </row>
    <row r="150" spans="1:20" x14ac:dyDescent="0.25">
      <c r="A150" t="s">
        <v>293</v>
      </c>
      <c r="B150" t="s">
        <v>436</v>
      </c>
      <c r="C150" t="s">
        <v>431</v>
      </c>
      <c r="D150" t="s">
        <v>489</v>
      </c>
      <c r="E150" t="s">
        <v>438</v>
      </c>
      <c r="J150" t="s">
        <v>297</v>
      </c>
      <c r="L150" t="s">
        <v>313</v>
      </c>
      <c r="M150" t="s">
        <v>166</v>
      </c>
      <c r="R150" t="s">
        <v>295</v>
      </c>
      <c r="S150" t="s">
        <v>315</v>
      </c>
      <c r="T150" t="s">
        <v>369</v>
      </c>
    </row>
    <row r="151" spans="1:20" x14ac:dyDescent="0.25">
      <c r="A151" t="s">
        <v>450</v>
      </c>
      <c r="B151" t="s">
        <v>489</v>
      </c>
      <c r="C151" t="s">
        <v>347</v>
      </c>
      <c r="D151" t="s">
        <v>301</v>
      </c>
      <c r="E151" t="s">
        <v>448</v>
      </c>
      <c r="J151" t="s">
        <v>463</v>
      </c>
      <c r="L151" t="s">
        <v>530</v>
      </c>
      <c r="M151" t="s">
        <v>532</v>
      </c>
      <c r="R151" t="s">
        <v>437</v>
      </c>
      <c r="S151" t="s">
        <v>520</v>
      </c>
      <c r="T151" t="s">
        <v>671</v>
      </c>
    </row>
    <row r="152" spans="1:20" x14ac:dyDescent="0.25">
      <c r="A152" t="s">
        <v>387</v>
      </c>
      <c r="B152" t="s">
        <v>301</v>
      </c>
      <c r="C152" t="s">
        <v>432</v>
      </c>
      <c r="D152" t="s">
        <v>441</v>
      </c>
      <c r="E152" t="s">
        <v>436</v>
      </c>
      <c r="J152" t="s">
        <v>598</v>
      </c>
      <c r="L152" t="s">
        <v>391</v>
      </c>
      <c r="M152" t="s">
        <v>670</v>
      </c>
      <c r="R152" t="s">
        <v>549</v>
      </c>
      <c r="S152" t="s">
        <v>577</v>
      </c>
      <c r="T152" t="s">
        <v>308</v>
      </c>
    </row>
    <row r="153" spans="1:20" x14ac:dyDescent="0.25">
      <c r="A153" t="s">
        <v>388</v>
      </c>
      <c r="B153" t="s">
        <v>441</v>
      </c>
      <c r="C153" t="s">
        <v>433</v>
      </c>
      <c r="D153" t="s">
        <v>443</v>
      </c>
      <c r="E153" t="s">
        <v>437</v>
      </c>
      <c r="J153" t="s">
        <v>370</v>
      </c>
      <c r="L153" t="s">
        <v>671</v>
      </c>
      <c r="M153" t="s">
        <v>505</v>
      </c>
      <c r="R153" t="s">
        <v>338</v>
      </c>
      <c r="S153" t="s">
        <v>453</v>
      </c>
      <c r="T153" t="s">
        <v>750</v>
      </c>
    </row>
    <row r="154" spans="1:20" x14ac:dyDescent="0.25">
      <c r="A154" t="s">
        <v>406</v>
      </c>
      <c r="B154" t="s">
        <v>395</v>
      </c>
      <c r="C154" t="s">
        <v>319</v>
      </c>
      <c r="D154" t="s">
        <v>395</v>
      </c>
      <c r="E154" t="s">
        <v>312</v>
      </c>
      <c r="J154" t="s">
        <v>484</v>
      </c>
      <c r="L154" t="s">
        <v>608</v>
      </c>
      <c r="M154" t="s">
        <v>583</v>
      </c>
      <c r="R154" t="s">
        <v>313</v>
      </c>
      <c r="S154" t="s">
        <v>294</v>
      </c>
      <c r="T154" t="s">
        <v>685</v>
      </c>
    </row>
    <row r="155" spans="1:20" x14ac:dyDescent="0.25">
      <c r="A155" t="s">
        <v>457</v>
      </c>
      <c r="B155" t="s">
        <v>315</v>
      </c>
      <c r="C155" t="s">
        <v>358</v>
      </c>
      <c r="D155" t="s">
        <v>376</v>
      </c>
      <c r="E155" t="s">
        <v>436</v>
      </c>
      <c r="J155" t="s">
        <v>312</v>
      </c>
      <c r="L155" t="s">
        <v>343</v>
      </c>
      <c r="M155" t="s">
        <v>304</v>
      </c>
      <c r="R155" t="s">
        <v>553</v>
      </c>
      <c r="S155" t="s">
        <v>370</v>
      </c>
      <c r="T155" t="s">
        <v>290</v>
      </c>
    </row>
    <row r="156" spans="1:20" x14ac:dyDescent="0.25">
      <c r="A156" t="s">
        <v>361</v>
      </c>
      <c r="B156" t="s">
        <v>376</v>
      </c>
      <c r="C156" t="s">
        <v>434</v>
      </c>
      <c r="D156" t="s">
        <v>579</v>
      </c>
      <c r="E156" t="s">
        <v>489</v>
      </c>
      <c r="J156" t="s">
        <v>648</v>
      </c>
      <c r="L156" t="s">
        <v>672</v>
      </c>
      <c r="M156" t="s">
        <v>512</v>
      </c>
      <c r="R156" t="s">
        <v>452</v>
      </c>
      <c r="S156" t="s">
        <v>650</v>
      </c>
      <c r="T156" t="s">
        <v>396</v>
      </c>
    </row>
    <row r="157" spans="1:20" x14ac:dyDescent="0.25">
      <c r="A157" t="s">
        <v>301</v>
      </c>
      <c r="B157" t="s">
        <v>536</v>
      </c>
      <c r="C157" t="s">
        <v>435</v>
      </c>
      <c r="D157" t="s">
        <v>475</v>
      </c>
      <c r="E157" t="s">
        <v>301</v>
      </c>
      <c r="J157" t="s">
        <v>679</v>
      </c>
      <c r="L157" t="s">
        <v>520</v>
      </c>
      <c r="M157" t="s">
        <v>297</v>
      </c>
      <c r="S157" t="s">
        <v>317</v>
      </c>
      <c r="T157" t="s">
        <v>379</v>
      </c>
    </row>
    <row r="158" spans="1:20" x14ac:dyDescent="0.25">
      <c r="A158" t="s">
        <v>323</v>
      </c>
      <c r="B158" t="s">
        <v>579</v>
      </c>
      <c r="C158" t="s">
        <v>295</v>
      </c>
      <c r="D158" t="s">
        <v>427</v>
      </c>
      <c r="E158" t="s">
        <v>441</v>
      </c>
      <c r="J158" t="s">
        <v>684</v>
      </c>
      <c r="L158" t="s">
        <v>482</v>
      </c>
      <c r="M158" t="s">
        <v>463</v>
      </c>
      <c r="S158" t="s">
        <v>318</v>
      </c>
      <c r="T158" t="s">
        <v>453</v>
      </c>
    </row>
    <row r="159" spans="1:20" x14ac:dyDescent="0.25">
      <c r="A159" t="s">
        <v>463</v>
      </c>
      <c r="B159" t="s">
        <v>427</v>
      </c>
      <c r="C159" t="s">
        <v>436</v>
      </c>
      <c r="D159" t="s">
        <v>444</v>
      </c>
      <c r="E159" t="s">
        <v>395</v>
      </c>
      <c r="J159" t="s">
        <v>296</v>
      </c>
      <c r="L159" t="s">
        <v>453</v>
      </c>
      <c r="M159" t="s">
        <v>515</v>
      </c>
      <c r="S159" t="s">
        <v>292</v>
      </c>
      <c r="T159" t="s">
        <v>294</v>
      </c>
    </row>
    <row r="160" spans="1:20" x14ac:dyDescent="0.25">
      <c r="A160" t="s">
        <v>460</v>
      </c>
      <c r="B160" t="s">
        <v>444</v>
      </c>
      <c r="C160" t="s">
        <v>437</v>
      </c>
      <c r="D160" t="s">
        <v>445</v>
      </c>
      <c r="E160" t="s">
        <v>376</v>
      </c>
      <c r="J160" t="s">
        <v>383</v>
      </c>
      <c r="L160" t="s">
        <v>370</v>
      </c>
      <c r="M160" t="s">
        <v>370</v>
      </c>
      <c r="S160" t="s">
        <v>543</v>
      </c>
      <c r="T160" t="s">
        <v>370</v>
      </c>
    </row>
    <row r="161" spans="1:20" x14ac:dyDescent="0.25">
      <c r="A161" t="s">
        <v>372</v>
      </c>
      <c r="B161" t="s">
        <v>445</v>
      </c>
      <c r="C161" t="s">
        <v>312</v>
      </c>
      <c r="D161" t="s">
        <v>580</v>
      </c>
      <c r="E161" t="s">
        <v>579</v>
      </c>
      <c r="J161" t="s">
        <v>318</v>
      </c>
      <c r="L161" t="s">
        <v>362</v>
      </c>
      <c r="M161" t="s">
        <v>312</v>
      </c>
      <c r="S161" t="s">
        <v>447</v>
      </c>
      <c r="T161" t="s">
        <v>338</v>
      </c>
    </row>
    <row r="162" spans="1:20" x14ac:dyDescent="0.25">
      <c r="A162" t="s">
        <v>461</v>
      </c>
      <c r="B162" t="s">
        <v>580</v>
      </c>
      <c r="C162" t="s">
        <v>436</v>
      </c>
      <c r="D162" t="s">
        <v>312</v>
      </c>
      <c r="E162" t="s">
        <v>475</v>
      </c>
      <c r="J162" t="s">
        <v>525</v>
      </c>
      <c r="L162" t="s">
        <v>464</v>
      </c>
      <c r="M162" t="s">
        <v>620</v>
      </c>
      <c r="S162" t="s">
        <v>686</v>
      </c>
      <c r="T162" t="s">
        <v>317</v>
      </c>
    </row>
    <row r="163" spans="1:20" x14ac:dyDescent="0.25">
      <c r="A163" t="s">
        <v>387</v>
      </c>
      <c r="B163" t="s">
        <v>630</v>
      </c>
      <c r="C163" t="s">
        <v>300</v>
      </c>
      <c r="D163" t="s">
        <v>351</v>
      </c>
      <c r="E163" t="s">
        <v>427</v>
      </c>
      <c r="J163" t="s">
        <v>297</v>
      </c>
      <c r="L163" t="s">
        <v>387</v>
      </c>
      <c r="M163" t="s">
        <v>310</v>
      </c>
      <c r="S163" t="s">
        <v>461</v>
      </c>
      <c r="T163" t="s">
        <v>318</v>
      </c>
    </row>
    <row r="164" spans="1:20" x14ac:dyDescent="0.25">
      <c r="A164" t="s">
        <v>587</v>
      </c>
      <c r="B164" t="s">
        <v>439</v>
      </c>
      <c r="C164" t="s">
        <v>301</v>
      </c>
      <c r="D164" t="s">
        <v>413</v>
      </c>
      <c r="E164" t="s">
        <v>444</v>
      </c>
      <c r="J164" t="s">
        <v>313</v>
      </c>
      <c r="L164" t="s">
        <v>317</v>
      </c>
      <c r="M164" t="s">
        <v>370</v>
      </c>
      <c r="S164" t="s">
        <v>503</v>
      </c>
      <c r="T164" t="s">
        <v>292</v>
      </c>
    </row>
    <row r="165" spans="1:20" x14ac:dyDescent="0.25">
      <c r="A165" t="s">
        <v>372</v>
      </c>
      <c r="B165" t="s">
        <v>312</v>
      </c>
      <c r="C165" t="s">
        <v>438</v>
      </c>
      <c r="D165" t="s">
        <v>295</v>
      </c>
      <c r="E165" t="s">
        <v>445</v>
      </c>
      <c r="J165" t="s">
        <v>334</v>
      </c>
      <c r="L165" t="s">
        <v>318</v>
      </c>
      <c r="M165" t="s">
        <v>492</v>
      </c>
      <c r="S165" t="s">
        <v>611</v>
      </c>
      <c r="T165" t="s">
        <v>543</v>
      </c>
    </row>
    <row r="166" spans="1:20" x14ac:dyDescent="0.25">
      <c r="A166" t="s">
        <v>453</v>
      </c>
      <c r="B166" t="s">
        <v>351</v>
      </c>
      <c r="C166" t="s">
        <v>439</v>
      </c>
      <c r="D166" t="s">
        <v>623</v>
      </c>
      <c r="E166" t="s">
        <v>580</v>
      </c>
      <c r="J166" t="s">
        <v>530</v>
      </c>
      <c r="L166" t="s">
        <v>292</v>
      </c>
      <c r="M166" t="s">
        <v>518</v>
      </c>
      <c r="S166" t="s">
        <v>294</v>
      </c>
      <c r="T166" t="s">
        <v>447</v>
      </c>
    </row>
    <row r="167" spans="1:20" x14ac:dyDescent="0.25">
      <c r="A167" t="s">
        <v>462</v>
      </c>
      <c r="B167" t="s">
        <v>413</v>
      </c>
      <c r="C167" t="s">
        <v>395</v>
      </c>
      <c r="D167" t="s">
        <v>293</v>
      </c>
      <c r="E167" t="s">
        <v>439</v>
      </c>
      <c r="J167" t="s">
        <v>369</v>
      </c>
      <c r="L167" t="s">
        <v>447</v>
      </c>
      <c r="M167" t="s">
        <v>521</v>
      </c>
      <c r="S167" t="s">
        <v>381</v>
      </c>
      <c r="T167" t="s">
        <v>686</v>
      </c>
    </row>
    <row r="168" spans="1:20" x14ac:dyDescent="0.25">
      <c r="A168" t="s">
        <v>408</v>
      </c>
      <c r="B168" t="s">
        <v>295</v>
      </c>
      <c r="C168" t="s">
        <v>301</v>
      </c>
      <c r="D168" t="s">
        <v>581</v>
      </c>
      <c r="E168" t="s">
        <v>312</v>
      </c>
      <c r="J168" t="s">
        <v>671</v>
      </c>
      <c r="L168" t="s">
        <v>543</v>
      </c>
      <c r="M168" t="s">
        <v>413</v>
      </c>
      <c r="S168" t="s">
        <v>406</v>
      </c>
      <c r="T168" t="s">
        <v>461</v>
      </c>
    </row>
    <row r="169" spans="1:20" x14ac:dyDescent="0.25">
      <c r="A169" t="s">
        <v>463</v>
      </c>
      <c r="B169" t="s">
        <v>295</v>
      </c>
      <c r="C169" t="s">
        <v>440</v>
      </c>
      <c r="D169" t="s">
        <v>387</v>
      </c>
      <c r="E169" t="s">
        <v>351</v>
      </c>
      <c r="J169" t="s">
        <v>371</v>
      </c>
      <c r="L169" t="s">
        <v>598</v>
      </c>
      <c r="M169" t="s">
        <v>296</v>
      </c>
      <c r="S169" t="s">
        <v>381</v>
      </c>
      <c r="T169" t="s">
        <v>503</v>
      </c>
    </row>
    <row r="170" spans="1:20" x14ac:dyDescent="0.25">
      <c r="A170" t="s">
        <v>646</v>
      </c>
      <c r="B170" t="s">
        <v>299</v>
      </c>
      <c r="C170" t="s">
        <v>441</v>
      </c>
      <c r="D170" t="s">
        <v>358</v>
      </c>
      <c r="E170" t="s">
        <v>413</v>
      </c>
      <c r="J170" t="s">
        <v>685</v>
      </c>
      <c r="L170" t="s">
        <v>544</v>
      </c>
      <c r="M170" t="s">
        <v>429</v>
      </c>
      <c r="S170" t="s">
        <v>318</v>
      </c>
      <c r="T170" t="s">
        <v>294</v>
      </c>
    </row>
    <row r="171" spans="1:20" x14ac:dyDescent="0.25">
      <c r="A171" t="s">
        <v>464</v>
      </c>
      <c r="B171" t="s">
        <v>557</v>
      </c>
      <c r="C171" t="s">
        <v>442</v>
      </c>
      <c r="D171" t="s">
        <v>453</v>
      </c>
      <c r="E171" t="s">
        <v>295</v>
      </c>
      <c r="J171" t="s">
        <v>315</v>
      </c>
      <c r="L171" t="s">
        <v>461</v>
      </c>
      <c r="M171" t="s">
        <v>525</v>
      </c>
      <c r="S171" t="s">
        <v>595</v>
      </c>
      <c r="T171" t="s">
        <v>381</v>
      </c>
    </row>
    <row r="172" spans="1:20" x14ac:dyDescent="0.25">
      <c r="A172" t="s">
        <v>465</v>
      </c>
      <c r="B172" t="s">
        <v>313</v>
      </c>
      <c r="C172" t="s">
        <v>443</v>
      </c>
      <c r="D172" t="s">
        <v>453</v>
      </c>
      <c r="E172" t="s">
        <v>295</v>
      </c>
      <c r="J172" t="s">
        <v>520</v>
      </c>
      <c r="L172" t="s">
        <v>298</v>
      </c>
      <c r="M172" t="s">
        <v>297</v>
      </c>
      <c r="S172" t="s">
        <v>537</v>
      </c>
      <c r="T172" t="s">
        <v>406</v>
      </c>
    </row>
    <row r="173" spans="1:20" x14ac:dyDescent="0.25">
      <c r="A173" t="s">
        <v>318</v>
      </c>
      <c r="B173" t="s">
        <v>293</v>
      </c>
      <c r="C173" t="s">
        <v>395</v>
      </c>
      <c r="D173" t="s">
        <v>453</v>
      </c>
      <c r="E173" t="s">
        <v>299</v>
      </c>
      <c r="J173" t="s">
        <v>638</v>
      </c>
      <c r="L173" t="s">
        <v>391</v>
      </c>
      <c r="M173" t="s">
        <v>313</v>
      </c>
      <c r="S173" t="s">
        <v>618</v>
      </c>
      <c r="T173" t="s">
        <v>555</v>
      </c>
    </row>
    <row r="174" spans="1:20" x14ac:dyDescent="0.25">
      <c r="A174" t="s">
        <v>322</v>
      </c>
      <c r="B174" t="s">
        <v>631</v>
      </c>
      <c r="C174" t="s">
        <v>410</v>
      </c>
      <c r="D174" t="s">
        <v>451</v>
      </c>
      <c r="E174" t="s">
        <v>313</v>
      </c>
      <c r="J174" t="s">
        <v>379</v>
      </c>
      <c r="L174" t="s">
        <v>545</v>
      </c>
      <c r="M174" t="s">
        <v>529</v>
      </c>
      <c r="S174" t="s">
        <v>618</v>
      </c>
      <c r="T174" t="s">
        <v>391</v>
      </c>
    </row>
    <row r="175" spans="1:20" x14ac:dyDescent="0.25">
      <c r="A175" t="s">
        <v>415</v>
      </c>
      <c r="B175" t="s">
        <v>581</v>
      </c>
      <c r="C175" t="s">
        <v>340</v>
      </c>
      <c r="D175" t="s">
        <v>516</v>
      </c>
      <c r="E175" t="s">
        <v>293</v>
      </c>
      <c r="J175" t="s">
        <v>453</v>
      </c>
      <c r="L175" t="s">
        <v>575</v>
      </c>
      <c r="M175" t="s">
        <v>314</v>
      </c>
      <c r="S175" t="s">
        <v>544</v>
      </c>
      <c r="T175" t="s">
        <v>370</v>
      </c>
    </row>
    <row r="176" spans="1:20" x14ac:dyDescent="0.25">
      <c r="A176" t="s">
        <v>584</v>
      </c>
      <c r="B176" t="s">
        <v>387</v>
      </c>
      <c r="C176" t="s">
        <v>360</v>
      </c>
      <c r="D176" t="s">
        <v>452</v>
      </c>
      <c r="E176" t="s">
        <v>581</v>
      </c>
      <c r="J176" t="s">
        <v>318</v>
      </c>
      <c r="L176" t="s">
        <v>406</v>
      </c>
      <c r="M176" t="s">
        <v>530</v>
      </c>
      <c r="S176" t="s">
        <v>596</v>
      </c>
      <c r="T176" t="s">
        <v>618</v>
      </c>
    </row>
    <row r="177" spans="1:20" x14ac:dyDescent="0.25">
      <c r="A177" t="s">
        <v>367</v>
      </c>
      <c r="B177" t="s">
        <v>358</v>
      </c>
      <c r="C177" t="s">
        <v>296</v>
      </c>
      <c r="D177" t="s">
        <v>453</v>
      </c>
      <c r="E177" t="s">
        <v>387</v>
      </c>
      <c r="J177" t="s">
        <v>299</v>
      </c>
      <c r="L177" t="s">
        <v>555</v>
      </c>
      <c r="M177" t="s">
        <v>391</v>
      </c>
      <c r="S177" t="s">
        <v>295</v>
      </c>
      <c r="T177" t="s">
        <v>466</v>
      </c>
    </row>
    <row r="178" spans="1:20" x14ac:dyDescent="0.25">
      <c r="A178" t="s">
        <v>468</v>
      </c>
      <c r="B178" t="s">
        <v>453</v>
      </c>
      <c r="C178" t="s">
        <v>315</v>
      </c>
      <c r="D178" t="s">
        <v>537</v>
      </c>
      <c r="E178" t="s">
        <v>358</v>
      </c>
      <c r="J178" t="s">
        <v>516</v>
      </c>
      <c r="L178" t="s">
        <v>391</v>
      </c>
      <c r="M178" t="s">
        <v>606</v>
      </c>
      <c r="S178" t="s">
        <v>549</v>
      </c>
      <c r="T178" t="s">
        <v>390</v>
      </c>
    </row>
    <row r="179" spans="1:20" x14ac:dyDescent="0.25">
      <c r="A179" t="s">
        <v>338</v>
      </c>
      <c r="B179" t="s">
        <v>632</v>
      </c>
      <c r="C179" t="s">
        <v>376</v>
      </c>
      <c r="D179" t="s">
        <v>370</v>
      </c>
      <c r="E179" t="s">
        <v>453</v>
      </c>
      <c r="J179" t="s">
        <v>317</v>
      </c>
      <c r="L179" t="s">
        <v>338</v>
      </c>
      <c r="M179" t="s">
        <v>671</v>
      </c>
      <c r="S179" t="s">
        <v>749</v>
      </c>
      <c r="T179" t="s">
        <v>549</v>
      </c>
    </row>
    <row r="180" spans="1:20" x14ac:dyDescent="0.25">
      <c r="A180" t="s">
        <v>303</v>
      </c>
      <c r="B180" t="s">
        <v>340</v>
      </c>
      <c r="C180" t="s">
        <v>322</v>
      </c>
      <c r="D180" t="s">
        <v>455</v>
      </c>
      <c r="E180" t="s">
        <v>362</v>
      </c>
      <c r="J180" t="s">
        <v>318</v>
      </c>
      <c r="L180" t="s">
        <v>370</v>
      </c>
      <c r="M180" t="s">
        <v>534</v>
      </c>
      <c r="S180" t="s">
        <v>418</v>
      </c>
      <c r="T180" t="s">
        <v>613</v>
      </c>
    </row>
    <row r="181" spans="1:20" x14ac:dyDescent="0.25">
      <c r="A181" t="s">
        <v>469</v>
      </c>
      <c r="B181" t="s">
        <v>451</v>
      </c>
      <c r="C181" t="s">
        <v>296</v>
      </c>
      <c r="D181" t="s">
        <v>456</v>
      </c>
      <c r="E181" t="s">
        <v>451</v>
      </c>
      <c r="J181" t="s">
        <v>292</v>
      </c>
      <c r="L181" t="s">
        <v>618</v>
      </c>
      <c r="M181" t="s">
        <v>308</v>
      </c>
      <c r="S181" t="s">
        <v>313</v>
      </c>
      <c r="T181" t="s">
        <v>749</v>
      </c>
    </row>
    <row r="182" spans="1:20" x14ac:dyDescent="0.25">
      <c r="A182" t="s">
        <v>304</v>
      </c>
      <c r="B182" t="s">
        <v>516</v>
      </c>
      <c r="C182" t="s">
        <v>444</v>
      </c>
      <c r="D182" t="s">
        <v>388</v>
      </c>
      <c r="E182" t="s">
        <v>516</v>
      </c>
      <c r="J182" t="s">
        <v>622</v>
      </c>
      <c r="L182" t="s">
        <v>390</v>
      </c>
      <c r="M182" t="s">
        <v>606</v>
      </c>
      <c r="S182" t="s">
        <v>553</v>
      </c>
      <c r="T182" t="s">
        <v>418</v>
      </c>
    </row>
    <row r="183" spans="1:20" x14ac:dyDescent="0.25">
      <c r="A183" t="s">
        <v>470</v>
      </c>
      <c r="B183" t="s">
        <v>453</v>
      </c>
      <c r="C183" t="s">
        <v>445</v>
      </c>
      <c r="D183" t="s">
        <v>316</v>
      </c>
      <c r="E183" t="s">
        <v>452</v>
      </c>
      <c r="J183" t="s">
        <v>543</v>
      </c>
      <c r="L183" t="s">
        <v>549</v>
      </c>
      <c r="M183" t="s">
        <v>343</v>
      </c>
      <c r="S183" t="s">
        <v>516</v>
      </c>
      <c r="T183" t="s">
        <v>313</v>
      </c>
    </row>
    <row r="184" spans="1:20" x14ac:dyDescent="0.25">
      <c r="A184" t="s">
        <v>322</v>
      </c>
      <c r="B184" t="s">
        <v>452</v>
      </c>
      <c r="C184" t="s">
        <v>397</v>
      </c>
      <c r="D184" t="s">
        <v>457</v>
      </c>
      <c r="E184" t="s">
        <v>453</v>
      </c>
      <c r="J184" t="s">
        <v>447</v>
      </c>
      <c r="L184" t="s">
        <v>388</v>
      </c>
      <c r="M184" t="s">
        <v>480</v>
      </c>
      <c r="S184" t="s">
        <v>748</v>
      </c>
      <c r="T184" t="s">
        <v>391</v>
      </c>
    </row>
    <row r="185" spans="1:20" x14ac:dyDescent="0.25">
      <c r="A185" t="s">
        <v>539</v>
      </c>
      <c r="B185" t="s">
        <v>453</v>
      </c>
      <c r="C185" t="s">
        <v>340</v>
      </c>
      <c r="D185" t="s">
        <v>582</v>
      </c>
      <c r="E185" t="s">
        <v>537</v>
      </c>
      <c r="J185" t="s">
        <v>543</v>
      </c>
      <c r="L185" t="s">
        <v>418</v>
      </c>
      <c r="M185" t="s">
        <v>672</v>
      </c>
      <c r="T185" t="s">
        <v>618</v>
      </c>
    </row>
    <row r="186" spans="1:20" x14ac:dyDescent="0.25">
      <c r="A186" t="s">
        <v>472</v>
      </c>
      <c r="B186" t="s">
        <v>537</v>
      </c>
      <c r="C186" t="s">
        <v>446</v>
      </c>
      <c r="D186" t="s">
        <v>491</v>
      </c>
      <c r="E186" t="s">
        <v>370</v>
      </c>
      <c r="J186" t="s">
        <v>598</v>
      </c>
      <c r="L186" t="s">
        <v>372</v>
      </c>
      <c r="M186" t="s">
        <v>290</v>
      </c>
      <c r="T186" t="s">
        <v>553</v>
      </c>
    </row>
    <row r="187" spans="1:20" x14ac:dyDescent="0.25">
      <c r="A187" t="s">
        <v>308</v>
      </c>
      <c r="B187" t="s">
        <v>370</v>
      </c>
      <c r="C187" t="s">
        <v>447</v>
      </c>
      <c r="D187" t="s">
        <v>425</v>
      </c>
      <c r="E187" t="s">
        <v>469</v>
      </c>
      <c r="J187" t="s">
        <v>383</v>
      </c>
      <c r="L187" t="s">
        <v>553</v>
      </c>
      <c r="M187" t="s">
        <v>315</v>
      </c>
      <c r="T187" t="s">
        <v>516</v>
      </c>
    </row>
    <row r="188" spans="1:20" x14ac:dyDescent="0.25">
      <c r="A188" t="s">
        <v>320</v>
      </c>
      <c r="B188" t="s">
        <v>633</v>
      </c>
      <c r="C188" t="s">
        <v>335</v>
      </c>
      <c r="D188" t="s">
        <v>460</v>
      </c>
      <c r="E188" t="s">
        <v>456</v>
      </c>
      <c r="J188" t="s">
        <v>686</v>
      </c>
      <c r="L188" t="s">
        <v>452</v>
      </c>
      <c r="M188" t="s">
        <v>520</v>
      </c>
      <c r="T188" t="s">
        <v>418</v>
      </c>
    </row>
    <row r="189" spans="1:20" x14ac:dyDescent="0.25">
      <c r="A189" t="s">
        <v>528</v>
      </c>
      <c r="B189" t="s">
        <v>456</v>
      </c>
      <c r="C189" t="s">
        <v>351</v>
      </c>
      <c r="D189" t="s">
        <v>461</v>
      </c>
      <c r="E189" t="s">
        <v>388</v>
      </c>
      <c r="J189" t="s">
        <v>461</v>
      </c>
      <c r="L189" t="s">
        <v>618</v>
      </c>
      <c r="M189" t="s">
        <v>673</v>
      </c>
      <c r="T189" t="s">
        <v>748</v>
      </c>
    </row>
    <row r="190" spans="1:20" x14ac:dyDescent="0.25">
      <c r="A190" t="s">
        <v>474</v>
      </c>
      <c r="B190" t="s">
        <v>388</v>
      </c>
      <c r="C190" t="s">
        <v>351</v>
      </c>
      <c r="D190" t="s">
        <v>453</v>
      </c>
      <c r="E190" t="s">
        <v>316</v>
      </c>
      <c r="J190" t="s">
        <v>503</v>
      </c>
      <c r="L190" t="s">
        <v>555</v>
      </c>
      <c r="M190" t="s">
        <v>453</v>
      </c>
    </row>
    <row r="191" spans="1:20" x14ac:dyDescent="0.25">
      <c r="A191" t="s">
        <v>528</v>
      </c>
      <c r="B191" t="s">
        <v>316</v>
      </c>
      <c r="C191" t="s">
        <v>448</v>
      </c>
      <c r="D191" t="s">
        <v>370</v>
      </c>
      <c r="E191" t="s">
        <v>457</v>
      </c>
      <c r="J191" t="s">
        <v>391</v>
      </c>
      <c r="M191" t="s">
        <v>603</v>
      </c>
    </row>
    <row r="192" spans="1:20" x14ac:dyDescent="0.25">
      <c r="A192" t="s">
        <v>332</v>
      </c>
      <c r="B192" t="s">
        <v>457</v>
      </c>
      <c r="C192" t="s">
        <v>295</v>
      </c>
      <c r="D192" t="s">
        <v>372</v>
      </c>
      <c r="E192" t="s">
        <v>582</v>
      </c>
      <c r="J192" t="s">
        <v>611</v>
      </c>
      <c r="M192" t="s">
        <v>370</v>
      </c>
    </row>
    <row r="193" spans="1:13" x14ac:dyDescent="0.25">
      <c r="A193" t="s">
        <v>470</v>
      </c>
      <c r="B193" t="s">
        <v>582</v>
      </c>
      <c r="C193" t="s">
        <v>295</v>
      </c>
      <c r="D193" t="s">
        <v>262</v>
      </c>
      <c r="E193" t="s">
        <v>323</v>
      </c>
      <c r="J193" t="s">
        <v>294</v>
      </c>
      <c r="M193" t="s">
        <v>362</v>
      </c>
    </row>
    <row r="194" spans="1:13" x14ac:dyDescent="0.25">
      <c r="A194" t="s">
        <v>307</v>
      </c>
      <c r="B194" t="s">
        <v>491</v>
      </c>
      <c r="C194" t="s">
        <v>299</v>
      </c>
      <c r="D194" t="s">
        <v>370</v>
      </c>
      <c r="E194" t="s">
        <v>491</v>
      </c>
      <c r="J194" t="s">
        <v>406</v>
      </c>
      <c r="M194" t="s">
        <v>464</v>
      </c>
    </row>
    <row r="195" spans="1:13" x14ac:dyDescent="0.25">
      <c r="A195" t="s">
        <v>305</v>
      </c>
      <c r="B195" t="s">
        <v>459</v>
      </c>
      <c r="C195" t="s">
        <v>313</v>
      </c>
      <c r="D195" t="s">
        <v>575</v>
      </c>
      <c r="E195" t="s">
        <v>460</v>
      </c>
      <c r="J195" t="s">
        <v>555</v>
      </c>
      <c r="M195" t="s">
        <v>387</v>
      </c>
    </row>
    <row r="196" spans="1:13" x14ac:dyDescent="0.25">
      <c r="A196" t="s">
        <v>475</v>
      </c>
      <c r="B196" t="s">
        <v>453</v>
      </c>
      <c r="C196" t="s">
        <v>293</v>
      </c>
      <c r="D196" t="s">
        <v>453</v>
      </c>
      <c r="E196" t="s">
        <v>461</v>
      </c>
      <c r="J196" t="s">
        <v>391</v>
      </c>
      <c r="M196" t="s">
        <v>317</v>
      </c>
    </row>
    <row r="197" spans="1:13" x14ac:dyDescent="0.25">
      <c r="A197" t="s">
        <v>476</v>
      </c>
      <c r="B197" t="s">
        <v>460</v>
      </c>
      <c r="C197" t="s">
        <v>449</v>
      </c>
      <c r="D197" t="s">
        <v>372</v>
      </c>
      <c r="E197" t="s">
        <v>453</v>
      </c>
      <c r="J197" t="s">
        <v>338</v>
      </c>
      <c r="M197" t="s">
        <v>318</v>
      </c>
    </row>
    <row r="198" spans="1:13" x14ac:dyDescent="0.25">
      <c r="A198" t="s">
        <v>477</v>
      </c>
      <c r="B198" t="s">
        <v>461</v>
      </c>
      <c r="C198" t="s">
        <v>450</v>
      </c>
      <c r="D198" t="s">
        <v>453</v>
      </c>
      <c r="E198" t="s">
        <v>370</v>
      </c>
      <c r="J198" t="s">
        <v>370</v>
      </c>
      <c r="M198" t="s">
        <v>674</v>
      </c>
    </row>
    <row r="199" spans="1:13" x14ac:dyDescent="0.25">
      <c r="A199" t="s">
        <v>332</v>
      </c>
      <c r="B199" t="s">
        <v>453</v>
      </c>
      <c r="C199" t="s">
        <v>387</v>
      </c>
      <c r="D199" t="s">
        <v>453</v>
      </c>
      <c r="E199" t="s">
        <v>372</v>
      </c>
      <c r="J199" t="s">
        <v>618</v>
      </c>
      <c r="M199" t="s">
        <v>292</v>
      </c>
    </row>
    <row r="200" spans="1:13" x14ac:dyDescent="0.25">
      <c r="A200" t="s">
        <v>480</v>
      </c>
      <c r="B200" t="s">
        <v>370</v>
      </c>
      <c r="C200" t="s">
        <v>451</v>
      </c>
      <c r="D200" t="s">
        <v>463</v>
      </c>
      <c r="E200" t="s">
        <v>370</v>
      </c>
      <c r="J200" t="s">
        <v>484</v>
      </c>
      <c r="M200" t="s">
        <v>574</v>
      </c>
    </row>
    <row r="201" spans="1:13" x14ac:dyDescent="0.25">
      <c r="A201" t="s">
        <v>481</v>
      </c>
      <c r="B201" t="s">
        <v>372</v>
      </c>
      <c r="C201" t="s">
        <v>452</v>
      </c>
      <c r="D201" t="s">
        <v>260</v>
      </c>
      <c r="E201" t="s">
        <v>575</v>
      </c>
      <c r="J201" t="s">
        <v>390</v>
      </c>
      <c r="M201" t="s">
        <v>447</v>
      </c>
    </row>
    <row r="202" spans="1:13" x14ac:dyDescent="0.25">
      <c r="A202" t="s">
        <v>482</v>
      </c>
      <c r="B202" t="s">
        <v>299</v>
      </c>
      <c r="C202" t="s">
        <v>453</v>
      </c>
      <c r="D202" t="s">
        <v>466</v>
      </c>
      <c r="E202" t="s">
        <v>453</v>
      </c>
      <c r="J202" t="s">
        <v>598</v>
      </c>
      <c r="M202" t="s">
        <v>543</v>
      </c>
    </row>
    <row r="203" spans="1:13" x14ac:dyDescent="0.25">
      <c r="A203" t="s">
        <v>483</v>
      </c>
      <c r="B203" t="s">
        <v>370</v>
      </c>
      <c r="C203" t="s">
        <v>454</v>
      </c>
      <c r="D203" t="s">
        <v>467</v>
      </c>
      <c r="E203" t="s">
        <v>372</v>
      </c>
      <c r="J203" t="s">
        <v>304</v>
      </c>
      <c r="M203" t="s">
        <v>598</v>
      </c>
    </row>
    <row r="204" spans="1:13" x14ac:dyDescent="0.25">
      <c r="A204" t="s">
        <v>391</v>
      </c>
      <c r="B204" t="s">
        <v>524</v>
      </c>
      <c r="C204" t="s">
        <v>388</v>
      </c>
      <c r="D204" t="s">
        <v>482</v>
      </c>
      <c r="E204" t="s">
        <v>372</v>
      </c>
      <c r="J204" t="s">
        <v>463</v>
      </c>
      <c r="M204" t="s">
        <v>466</v>
      </c>
    </row>
    <row r="205" spans="1:13" x14ac:dyDescent="0.25">
      <c r="A205" t="s">
        <v>362</v>
      </c>
      <c r="B205" t="s">
        <v>575</v>
      </c>
      <c r="C205" t="s">
        <v>386</v>
      </c>
      <c r="D205" t="s">
        <v>583</v>
      </c>
      <c r="E205" t="s">
        <v>453</v>
      </c>
      <c r="J205" t="s">
        <v>418</v>
      </c>
      <c r="M205" t="s">
        <v>372</v>
      </c>
    </row>
    <row r="206" spans="1:13" x14ac:dyDescent="0.25">
      <c r="A206" t="s">
        <v>459</v>
      </c>
      <c r="B206" t="s">
        <v>453</v>
      </c>
      <c r="C206" t="s">
        <v>370</v>
      </c>
      <c r="D206" t="s">
        <v>304</v>
      </c>
      <c r="E206" t="s">
        <v>463</v>
      </c>
      <c r="J206" t="s">
        <v>553</v>
      </c>
      <c r="M206" t="s">
        <v>503</v>
      </c>
    </row>
    <row r="207" spans="1:13" x14ac:dyDescent="0.25">
      <c r="A207" t="s">
        <v>323</v>
      </c>
      <c r="B207" t="s">
        <v>453</v>
      </c>
      <c r="C207" t="s">
        <v>455</v>
      </c>
      <c r="D207" t="s">
        <v>464</v>
      </c>
      <c r="E207" t="s">
        <v>260</v>
      </c>
      <c r="J207" t="s">
        <v>372</v>
      </c>
      <c r="M207" t="s">
        <v>391</v>
      </c>
    </row>
    <row r="208" spans="1:13" x14ac:dyDescent="0.25">
      <c r="A208" t="s">
        <v>323</v>
      </c>
      <c r="B208" t="s">
        <v>372</v>
      </c>
      <c r="C208" t="s">
        <v>406</v>
      </c>
      <c r="D208" t="s">
        <v>336</v>
      </c>
      <c r="E208" t="s">
        <v>466</v>
      </c>
      <c r="J208" t="s">
        <v>391</v>
      </c>
      <c r="M208" t="s">
        <v>294</v>
      </c>
    </row>
    <row r="209" spans="1:13" x14ac:dyDescent="0.25">
      <c r="A209" t="s">
        <v>595</v>
      </c>
      <c r="B209" t="s">
        <v>453</v>
      </c>
      <c r="C209" t="s">
        <v>456</v>
      </c>
      <c r="D209" t="s">
        <v>584</v>
      </c>
      <c r="E209" t="s">
        <v>467</v>
      </c>
      <c r="J209" t="s">
        <v>512</v>
      </c>
      <c r="M209" t="s">
        <v>381</v>
      </c>
    </row>
    <row r="210" spans="1:13" x14ac:dyDescent="0.25">
      <c r="A210" t="s">
        <v>271</v>
      </c>
      <c r="B210" t="s">
        <v>463</v>
      </c>
      <c r="C210" t="s">
        <v>387</v>
      </c>
      <c r="D210" t="s">
        <v>367</v>
      </c>
      <c r="E210" t="s">
        <v>482</v>
      </c>
      <c r="J210" t="s">
        <v>553</v>
      </c>
      <c r="M210" t="s">
        <v>406</v>
      </c>
    </row>
    <row r="211" spans="1:13" x14ac:dyDescent="0.25">
      <c r="A211" t="s">
        <v>486</v>
      </c>
      <c r="B211" t="s">
        <v>573</v>
      </c>
      <c r="C211" t="s">
        <v>457</v>
      </c>
      <c r="D211" t="s">
        <v>420</v>
      </c>
      <c r="E211" t="s">
        <v>583</v>
      </c>
      <c r="J211" t="s">
        <v>452</v>
      </c>
      <c r="M211" t="s">
        <v>555</v>
      </c>
    </row>
    <row r="212" spans="1:13" x14ac:dyDescent="0.25">
      <c r="A212" t="s">
        <v>487</v>
      </c>
      <c r="B212" t="s">
        <v>260</v>
      </c>
      <c r="C212" t="s">
        <v>458</v>
      </c>
      <c r="D212" t="s">
        <v>468</v>
      </c>
      <c r="E212" t="s">
        <v>549</v>
      </c>
      <c r="J212" t="s">
        <v>618</v>
      </c>
      <c r="M212" t="s">
        <v>391</v>
      </c>
    </row>
    <row r="213" spans="1:13" x14ac:dyDescent="0.25">
      <c r="A213" t="s">
        <v>291</v>
      </c>
      <c r="B213" t="s">
        <v>544</v>
      </c>
      <c r="C213" t="s">
        <v>323</v>
      </c>
      <c r="D213" t="s">
        <v>585</v>
      </c>
      <c r="E213" t="s">
        <v>464</v>
      </c>
      <c r="J213" t="s">
        <v>555</v>
      </c>
      <c r="M213" t="s">
        <v>338</v>
      </c>
    </row>
    <row r="214" spans="1:13" x14ac:dyDescent="0.25">
      <c r="A214" t="s">
        <v>459</v>
      </c>
      <c r="B214" t="s">
        <v>467</v>
      </c>
      <c r="C214" t="s">
        <v>459</v>
      </c>
      <c r="D214" t="s">
        <v>338</v>
      </c>
      <c r="E214" t="s">
        <v>584</v>
      </c>
      <c r="M214" t="s">
        <v>390</v>
      </c>
    </row>
    <row r="215" spans="1:13" x14ac:dyDescent="0.25">
      <c r="A215" t="s">
        <v>378</v>
      </c>
      <c r="B215" t="s">
        <v>482</v>
      </c>
      <c r="C215" t="s">
        <v>425</v>
      </c>
      <c r="D215" t="s">
        <v>452</v>
      </c>
      <c r="E215" t="s">
        <v>367</v>
      </c>
      <c r="M215" t="s">
        <v>606</v>
      </c>
    </row>
    <row r="216" spans="1:13" x14ac:dyDescent="0.25">
      <c r="A216" t="s">
        <v>301</v>
      </c>
      <c r="B216" t="s">
        <v>583</v>
      </c>
      <c r="C216" t="s">
        <v>460</v>
      </c>
      <c r="D216" t="s">
        <v>501</v>
      </c>
      <c r="E216" t="s">
        <v>420</v>
      </c>
      <c r="M216" t="s">
        <v>295</v>
      </c>
    </row>
    <row r="217" spans="1:13" x14ac:dyDescent="0.25">
      <c r="A217" t="s">
        <v>323</v>
      </c>
      <c r="B217" t="s">
        <v>304</v>
      </c>
      <c r="C217" t="s">
        <v>461</v>
      </c>
      <c r="D217" t="s">
        <v>470</v>
      </c>
      <c r="E217" t="s">
        <v>468</v>
      </c>
      <c r="M217" t="s">
        <v>675</v>
      </c>
    </row>
    <row r="218" spans="1:13" x14ac:dyDescent="0.25">
      <c r="A218" t="s">
        <v>647</v>
      </c>
      <c r="B218" t="s">
        <v>464</v>
      </c>
      <c r="C218" t="s">
        <v>387</v>
      </c>
      <c r="D218" t="s">
        <v>453</v>
      </c>
      <c r="E218" t="s">
        <v>521</v>
      </c>
      <c r="M218" t="s">
        <v>676</v>
      </c>
    </row>
    <row r="219" spans="1:13" x14ac:dyDescent="0.25">
      <c r="A219" t="s">
        <v>406</v>
      </c>
      <c r="B219" t="s">
        <v>584</v>
      </c>
      <c r="C219" t="s">
        <v>461</v>
      </c>
      <c r="D219" t="s">
        <v>473</v>
      </c>
      <c r="E219" t="s">
        <v>585</v>
      </c>
      <c r="M219" t="s">
        <v>549</v>
      </c>
    </row>
    <row r="220" spans="1:13" x14ac:dyDescent="0.25">
      <c r="A220" t="s">
        <v>319</v>
      </c>
      <c r="B220" t="s">
        <v>367</v>
      </c>
      <c r="C220" t="s">
        <v>453</v>
      </c>
      <c r="D220" t="s">
        <v>608</v>
      </c>
      <c r="E220" t="s">
        <v>305</v>
      </c>
      <c r="M220" t="s">
        <v>613</v>
      </c>
    </row>
    <row r="221" spans="1:13" x14ac:dyDescent="0.25">
      <c r="A221" t="s">
        <v>271</v>
      </c>
      <c r="B221" t="s">
        <v>420</v>
      </c>
      <c r="C221" t="s">
        <v>462</v>
      </c>
      <c r="D221" t="s">
        <v>586</v>
      </c>
      <c r="E221" t="s">
        <v>338</v>
      </c>
      <c r="M221" t="s">
        <v>418</v>
      </c>
    </row>
    <row r="222" spans="1:13" x14ac:dyDescent="0.25">
      <c r="A222" t="s">
        <v>324</v>
      </c>
      <c r="B222" t="s">
        <v>468</v>
      </c>
      <c r="C222" t="s">
        <v>463</v>
      </c>
      <c r="D222" t="s">
        <v>474</v>
      </c>
      <c r="E222" t="s">
        <v>452</v>
      </c>
      <c r="M222" t="s">
        <v>596</v>
      </c>
    </row>
    <row r="223" spans="1:13" x14ac:dyDescent="0.25">
      <c r="A223" t="s">
        <v>378</v>
      </c>
      <c r="B223" t="s">
        <v>521</v>
      </c>
      <c r="C223" t="s">
        <v>464</v>
      </c>
      <c r="D223" t="s">
        <v>528</v>
      </c>
      <c r="E223" t="s">
        <v>501</v>
      </c>
      <c r="M223" t="s">
        <v>372</v>
      </c>
    </row>
    <row r="224" spans="1:13" x14ac:dyDescent="0.25">
      <c r="A224" t="s">
        <v>492</v>
      </c>
      <c r="B224" t="s">
        <v>585</v>
      </c>
      <c r="C224" t="s">
        <v>465</v>
      </c>
      <c r="D224" t="s">
        <v>332</v>
      </c>
      <c r="E224" t="s">
        <v>470</v>
      </c>
      <c r="M224" t="s">
        <v>615</v>
      </c>
    </row>
    <row r="225" spans="1:13" x14ac:dyDescent="0.25">
      <c r="A225" t="s">
        <v>458</v>
      </c>
      <c r="B225" t="s">
        <v>338</v>
      </c>
      <c r="C225" t="s">
        <v>466</v>
      </c>
      <c r="D225" t="s">
        <v>305</v>
      </c>
      <c r="E225" t="s">
        <v>475</v>
      </c>
      <c r="M225" t="s">
        <v>569</v>
      </c>
    </row>
    <row r="226" spans="1:13" x14ac:dyDescent="0.25">
      <c r="A226" t="s">
        <v>290</v>
      </c>
      <c r="B226" t="s">
        <v>303</v>
      </c>
      <c r="C226" t="s">
        <v>467</v>
      </c>
      <c r="D226" t="s">
        <v>305</v>
      </c>
      <c r="E226" t="s">
        <v>539</v>
      </c>
      <c r="M226" t="s">
        <v>609</v>
      </c>
    </row>
    <row r="227" spans="1:13" x14ac:dyDescent="0.25">
      <c r="A227" t="s">
        <v>296</v>
      </c>
      <c r="B227" t="s">
        <v>501</v>
      </c>
      <c r="C227" t="s">
        <v>318</v>
      </c>
      <c r="D227" t="s">
        <v>475</v>
      </c>
      <c r="E227" t="s">
        <v>473</v>
      </c>
      <c r="M227" t="s">
        <v>553</v>
      </c>
    </row>
    <row r="228" spans="1:13" x14ac:dyDescent="0.25">
      <c r="A228" t="s">
        <v>279</v>
      </c>
      <c r="B228" t="s">
        <v>470</v>
      </c>
      <c r="C228" t="s">
        <v>322</v>
      </c>
      <c r="D228" t="s">
        <v>477</v>
      </c>
      <c r="E228" t="s">
        <v>371</v>
      </c>
      <c r="M228" t="s">
        <v>452</v>
      </c>
    </row>
    <row r="229" spans="1:13" x14ac:dyDescent="0.25">
      <c r="A229" t="s">
        <v>502</v>
      </c>
      <c r="B229" t="s">
        <v>475</v>
      </c>
      <c r="C229" t="s">
        <v>415</v>
      </c>
      <c r="D229" t="s">
        <v>332</v>
      </c>
      <c r="E229" t="s">
        <v>305</v>
      </c>
      <c r="M229" t="s">
        <v>677</v>
      </c>
    </row>
    <row r="230" spans="1:13" x14ac:dyDescent="0.25">
      <c r="A230" t="s">
        <v>478</v>
      </c>
      <c r="B230" t="s">
        <v>539</v>
      </c>
      <c r="C230" t="s">
        <v>304</v>
      </c>
      <c r="D230" t="s">
        <v>546</v>
      </c>
      <c r="E230" t="s">
        <v>586</v>
      </c>
      <c r="M230" t="s">
        <v>406</v>
      </c>
    </row>
    <row r="231" spans="1:13" x14ac:dyDescent="0.25">
      <c r="A231" t="s">
        <v>495</v>
      </c>
      <c r="B231" t="s">
        <v>473</v>
      </c>
      <c r="C231" t="s">
        <v>464</v>
      </c>
      <c r="D231" t="s">
        <v>480</v>
      </c>
      <c r="E231" t="s">
        <v>528</v>
      </c>
      <c r="M231" t="s">
        <v>500</v>
      </c>
    </row>
    <row r="232" spans="1:13" x14ac:dyDescent="0.25">
      <c r="A232" t="s">
        <v>376</v>
      </c>
      <c r="B232" t="s">
        <v>525</v>
      </c>
      <c r="C232" t="s">
        <v>367</v>
      </c>
      <c r="D232" t="s">
        <v>338</v>
      </c>
      <c r="E232" t="s">
        <v>332</v>
      </c>
      <c r="M232" t="s">
        <v>555</v>
      </c>
    </row>
    <row r="233" spans="1:13" x14ac:dyDescent="0.25">
      <c r="A233" t="s">
        <v>499</v>
      </c>
      <c r="B233" t="s">
        <v>534</v>
      </c>
      <c r="C233" t="s">
        <v>468</v>
      </c>
      <c r="D233" t="s">
        <v>482</v>
      </c>
      <c r="E233" t="s">
        <v>305</v>
      </c>
    </row>
    <row r="234" spans="1:13" x14ac:dyDescent="0.25">
      <c r="A234" t="s">
        <v>318</v>
      </c>
      <c r="B234" t="s">
        <v>586</v>
      </c>
      <c r="C234" t="s">
        <v>338</v>
      </c>
      <c r="D234" t="s">
        <v>453</v>
      </c>
      <c r="E234" t="s">
        <v>475</v>
      </c>
    </row>
    <row r="235" spans="1:13" x14ac:dyDescent="0.25">
      <c r="A235" t="s">
        <v>309</v>
      </c>
      <c r="B235" t="s">
        <v>528</v>
      </c>
      <c r="C235" t="s">
        <v>452</v>
      </c>
      <c r="D235" t="s">
        <v>260</v>
      </c>
      <c r="E235" t="s">
        <v>477</v>
      </c>
    </row>
    <row r="236" spans="1:13" x14ac:dyDescent="0.25">
      <c r="A236" t="s">
        <v>500</v>
      </c>
      <c r="B236" t="s">
        <v>332</v>
      </c>
      <c r="C236" t="s">
        <v>303</v>
      </c>
      <c r="D236" t="s">
        <v>340</v>
      </c>
      <c r="E236" t="s">
        <v>546</v>
      </c>
    </row>
    <row r="237" spans="1:13" x14ac:dyDescent="0.25">
      <c r="A237" t="s">
        <v>359</v>
      </c>
      <c r="B237" t="s">
        <v>305</v>
      </c>
      <c r="C237" t="s">
        <v>469</v>
      </c>
      <c r="D237" t="s">
        <v>595</v>
      </c>
      <c r="E237" t="s">
        <v>338</v>
      </c>
    </row>
    <row r="238" spans="1:13" x14ac:dyDescent="0.25">
      <c r="A238" t="s">
        <v>503</v>
      </c>
      <c r="B238" t="s">
        <v>475</v>
      </c>
      <c r="C238" t="s">
        <v>304</v>
      </c>
      <c r="D238" t="s">
        <v>587</v>
      </c>
      <c r="E238" t="s">
        <v>482</v>
      </c>
    </row>
    <row r="239" spans="1:13" x14ac:dyDescent="0.25">
      <c r="A239" t="s">
        <v>166</v>
      </c>
      <c r="B239" t="s">
        <v>332</v>
      </c>
      <c r="C239" t="s">
        <v>470</v>
      </c>
      <c r="D239" t="s">
        <v>486</v>
      </c>
      <c r="E239" t="s">
        <v>453</v>
      </c>
    </row>
    <row r="240" spans="1:13" x14ac:dyDescent="0.25">
      <c r="A240" t="s">
        <v>626</v>
      </c>
      <c r="B240" t="s">
        <v>546</v>
      </c>
      <c r="C240" t="s">
        <v>322</v>
      </c>
      <c r="D240" t="s">
        <v>379</v>
      </c>
      <c r="E240" t="s">
        <v>260</v>
      </c>
    </row>
    <row r="241" spans="1:5" x14ac:dyDescent="0.25">
      <c r="A241" t="s">
        <v>568</v>
      </c>
      <c r="B241" t="s">
        <v>338</v>
      </c>
      <c r="C241" t="s">
        <v>471</v>
      </c>
      <c r="D241" t="s">
        <v>617</v>
      </c>
      <c r="E241" t="s">
        <v>340</v>
      </c>
    </row>
    <row r="242" spans="1:5" x14ac:dyDescent="0.25">
      <c r="A242" t="s">
        <v>505</v>
      </c>
      <c r="B242" t="s">
        <v>482</v>
      </c>
      <c r="C242" t="s">
        <v>472</v>
      </c>
      <c r="D242" t="s">
        <v>425</v>
      </c>
      <c r="E242" t="s">
        <v>334</v>
      </c>
    </row>
    <row r="243" spans="1:5" x14ac:dyDescent="0.25">
      <c r="A243" t="s">
        <v>506</v>
      </c>
      <c r="B243" t="s">
        <v>453</v>
      </c>
      <c r="C243" t="s">
        <v>473</v>
      </c>
      <c r="D243" t="s">
        <v>488</v>
      </c>
      <c r="E243" t="s">
        <v>475</v>
      </c>
    </row>
    <row r="244" spans="1:5" x14ac:dyDescent="0.25">
      <c r="A244" t="s">
        <v>508</v>
      </c>
      <c r="B244" t="s">
        <v>260</v>
      </c>
      <c r="C244" t="s">
        <v>308</v>
      </c>
      <c r="D244" t="s">
        <v>590</v>
      </c>
      <c r="E244" t="s">
        <v>587</v>
      </c>
    </row>
    <row r="245" spans="1:5" x14ac:dyDescent="0.25">
      <c r="A245" t="s">
        <v>304</v>
      </c>
      <c r="B245" t="s">
        <v>340</v>
      </c>
      <c r="C245" t="s">
        <v>474</v>
      </c>
      <c r="D245" t="s">
        <v>428</v>
      </c>
      <c r="E245" t="s">
        <v>486</v>
      </c>
    </row>
    <row r="246" spans="1:5" x14ac:dyDescent="0.25">
      <c r="A246" t="s">
        <v>509</v>
      </c>
      <c r="B246" t="s">
        <v>334</v>
      </c>
      <c r="C246" t="s">
        <v>332</v>
      </c>
      <c r="D246" t="s">
        <v>319</v>
      </c>
      <c r="E246" t="s">
        <v>379</v>
      </c>
    </row>
    <row r="247" spans="1:5" x14ac:dyDescent="0.25">
      <c r="A247" t="s">
        <v>510</v>
      </c>
      <c r="B247" t="s">
        <v>459</v>
      </c>
      <c r="C247" t="s">
        <v>470</v>
      </c>
      <c r="D247" t="s">
        <v>538</v>
      </c>
      <c r="E247" t="s">
        <v>588</v>
      </c>
    </row>
    <row r="248" spans="1:5" x14ac:dyDescent="0.25">
      <c r="A248" t="s">
        <v>648</v>
      </c>
      <c r="B248" t="s">
        <v>475</v>
      </c>
      <c r="C248" t="s">
        <v>307</v>
      </c>
      <c r="D248" t="s">
        <v>271</v>
      </c>
      <c r="E248" t="s">
        <v>589</v>
      </c>
    </row>
    <row r="249" spans="1:5" x14ac:dyDescent="0.25">
      <c r="A249" t="s">
        <v>511</v>
      </c>
      <c r="B249" t="s">
        <v>595</v>
      </c>
      <c r="C249" t="s">
        <v>305</v>
      </c>
      <c r="D249" t="s">
        <v>337</v>
      </c>
      <c r="E249" t="s">
        <v>425</v>
      </c>
    </row>
    <row r="250" spans="1:5" x14ac:dyDescent="0.25">
      <c r="A250" t="s">
        <v>512</v>
      </c>
      <c r="B250" t="s">
        <v>486</v>
      </c>
      <c r="C250" t="s">
        <v>475</v>
      </c>
      <c r="D250" t="s">
        <v>591</v>
      </c>
      <c r="E250" t="s">
        <v>488</v>
      </c>
    </row>
    <row r="251" spans="1:5" x14ac:dyDescent="0.25">
      <c r="A251" t="s">
        <v>297</v>
      </c>
      <c r="B251" t="s">
        <v>379</v>
      </c>
      <c r="C251" t="s">
        <v>476</v>
      </c>
      <c r="D251" t="s">
        <v>296</v>
      </c>
      <c r="E251" t="s">
        <v>378</v>
      </c>
    </row>
    <row r="252" spans="1:5" x14ac:dyDescent="0.25">
      <c r="A252" t="s">
        <v>513</v>
      </c>
      <c r="B252" t="s">
        <v>557</v>
      </c>
      <c r="C252" t="s">
        <v>477</v>
      </c>
      <c r="D252" t="s">
        <v>592</v>
      </c>
      <c r="E252" t="s">
        <v>590</v>
      </c>
    </row>
    <row r="253" spans="1:5" x14ac:dyDescent="0.25">
      <c r="A253" t="s">
        <v>598</v>
      </c>
      <c r="B253" t="s">
        <v>617</v>
      </c>
      <c r="C253" t="s">
        <v>478</v>
      </c>
      <c r="D253" t="s">
        <v>585</v>
      </c>
      <c r="E253" t="s">
        <v>428</v>
      </c>
    </row>
    <row r="254" spans="1:5" x14ac:dyDescent="0.25">
      <c r="A254" t="s">
        <v>484</v>
      </c>
      <c r="B254" t="s">
        <v>459</v>
      </c>
      <c r="C254" t="s">
        <v>479</v>
      </c>
      <c r="D254" t="s">
        <v>542</v>
      </c>
      <c r="E254" t="s">
        <v>319</v>
      </c>
    </row>
    <row r="255" spans="1:5" x14ac:dyDescent="0.25">
      <c r="A255" t="s">
        <v>425</v>
      </c>
      <c r="B255" t="s">
        <v>366</v>
      </c>
      <c r="C255" t="s">
        <v>480</v>
      </c>
      <c r="D255" t="s">
        <v>453</v>
      </c>
      <c r="E255" t="s">
        <v>271</v>
      </c>
    </row>
    <row r="256" spans="1:5" x14ac:dyDescent="0.25">
      <c r="A256" t="s">
        <v>295</v>
      </c>
      <c r="B256" t="s">
        <v>340</v>
      </c>
      <c r="C256" t="s">
        <v>481</v>
      </c>
      <c r="D256" t="s">
        <v>499</v>
      </c>
      <c r="E256" t="s">
        <v>337</v>
      </c>
    </row>
    <row r="257" spans="1:5" x14ac:dyDescent="0.25">
      <c r="A257" t="s">
        <v>312</v>
      </c>
      <c r="B257" t="s">
        <v>425</v>
      </c>
      <c r="C257" t="s">
        <v>338</v>
      </c>
      <c r="D257" t="s">
        <v>318</v>
      </c>
      <c r="E257" t="s">
        <v>319</v>
      </c>
    </row>
    <row r="258" spans="1:5" x14ac:dyDescent="0.25">
      <c r="A258" t="s">
        <v>620</v>
      </c>
      <c r="B258" t="s">
        <v>488</v>
      </c>
      <c r="C258" t="s">
        <v>482</v>
      </c>
      <c r="D258" t="s">
        <v>501</v>
      </c>
      <c r="E258" t="s">
        <v>591</v>
      </c>
    </row>
    <row r="259" spans="1:5" x14ac:dyDescent="0.25">
      <c r="A259" t="s">
        <v>648</v>
      </c>
      <c r="B259" t="s">
        <v>590</v>
      </c>
      <c r="C259" t="s">
        <v>483</v>
      </c>
      <c r="D259" t="s">
        <v>593</v>
      </c>
      <c r="E259" t="s">
        <v>296</v>
      </c>
    </row>
    <row r="260" spans="1:5" x14ac:dyDescent="0.25">
      <c r="A260" t="s">
        <v>391</v>
      </c>
      <c r="B260" t="s">
        <v>428</v>
      </c>
      <c r="C260" t="s">
        <v>484</v>
      </c>
      <c r="D260" t="s">
        <v>354</v>
      </c>
      <c r="E260" t="s">
        <v>592</v>
      </c>
    </row>
    <row r="261" spans="1:5" x14ac:dyDescent="0.25">
      <c r="A261" t="s">
        <v>517</v>
      </c>
      <c r="B261" t="s">
        <v>319</v>
      </c>
      <c r="C261" t="s">
        <v>372</v>
      </c>
      <c r="D261" t="s">
        <v>493</v>
      </c>
      <c r="E261" t="s">
        <v>378</v>
      </c>
    </row>
    <row r="262" spans="1:5" x14ac:dyDescent="0.25">
      <c r="A262" t="s">
        <v>554</v>
      </c>
      <c r="B262" t="s">
        <v>541</v>
      </c>
      <c r="C262" t="s">
        <v>362</v>
      </c>
      <c r="D262" t="s">
        <v>503</v>
      </c>
      <c r="E262" t="s">
        <v>585</v>
      </c>
    </row>
    <row r="263" spans="1:5" x14ac:dyDescent="0.25">
      <c r="A263" t="s">
        <v>293</v>
      </c>
      <c r="B263" t="s">
        <v>271</v>
      </c>
      <c r="C263" t="s">
        <v>314</v>
      </c>
      <c r="D263" t="s">
        <v>357</v>
      </c>
      <c r="E263" t="s">
        <v>359</v>
      </c>
    </row>
    <row r="264" spans="1:5" x14ac:dyDescent="0.25">
      <c r="A264" t="s">
        <v>518</v>
      </c>
      <c r="B264" t="s">
        <v>337</v>
      </c>
      <c r="C264" t="s">
        <v>459</v>
      </c>
      <c r="D264" t="s">
        <v>166</v>
      </c>
      <c r="E264" t="s">
        <v>593</v>
      </c>
    </row>
    <row r="265" spans="1:5" x14ac:dyDescent="0.25">
      <c r="A265" t="s">
        <v>260</v>
      </c>
      <c r="B265" t="s">
        <v>591</v>
      </c>
      <c r="C265" t="s">
        <v>309</v>
      </c>
      <c r="D265" t="s">
        <v>475</v>
      </c>
      <c r="E265" t="s">
        <v>499</v>
      </c>
    </row>
    <row r="266" spans="1:5" x14ac:dyDescent="0.25">
      <c r="A266" t="s">
        <v>635</v>
      </c>
      <c r="B266" t="s">
        <v>296</v>
      </c>
      <c r="C266" t="s">
        <v>323</v>
      </c>
      <c r="D266" t="s">
        <v>477</v>
      </c>
      <c r="E266" t="s">
        <v>318</v>
      </c>
    </row>
    <row r="267" spans="1:5" x14ac:dyDescent="0.25">
      <c r="A267" t="s">
        <v>649</v>
      </c>
      <c r="B267" t="s">
        <v>592</v>
      </c>
      <c r="C267" t="s">
        <v>323</v>
      </c>
      <c r="D267" t="s">
        <v>624</v>
      </c>
      <c r="E267" t="s">
        <v>501</v>
      </c>
    </row>
    <row r="268" spans="1:5" x14ac:dyDescent="0.25">
      <c r="A268" t="s">
        <v>648</v>
      </c>
      <c r="B268" t="s">
        <v>378</v>
      </c>
      <c r="C268" t="s">
        <v>485</v>
      </c>
      <c r="D268" t="s">
        <v>528</v>
      </c>
      <c r="E268" t="s">
        <v>560</v>
      </c>
    </row>
    <row r="269" spans="1:5" x14ac:dyDescent="0.25">
      <c r="A269" t="s">
        <v>520</v>
      </c>
      <c r="B269" t="s">
        <v>585</v>
      </c>
      <c r="C269" t="s">
        <v>486</v>
      </c>
      <c r="D269" t="s">
        <v>379</v>
      </c>
      <c r="E269" t="s">
        <v>593</v>
      </c>
    </row>
    <row r="270" spans="1:5" x14ac:dyDescent="0.25">
      <c r="A270" t="s">
        <v>522</v>
      </c>
      <c r="B270" t="s">
        <v>542</v>
      </c>
      <c r="C270" t="s">
        <v>379</v>
      </c>
      <c r="D270" t="s">
        <v>505</v>
      </c>
      <c r="E270" t="s">
        <v>354</v>
      </c>
    </row>
    <row r="271" spans="1:5" x14ac:dyDescent="0.25">
      <c r="A271" t="s">
        <v>296</v>
      </c>
      <c r="B271" t="s">
        <v>453</v>
      </c>
      <c r="C271" t="s">
        <v>487</v>
      </c>
      <c r="D271" t="s">
        <v>595</v>
      </c>
      <c r="E271" t="s">
        <v>594</v>
      </c>
    </row>
    <row r="272" spans="1:5" x14ac:dyDescent="0.25">
      <c r="A272" t="s">
        <v>417</v>
      </c>
      <c r="B272" t="s">
        <v>496</v>
      </c>
      <c r="C272" t="s">
        <v>291</v>
      </c>
      <c r="D272" t="s">
        <v>507</v>
      </c>
      <c r="E272" t="s">
        <v>298</v>
      </c>
    </row>
    <row r="273" spans="1:5" x14ac:dyDescent="0.25">
      <c r="A273" t="s">
        <v>650</v>
      </c>
      <c r="B273" t="s">
        <v>499</v>
      </c>
      <c r="C273" t="s">
        <v>459</v>
      </c>
      <c r="D273" t="s">
        <v>596</v>
      </c>
      <c r="E273" t="s">
        <v>357</v>
      </c>
    </row>
    <row r="274" spans="1:5" x14ac:dyDescent="0.25">
      <c r="A274" t="s">
        <v>473</v>
      </c>
      <c r="B274" t="s">
        <v>318</v>
      </c>
      <c r="C274" t="s">
        <v>425</v>
      </c>
      <c r="D274" t="s">
        <v>509</v>
      </c>
      <c r="E274" t="s">
        <v>166</v>
      </c>
    </row>
    <row r="275" spans="1:5" x14ac:dyDescent="0.25">
      <c r="A275" t="s">
        <v>581</v>
      </c>
      <c r="B275" t="s">
        <v>634</v>
      </c>
      <c r="C275" t="s">
        <v>488</v>
      </c>
      <c r="D275" t="s">
        <v>510</v>
      </c>
      <c r="E275" t="s">
        <v>475</v>
      </c>
    </row>
    <row r="276" spans="1:5" x14ac:dyDescent="0.25">
      <c r="A276" t="s">
        <v>295</v>
      </c>
      <c r="B276" t="s">
        <v>501</v>
      </c>
      <c r="C276" t="s">
        <v>378</v>
      </c>
      <c r="D276" t="s">
        <v>625</v>
      </c>
      <c r="E276" t="s">
        <v>475</v>
      </c>
    </row>
    <row r="277" spans="1:5" x14ac:dyDescent="0.25">
      <c r="A277" t="s">
        <v>524</v>
      </c>
      <c r="B277" t="s">
        <v>593</v>
      </c>
      <c r="C277" t="s">
        <v>323</v>
      </c>
      <c r="D277" t="s">
        <v>512</v>
      </c>
      <c r="E277" t="s">
        <v>504</v>
      </c>
    </row>
    <row r="278" spans="1:5" x14ac:dyDescent="0.25">
      <c r="A278" t="s">
        <v>525</v>
      </c>
      <c r="B278" t="s">
        <v>464</v>
      </c>
      <c r="C278" t="s">
        <v>489</v>
      </c>
      <c r="D278" t="s">
        <v>522</v>
      </c>
      <c r="E278" t="s">
        <v>419</v>
      </c>
    </row>
    <row r="279" spans="1:5" x14ac:dyDescent="0.25">
      <c r="A279" t="s">
        <v>526</v>
      </c>
      <c r="B279" t="s">
        <v>384</v>
      </c>
      <c r="C279" t="s">
        <v>406</v>
      </c>
      <c r="D279" t="s">
        <v>297</v>
      </c>
      <c r="E279" t="s">
        <v>528</v>
      </c>
    </row>
    <row r="280" spans="1:5" x14ac:dyDescent="0.25">
      <c r="A280" t="s">
        <v>525</v>
      </c>
      <c r="B280" t="s">
        <v>503</v>
      </c>
      <c r="C280" t="s">
        <v>319</v>
      </c>
      <c r="D280" t="s">
        <v>514</v>
      </c>
      <c r="E280" t="s">
        <v>505</v>
      </c>
    </row>
    <row r="281" spans="1:5" x14ac:dyDescent="0.25">
      <c r="A281" t="s">
        <v>601</v>
      </c>
      <c r="B281" t="s">
        <v>357</v>
      </c>
      <c r="C281" t="s">
        <v>271</v>
      </c>
      <c r="D281" t="s">
        <v>598</v>
      </c>
      <c r="E281" t="s">
        <v>595</v>
      </c>
    </row>
    <row r="282" spans="1:5" x14ac:dyDescent="0.25">
      <c r="A282" t="s">
        <v>386</v>
      </c>
      <c r="B282" t="s">
        <v>543</v>
      </c>
      <c r="C282" t="s">
        <v>490</v>
      </c>
      <c r="D282" t="s">
        <v>516</v>
      </c>
      <c r="E282" t="s">
        <v>507</v>
      </c>
    </row>
    <row r="283" spans="1:5" x14ac:dyDescent="0.25">
      <c r="A283" t="s">
        <v>376</v>
      </c>
      <c r="B283" t="s">
        <v>475</v>
      </c>
      <c r="C283" t="s">
        <v>324</v>
      </c>
      <c r="D283" t="s">
        <v>557</v>
      </c>
      <c r="E283" t="s">
        <v>596</v>
      </c>
    </row>
    <row r="284" spans="1:5" x14ac:dyDescent="0.25">
      <c r="A284" t="s">
        <v>305</v>
      </c>
      <c r="B284" t="s">
        <v>626</v>
      </c>
      <c r="C284" t="s">
        <v>491</v>
      </c>
      <c r="D284" t="s">
        <v>305</v>
      </c>
      <c r="E284" t="s">
        <v>509</v>
      </c>
    </row>
    <row r="285" spans="1:5" x14ac:dyDescent="0.25">
      <c r="A285" t="s">
        <v>313</v>
      </c>
      <c r="B285" t="s">
        <v>560</v>
      </c>
      <c r="C285" t="s">
        <v>378</v>
      </c>
      <c r="D285" t="s">
        <v>452</v>
      </c>
      <c r="E285" t="s">
        <v>597</v>
      </c>
    </row>
    <row r="286" spans="1:5" x14ac:dyDescent="0.25">
      <c r="A286" t="s">
        <v>527</v>
      </c>
      <c r="B286" t="s">
        <v>528</v>
      </c>
      <c r="C286" t="s">
        <v>492</v>
      </c>
      <c r="D286" t="s">
        <v>312</v>
      </c>
      <c r="E286" t="s">
        <v>512</v>
      </c>
    </row>
    <row r="287" spans="1:5" x14ac:dyDescent="0.25">
      <c r="A287" t="s">
        <v>529</v>
      </c>
      <c r="B287" t="s">
        <v>379</v>
      </c>
      <c r="C287" t="s">
        <v>290</v>
      </c>
      <c r="D287" t="s">
        <v>620</v>
      </c>
      <c r="E287" t="s">
        <v>522</v>
      </c>
    </row>
    <row r="288" spans="1:5" x14ac:dyDescent="0.25">
      <c r="A288" t="s">
        <v>480</v>
      </c>
      <c r="B288" t="s">
        <v>505</v>
      </c>
      <c r="C288" t="s">
        <v>279</v>
      </c>
      <c r="D288" t="s">
        <v>599</v>
      </c>
      <c r="E288" t="s">
        <v>514</v>
      </c>
    </row>
    <row r="289" spans="1:5" x14ac:dyDescent="0.25">
      <c r="A289" t="s">
        <v>530</v>
      </c>
      <c r="B289" t="s">
        <v>595</v>
      </c>
      <c r="C289" t="s">
        <v>296</v>
      </c>
      <c r="D289" t="s">
        <v>391</v>
      </c>
      <c r="E289" t="s">
        <v>598</v>
      </c>
    </row>
    <row r="290" spans="1:5" x14ac:dyDescent="0.25">
      <c r="A290" t="s">
        <v>531</v>
      </c>
      <c r="B290" t="s">
        <v>507</v>
      </c>
      <c r="C290" t="s">
        <v>493</v>
      </c>
      <c r="D290" t="s">
        <v>366</v>
      </c>
      <c r="E290" t="s">
        <v>516</v>
      </c>
    </row>
    <row r="291" spans="1:5" x14ac:dyDescent="0.25">
      <c r="A291" t="s">
        <v>296</v>
      </c>
      <c r="B291" t="s">
        <v>596</v>
      </c>
      <c r="C291" t="s">
        <v>347</v>
      </c>
      <c r="D291" t="s">
        <v>418</v>
      </c>
      <c r="E291" t="s">
        <v>557</v>
      </c>
    </row>
    <row r="292" spans="1:5" x14ac:dyDescent="0.25">
      <c r="A292" t="s">
        <v>304</v>
      </c>
      <c r="B292" t="s">
        <v>509</v>
      </c>
      <c r="C292" t="s">
        <v>279</v>
      </c>
      <c r="D292" t="s">
        <v>293</v>
      </c>
      <c r="E292" t="s">
        <v>295</v>
      </c>
    </row>
    <row r="293" spans="1:5" x14ac:dyDescent="0.25">
      <c r="A293" t="s">
        <v>608</v>
      </c>
      <c r="B293" t="s">
        <v>510</v>
      </c>
      <c r="C293" t="s">
        <v>494</v>
      </c>
      <c r="D293" t="s">
        <v>518</v>
      </c>
      <c r="E293" t="s">
        <v>452</v>
      </c>
    </row>
    <row r="294" spans="1:5" x14ac:dyDescent="0.25">
      <c r="A294" t="s">
        <v>383</v>
      </c>
      <c r="B294" t="s">
        <v>597</v>
      </c>
      <c r="C294" t="s">
        <v>453</v>
      </c>
      <c r="D294" t="s">
        <v>260</v>
      </c>
      <c r="E294" t="s">
        <v>312</v>
      </c>
    </row>
    <row r="295" spans="1:5" x14ac:dyDescent="0.25">
      <c r="A295" t="s">
        <v>424</v>
      </c>
      <c r="B295" t="s">
        <v>512</v>
      </c>
      <c r="C295" t="s">
        <v>478</v>
      </c>
      <c r="D295" t="s">
        <v>519</v>
      </c>
      <c r="E295" t="s">
        <v>599</v>
      </c>
    </row>
    <row r="296" spans="1:5" x14ac:dyDescent="0.25">
      <c r="A296" t="s">
        <v>536</v>
      </c>
      <c r="B296" t="s">
        <v>522</v>
      </c>
      <c r="C296" t="s">
        <v>495</v>
      </c>
      <c r="D296" t="s">
        <v>310</v>
      </c>
      <c r="E296" t="s">
        <v>391</v>
      </c>
    </row>
    <row r="297" spans="1:5" x14ac:dyDescent="0.25">
      <c r="A297" t="s">
        <v>637</v>
      </c>
      <c r="B297" t="s">
        <v>297</v>
      </c>
      <c r="C297" t="s">
        <v>376</v>
      </c>
      <c r="D297" t="s">
        <v>520</v>
      </c>
      <c r="E297" t="s">
        <v>366</v>
      </c>
    </row>
    <row r="298" spans="1:5" x14ac:dyDescent="0.25">
      <c r="A298" t="s">
        <v>651</v>
      </c>
      <c r="B298" t="s">
        <v>480</v>
      </c>
      <c r="C298" t="s">
        <v>322</v>
      </c>
      <c r="D298" t="s">
        <v>299</v>
      </c>
      <c r="E298" t="s">
        <v>418</v>
      </c>
    </row>
    <row r="299" spans="1:5" x14ac:dyDescent="0.25">
      <c r="A299" t="s">
        <v>652</v>
      </c>
      <c r="B299" t="s">
        <v>430</v>
      </c>
      <c r="C299" t="s">
        <v>496</v>
      </c>
      <c r="D299" t="s">
        <v>521</v>
      </c>
      <c r="E299" t="s">
        <v>293</v>
      </c>
    </row>
    <row r="300" spans="1:5" x14ac:dyDescent="0.25">
      <c r="A300" t="s">
        <v>520</v>
      </c>
      <c r="B300" t="s">
        <v>598</v>
      </c>
      <c r="C300" t="s">
        <v>497</v>
      </c>
      <c r="D300" t="s">
        <v>351</v>
      </c>
      <c r="E300" t="s">
        <v>518</v>
      </c>
    </row>
    <row r="301" spans="1:5" x14ac:dyDescent="0.25">
      <c r="A301" t="s">
        <v>294</v>
      </c>
      <c r="B301" t="s">
        <v>516</v>
      </c>
      <c r="C301" t="s">
        <v>498</v>
      </c>
      <c r="D301" t="s">
        <v>417</v>
      </c>
      <c r="E301" t="s">
        <v>260</v>
      </c>
    </row>
    <row r="302" spans="1:5" x14ac:dyDescent="0.25">
      <c r="A302" t="s">
        <v>469</v>
      </c>
      <c r="B302" t="s">
        <v>557</v>
      </c>
      <c r="C302" t="s">
        <v>499</v>
      </c>
      <c r="D302" t="s">
        <v>446</v>
      </c>
      <c r="E302" t="s">
        <v>600</v>
      </c>
    </row>
    <row r="303" spans="1:5" x14ac:dyDescent="0.25">
      <c r="A303" t="s">
        <v>430</v>
      </c>
      <c r="B303" t="s">
        <v>295</v>
      </c>
      <c r="C303" t="s">
        <v>387</v>
      </c>
      <c r="D303" t="s">
        <v>581</v>
      </c>
      <c r="E303" t="s">
        <v>310</v>
      </c>
    </row>
    <row r="304" spans="1:5" x14ac:dyDescent="0.25">
      <c r="A304" t="s">
        <v>418</v>
      </c>
      <c r="B304" t="s">
        <v>312</v>
      </c>
      <c r="C304" t="s">
        <v>318</v>
      </c>
      <c r="D304" t="s">
        <v>453</v>
      </c>
      <c r="E304" t="s">
        <v>520</v>
      </c>
    </row>
    <row r="305" spans="1:5" x14ac:dyDescent="0.25">
      <c r="A305" t="s">
        <v>403</v>
      </c>
      <c r="B305" t="s">
        <v>599</v>
      </c>
      <c r="C305" t="s">
        <v>309</v>
      </c>
      <c r="D305" t="s">
        <v>295</v>
      </c>
      <c r="E305" t="s">
        <v>299</v>
      </c>
    </row>
    <row r="306" spans="1:5" x14ac:dyDescent="0.25">
      <c r="A306" t="s">
        <v>540</v>
      </c>
      <c r="B306" t="s">
        <v>391</v>
      </c>
      <c r="C306" t="s">
        <v>500</v>
      </c>
      <c r="D306" t="s">
        <v>475</v>
      </c>
      <c r="E306" t="s">
        <v>521</v>
      </c>
    </row>
    <row r="307" spans="1:5" x14ac:dyDescent="0.25">
      <c r="A307" t="s">
        <v>309</v>
      </c>
      <c r="B307" t="s">
        <v>635</v>
      </c>
      <c r="C307" t="s">
        <v>501</v>
      </c>
      <c r="D307" t="s">
        <v>526</v>
      </c>
      <c r="E307" t="s">
        <v>435</v>
      </c>
    </row>
    <row r="308" spans="1:5" x14ac:dyDescent="0.25">
      <c r="A308" t="s">
        <v>543</v>
      </c>
      <c r="B308" t="s">
        <v>418</v>
      </c>
      <c r="C308" t="s">
        <v>502</v>
      </c>
      <c r="D308" t="s">
        <v>525</v>
      </c>
      <c r="E308" t="s">
        <v>417</v>
      </c>
    </row>
    <row r="309" spans="1:5" x14ac:dyDescent="0.25">
      <c r="A309" t="s">
        <v>455</v>
      </c>
      <c r="B309" t="s">
        <v>518</v>
      </c>
      <c r="C309" t="s">
        <v>503</v>
      </c>
      <c r="D309" t="s">
        <v>601</v>
      </c>
      <c r="E309" t="s">
        <v>446</v>
      </c>
    </row>
    <row r="310" spans="1:5" x14ac:dyDescent="0.25">
      <c r="A310" t="s">
        <v>598</v>
      </c>
      <c r="B310" t="s">
        <v>260</v>
      </c>
      <c r="C310" t="s">
        <v>357</v>
      </c>
      <c r="D310" t="s">
        <v>386</v>
      </c>
      <c r="E310" t="s">
        <v>581</v>
      </c>
    </row>
    <row r="311" spans="1:5" x14ac:dyDescent="0.25">
      <c r="A311" t="s">
        <v>466</v>
      </c>
      <c r="B311" t="s">
        <v>519</v>
      </c>
      <c r="C311" t="s">
        <v>166</v>
      </c>
      <c r="D311" t="s">
        <v>387</v>
      </c>
      <c r="E311" t="s">
        <v>453</v>
      </c>
    </row>
    <row r="312" spans="1:5" x14ac:dyDescent="0.25">
      <c r="A312" t="s">
        <v>545</v>
      </c>
      <c r="B312" t="s">
        <v>310</v>
      </c>
      <c r="C312" t="s">
        <v>322</v>
      </c>
      <c r="D312" t="s">
        <v>602</v>
      </c>
      <c r="E312" t="s">
        <v>295</v>
      </c>
    </row>
    <row r="313" spans="1:5" x14ac:dyDescent="0.25">
      <c r="A313" t="s">
        <v>313</v>
      </c>
      <c r="B313" t="s">
        <v>520</v>
      </c>
      <c r="C313" t="s">
        <v>504</v>
      </c>
      <c r="D313" t="s">
        <v>305</v>
      </c>
      <c r="E313" t="s">
        <v>475</v>
      </c>
    </row>
    <row r="314" spans="1:5" x14ac:dyDescent="0.25">
      <c r="A314" t="s">
        <v>546</v>
      </c>
      <c r="B314" t="s">
        <v>299</v>
      </c>
      <c r="C314" t="s">
        <v>501</v>
      </c>
      <c r="D314" t="s">
        <v>603</v>
      </c>
      <c r="E314" t="s">
        <v>319</v>
      </c>
    </row>
    <row r="315" spans="1:5" x14ac:dyDescent="0.25">
      <c r="A315" t="s">
        <v>391</v>
      </c>
      <c r="B315" t="s">
        <v>391</v>
      </c>
      <c r="C315" t="s">
        <v>505</v>
      </c>
      <c r="D315" t="s">
        <v>297</v>
      </c>
      <c r="E315" t="s">
        <v>526</v>
      </c>
    </row>
    <row r="316" spans="1:5" x14ac:dyDescent="0.25">
      <c r="A316" t="s">
        <v>388</v>
      </c>
      <c r="B316" t="s">
        <v>521</v>
      </c>
      <c r="C316" t="s">
        <v>506</v>
      </c>
      <c r="D316" t="s">
        <v>313</v>
      </c>
      <c r="E316" t="s">
        <v>525</v>
      </c>
    </row>
    <row r="317" spans="1:5" x14ac:dyDescent="0.25">
      <c r="A317" t="s">
        <v>370</v>
      </c>
      <c r="B317" t="s">
        <v>435</v>
      </c>
      <c r="C317" t="s">
        <v>507</v>
      </c>
      <c r="D317" t="s">
        <v>528</v>
      </c>
      <c r="E317" t="s">
        <v>601</v>
      </c>
    </row>
    <row r="318" spans="1:5" x14ac:dyDescent="0.25">
      <c r="A318" t="s">
        <v>585</v>
      </c>
      <c r="B318" t="s">
        <v>417</v>
      </c>
      <c r="C318" t="s">
        <v>508</v>
      </c>
      <c r="D318" t="s">
        <v>529</v>
      </c>
      <c r="E318" t="s">
        <v>386</v>
      </c>
    </row>
    <row r="319" spans="1:5" x14ac:dyDescent="0.25">
      <c r="A319" t="s">
        <v>547</v>
      </c>
      <c r="B319" t="s">
        <v>446</v>
      </c>
      <c r="C319" t="s">
        <v>304</v>
      </c>
      <c r="D319" t="s">
        <v>458</v>
      </c>
      <c r="E319" t="s">
        <v>387</v>
      </c>
    </row>
    <row r="320" spans="1:5" x14ac:dyDescent="0.25">
      <c r="A320" t="s">
        <v>548</v>
      </c>
      <c r="B320" t="s">
        <v>581</v>
      </c>
      <c r="C320" t="s">
        <v>296</v>
      </c>
      <c r="D320" t="s">
        <v>386</v>
      </c>
      <c r="E320" t="s">
        <v>602</v>
      </c>
    </row>
    <row r="321" spans="1:5" x14ac:dyDescent="0.25">
      <c r="A321" t="s">
        <v>304</v>
      </c>
      <c r="B321" t="s">
        <v>453</v>
      </c>
      <c r="C321" t="s">
        <v>509</v>
      </c>
      <c r="D321" t="s">
        <v>605</v>
      </c>
      <c r="E321" t="s">
        <v>305</v>
      </c>
    </row>
    <row r="322" spans="1:5" x14ac:dyDescent="0.25">
      <c r="A322" t="s">
        <v>550</v>
      </c>
      <c r="B322" t="s">
        <v>295</v>
      </c>
      <c r="C322" t="s">
        <v>510</v>
      </c>
      <c r="D322" t="s">
        <v>449</v>
      </c>
      <c r="E322" t="s">
        <v>603</v>
      </c>
    </row>
    <row r="323" spans="1:5" x14ac:dyDescent="0.25">
      <c r="A323" t="s">
        <v>380</v>
      </c>
      <c r="B323" t="s">
        <v>475</v>
      </c>
      <c r="C323" t="s">
        <v>310</v>
      </c>
      <c r="D323" t="s">
        <v>607</v>
      </c>
      <c r="E323" t="s">
        <v>528</v>
      </c>
    </row>
    <row r="324" spans="1:5" x14ac:dyDescent="0.25">
      <c r="A324" t="s">
        <v>388</v>
      </c>
      <c r="B324" t="s">
        <v>526</v>
      </c>
      <c r="C324" t="s">
        <v>511</v>
      </c>
      <c r="D324" t="s">
        <v>533</v>
      </c>
      <c r="E324" t="s">
        <v>529</v>
      </c>
    </row>
    <row r="325" spans="1:5" x14ac:dyDescent="0.25">
      <c r="A325" t="s">
        <v>294</v>
      </c>
      <c r="B325" t="s">
        <v>525</v>
      </c>
      <c r="C325" t="s">
        <v>512</v>
      </c>
      <c r="D325" t="s">
        <v>365</v>
      </c>
      <c r="E325" t="s">
        <v>604</v>
      </c>
    </row>
    <row r="326" spans="1:5" x14ac:dyDescent="0.25">
      <c r="A326" t="s">
        <v>516</v>
      </c>
      <c r="B326" t="s">
        <v>601</v>
      </c>
      <c r="C326" t="s">
        <v>297</v>
      </c>
      <c r="D326" t="s">
        <v>343</v>
      </c>
      <c r="E326" t="s">
        <v>386</v>
      </c>
    </row>
    <row r="327" spans="1:5" x14ac:dyDescent="0.25">
      <c r="A327" t="s">
        <v>539</v>
      </c>
      <c r="B327" t="s">
        <v>362</v>
      </c>
      <c r="C327" t="s">
        <v>513</v>
      </c>
      <c r="D327" t="s">
        <v>535</v>
      </c>
      <c r="E327" t="s">
        <v>605</v>
      </c>
    </row>
    <row r="328" spans="1:5" x14ac:dyDescent="0.25">
      <c r="A328" t="s">
        <v>377</v>
      </c>
      <c r="B328" t="s">
        <v>386</v>
      </c>
      <c r="C328" t="s">
        <v>514</v>
      </c>
      <c r="D328" t="s">
        <v>480</v>
      </c>
      <c r="E328" t="s">
        <v>606</v>
      </c>
    </row>
    <row r="329" spans="1:5" x14ac:dyDescent="0.25">
      <c r="A329" t="s">
        <v>313</v>
      </c>
      <c r="B329" t="s">
        <v>387</v>
      </c>
      <c r="C329" t="s">
        <v>515</v>
      </c>
      <c r="D329" t="s">
        <v>626</v>
      </c>
      <c r="E329" t="s">
        <v>428</v>
      </c>
    </row>
    <row r="330" spans="1:5" x14ac:dyDescent="0.25">
      <c r="A330" t="s">
        <v>388</v>
      </c>
      <c r="B330" t="s">
        <v>453</v>
      </c>
      <c r="C330" t="s">
        <v>516</v>
      </c>
      <c r="D330" t="s">
        <v>609</v>
      </c>
      <c r="E330" t="s">
        <v>607</v>
      </c>
    </row>
    <row r="331" spans="1:5" x14ac:dyDescent="0.25">
      <c r="A331" t="s">
        <v>406</v>
      </c>
      <c r="B331" t="s">
        <v>602</v>
      </c>
      <c r="C331" t="s">
        <v>484</v>
      </c>
      <c r="D331" t="s">
        <v>379</v>
      </c>
      <c r="E331" t="s">
        <v>533</v>
      </c>
    </row>
    <row r="332" spans="1:5" x14ac:dyDescent="0.25">
      <c r="A332" t="s">
        <v>512</v>
      </c>
      <c r="B332" t="s">
        <v>305</v>
      </c>
      <c r="C332" t="s">
        <v>425</v>
      </c>
      <c r="D332" t="s">
        <v>294</v>
      </c>
      <c r="E332" t="s">
        <v>608</v>
      </c>
    </row>
    <row r="333" spans="1:5" x14ac:dyDescent="0.25">
      <c r="A333" t="s">
        <v>354</v>
      </c>
      <c r="B333" t="s">
        <v>603</v>
      </c>
      <c r="C333" t="s">
        <v>305</v>
      </c>
      <c r="D333" t="s">
        <v>370</v>
      </c>
      <c r="E333" t="s">
        <v>365</v>
      </c>
    </row>
    <row r="334" spans="1:5" x14ac:dyDescent="0.25">
      <c r="A334" t="s">
        <v>552</v>
      </c>
      <c r="B334" t="s">
        <v>313</v>
      </c>
      <c r="C334" t="s">
        <v>295</v>
      </c>
      <c r="D334" t="s">
        <v>455</v>
      </c>
      <c r="E334" t="s">
        <v>606</v>
      </c>
    </row>
    <row r="335" spans="1:5" x14ac:dyDescent="0.25">
      <c r="A335" t="s">
        <v>553</v>
      </c>
      <c r="B335" t="s">
        <v>528</v>
      </c>
      <c r="C335" t="s">
        <v>296</v>
      </c>
      <c r="D335" t="s">
        <v>362</v>
      </c>
      <c r="E335" t="s">
        <v>535</v>
      </c>
    </row>
    <row r="336" spans="1:5" x14ac:dyDescent="0.25">
      <c r="A336" t="s">
        <v>452</v>
      </c>
      <c r="B336" t="s">
        <v>604</v>
      </c>
      <c r="C336" t="s">
        <v>312</v>
      </c>
      <c r="D336" t="s">
        <v>358</v>
      </c>
      <c r="E336" t="s">
        <v>536</v>
      </c>
    </row>
    <row r="337" spans="1:5" x14ac:dyDescent="0.25">
      <c r="A337" t="s">
        <v>406</v>
      </c>
      <c r="B337" t="s">
        <v>386</v>
      </c>
      <c r="C337" t="s">
        <v>310</v>
      </c>
      <c r="D337" t="s">
        <v>341</v>
      </c>
      <c r="E337" t="s">
        <v>532</v>
      </c>
    </row>
    <row r="338" spans="1:5" x14ac:dyDescent="0.25">
      <c r="A338" t="s">
        <v>338</v>
      </c>
      <c r="B338" t="s">
        <v>605</v>
      </c>
      <c r="C338" t="s">
        <v>398</v>
      </c>
      <c r="D338" t="s">
        <v>351</v>
      </c>
      <c r="E338" t="s">
        <v>475</v>
      </c>
    </row>
    <row r="339" spans="1:5" x14ac:dyDescent="0.25">
      <c r="A339" t="s">
        <v>554</v>
      </c>
      <c r="B339" t="s">
        <v>636</v>
      </c>
      <c r="C339" t="s">
        <v>391</v>
      </c>
      <c r="D339" t="s">
        <v>561</v>
      </c>
      <c r="E339" t="s">
        <v>520</v>
      </c>
    </row>
    <row r="340" spans="1:5" x14ac:dyDescent="0.25">
      <c r="A340" t="s">
        <v>387</v>
      </c>
      <c r="B340" t="s">
        <v>607</v>
      </c>
      <c r="C340" t="s">
        <v>517</v>
      </c>
      <c r="D340" t="s">
        <v>418</v>
      </c>
      <c r="E340" t="s">
        <v>609</v>
      </c>
    </row>
    <row r="341" spans="1:5" x14ac:dyDescent="0.25">
      <c r="A341" t="s">
        <v>555</v>
      </c>
      <c r="B341" t="s">
        <v>533</v>
      </c>
      <c r="C341" t="s">
        <v>370</v>
      </c>
      <c r="D341" t="s">
        <v>540</v>
      </c>
      <c r="E341" t="s">
        <v>379</v>
      </c>
    </row>
    <row r="342" spans="1:5" x14ac:dyDescent="0.25">
      <c r="B342" t="s">
        <v>343</v>
      </c>
      <c r="C342" t="s">
        <v>370</v>
      </c>
      <c r="D342" t="s">
        <v>334</v>
      </c>
      <c r="E342" t="s">
        <v>294</v>
      </c>
    </row>
    <row r="343" spans="1:5" x14ac:dyDescent="0.25">
      <c r="B343" t="s">
        <v>535</v>
      </c>
      <c r="C343" t="s">
        <v>462</v>
      </c>
      <c r="D343" t="s">
        <v>543</v>
      </c>
      <c r="E343" t="s">
        <v>455</v>
      </c>
    </row>
    <row r="344" spans="1:5" x14ac:dyDescent="0.25">
      <c r="B344" t="s">
        <v>480</v>
      </c>
      <c r="C344" t="s">
        <v>418</v>
      </c>
      <c r="D344" t="s">
        <v>598</v>
      </c>
      <c r="E344" t="s">
        <v>362</v>
      </c>
    </row>
    <row r="345" spans="1:5" x14ac:dyDescent="0.25">
      <c r="B345" t="s">
        <v>536</v>
      </c>
      <c r="C345" t="s">
        <v>293</v>
      </c>
      <c r="D345" t="s">
        <v>432</v>
      </c>
      <c r="E345" t="s">
        <v>358</v>
      </c>
    </row>
    <row r="346" spans="1:5" x14ac:dyDescent="0.25">
      <c r="B346" t="s">
        <v>637</v>
      </c>
      <c r="C346" t="s">
        <v>518</v>
      </c>
      <c r="D346" t="s">
        <v>503</v>
      </c>
      <c r="E346" t="s">
        <v>341</v>
      </c>
    </row>
    <row r="347" spans="1:5" x14ac:dyDescent="0.25">
      <c r="B347" t="s">
        <v>520</v>
      </c>
      <c r="C347" t="s">
        <v>260</v>
      </c>
      <c r="D347" t="s">
        <v>545</v>
      </c>
      <c r="E347" t="s">
        <v>569</v>
      </c>
    </row>
    <row r="348" spans="1:5" x14ac:dyDescent="0.25">
      <c r="B348" t="s">
        <v>370</v>
      </c>
      <c r="C348" t="s">
        <v>519</v>
      </c>
      <c r="D348" t="s">
        <v>318</v>
      </c>
      <c r="E348" t="s">
        <v>351</v>
      </c>
    </row>
    <row r="349" spans="1:5" x14ac:dyDescent="0.25">
      <c r="B349" t="s">
        <v>638</v>
      </c>
      <c r="C349" t="s">
        <v>310</v>
      </c>
      <c r="D349" t="s">
        <v>313</v>
      </c>
      <c r="E349" t="s">
        <v>610</v>
      </c>
    </row>
    <row r="350" spans="1:5" x14ac:dyDescent="0.25">
      <c r="B350" t="s">
        <v>457</v>
      </c>
      <c r="C350" t="s">
        <v>520</v>
      </c>
      <c r="D350" t="s">
        <v>381</v>
      </c>
      <c r="E350" t="s">
        <v>418</v>
      </c>
    </row>
    <row r="351" spans="1:5" x14ac:dyDescent="0.25">
      <c r="B351" t="s">
        <v>379</v>
      </c>
      <c r="C351" t="s">
        <v>521</v>
      </c>
      <c r="D351" t="s">
        <v>390</v>
      </c>
      <c r="E351" t="s">
        <v>540</v>
      </c>
    </row>
    <row r="352" spans="1:5" x14ac:dyDescent="0.25">
      <c r="B352" t="s">
        <v>294</v>
      </c>
      <c r="C352" t="s">
        <v>522</v>
      </c>
      <c r="D352" t="s">
        <v>388</v>
      </c>
      <c r="E352" t="s">
        <v>334</v>
      </c>
    </row>
    <row r="353" spans="2:5" x14ac:dyDescent="0.25">
      <c r="B353" t="s">
        <v>455</v>
      </c>
      <c r="C353" t="s">
        <v>296</v>
      </c>
      <c r="D353" t="s">
        <v>475</v>
      </c>
      <c r="E353" t="s">
        <v>543</v>
      </c>
    </row>
    <row r="354" spans="2:5" x14ac:dyDescent="0.25">
      <c r="B354" t="s">
        <v>370</v>
      </c>
      <c r="C354" t="s">
        <v>417</v>
      </c>
      <c r="D354" t="s">
        <v>484</v>
      </c>
      <c r="E354" t="s">
        <v>598</v>
      </c>
    </row>
    <row r="355" spans="2:5" x14ac:dyDescent="0.25">
      <c r="B355" t="s">
        <v>362</v>
      </c>
      <c r="C355" t="s">
        <v>516</v>
      </c>
      <c r="D355" t="s">
        <v>418</v>
      </c>
      <c r="E355" t="s">
        <v>370</v>
      </c>
    </row>
    <row r="356" spans="2:5" x14ac:dyDescent="0.25">
      <c r="B356" t="s">
        <v>299</v>
      </c>
      <c r="C356" t="s">
        <v>473</v>
      </c>
      <c r="D356" t="s">
        <v>293</v>
      </c>
      <c r="E356" t="s">
        <v>432</v>
      </c>
    </row>
    <row r="357" spans="2:5" x14ac:dyDescent="0.25">
      <c r="B357" t="s">
        <v>358</v>
      </c>
      <c r="C357" t="s">
        <v>523</v>
      </c>
      <c r="D357" t="s">
        <v>437</v>
      </c>
      <c r="E357" t="s">
        <v>503</v>
      </c>
    </row>
    <row r="358" spans="2:5" x14ac:dyDescent="0.25">
      <c r="B358" t="s">
        <v>464</v>
      </c>
      <c r="C358" t="s">
        <v>524</v>
      </c>
      <c r="D358" t="s">
        <v>453</v>
      </c>
      <c r="E358" t="s">
        <v>545</v>
      </c>
    </row>
    <row r="359" spans="2:5" x14ac:dyDescent="0.25">
      <c r="B359" t="s">
        <v>341</v>
      </c>
      <c r="C359" t="s">
        <v>525</v>
      </c>
      <c r="D359" t="s">
        <v>613</v>
      </c>
      <c r="E359" t="s">
        <v>318</v>
      </c>
    </row>
    <row r="360" spans="2:5" x14ac:dyDescent="0.25">
      <c r="B360" t="s">
        <v>639</v>
      </c>
      <c r="C360" t="s">
        <v>526</v>
      </c>
      <c r="D360" t="s">
        <v>583</v>
      </c>
      <c r="E360" t="s">
        <v>313</v>
      </c>
    </row>
    <row r="361" spans="2:5" x14ac:dyDescent="0.25">
      <c r="B361" t="s">
        <v>351</v>
      </c>
      <c r="C361" t="s">
        <v>525</v>
      </c>
      <c r="D361" t="s">
        <v>593</v>
      </c>
      <c r="E361" t="s">
        <v>611</v>
      </c>
    </row>
    <row r="362" spans="2:5" x14ac:dyDescent="0.25">
      <c r="B362" t="s">
        <v>640</v>
      </c>
      <c r="C362" t="s">
        <v>475</v>
      </c>
      <c r="D362" t="s">
        <v>514</v>
      </c>
      <c r="E362" t="s">
        <v>381</v>
      </c>
    </row>
    <row r="363" spans="2:5" x14ac:dyDescent="0.25">
      <c r="B363" t="s">
        <v>610</v>
      </c>
      <c r="C363" t="s">
        <v>386</v>
      </c>
      <c r="D363" t="s">
        <v>554</v>
      </c>
      <c r="E363" t="s">
        <v>390</v>
      </c>
    </row>
    <row r="364" spans="2:5" x14ac:dyDescent="0.25">
      <c r="B364" t="s">
        <v>418</v>
      </c>
      <c r="C364" t="s">
        <v>305</v>
      </c>
      <c r="D364" t="s">
        <v>462</v>
      </c>
      <c r="E364" t="s">
        <v>388</v>
      </c>
    </row>
    <row r="365" spans="2:5" x14ac:dyDescent="0.25">
      <c r="B365" t="s">
        <v>540</v>
      </c>
      <c r="C365" t="s">
        <v>297</v>
      </c>
      <c r="D365" t="s">
        <v>466</v>
      </c>
      <c r="E365" t="s">
        <v>475</v>
      </c>
    </row>
    <row r="366" spans="2:5" x14ac:dyDescent="0.25">
      <c r="B366" t="s">
        <v>334</v>
      </c>
      <c r="C366" t="s">
        <v>313</v>
      </c>
      <c r="D366" t="s">
        <v>516</v>
      </c>
      <c r="E366" t="s">
        <v>484</v>
      </c>
    </row>
    <row r="367" spans="2:5" x14ac:dyDescent="0.25">
      <c r="B367" t="s">
        <v>543</v>
      </c>
      <c r="C367" t="s">
        <v>527</v>
      </c>
      <c r="D367" t="s">
        <v>377</v>
      </c>
      <c r="E367" t="s">
        <v>418</v>
      </c>
    </row>
    <row r="368" spans="2:5" x14ac:dyDescent="0.25">
      <c r="B368" t="s">
        <v>598</v>
      </c>
      <c r="C368" t="s">
        <v>528</v>
      </c>
      <c r="D368" t="s">
        <v>372</v>
      </c>
      <c r="E368" t="s">
        <v>606</v>
      </c>
    </row>
    <row r="369" spans="2:5" x14ac:dyDescent="0.25">
      <c r="B369" t="s">
        <v>432</v>
      </c>
      <c r="C369" t="s">
        <v>529</v>
      </c>
      <c r="D369" t="s">
        <v>615</v>
      </c>
      <c r="E369" t="s">
        <v>293</v>
      </c>
    </row>
    <row r="370" spans="2:5" x14ac:dyDescent="0.25">
      <c r="B370" t="s">
        <v>503</v>
      </c>
      <c r="C370" t="s">
        <v>530</v>
      </c>
      <c r="D370" t="s">
        <v>569</v>
      </c>
      <c r="E370" t="s">
        <v>606</v>
      </c>
    </row>
    <row r="371" spans="2:5" x14ac:dyDescent="0.25">
      <c r="B371" t="s">
        <v>545</v>
      </c>
      <c r="C371" t="s">
        <v>531</v>
      </c>
      <c r="D371" t="s">
        <v>372</v>
      </c>
      <c r="E371" t="s">
        <v>612</v>
      </c>
    </row>
    <row r="372" spans="2:5" x14ac:dyDescent="0.25">
      <c r="B372" t="s">
        <v>318</v>
      </c>
      <c r="C372" t="s">
        <v>442</v>
      </c>
      <c r="D372" t="s">
        <v>354</v>
      </c>
      <c r="E372" t="s">
        <v>437</v>
      </c>
    </row>
    <row r="373" spans="2:5" x14ac:dyDescent="0.25">
      <c r="B373" t="s">
        <v>313</v>
      </c>
      <c r="C373" t="s">
        <v>296</v>
      </c>
      <c r="D373" t="s">
        <v>617</v>
      </c>
      <c r="E373" t="s">
        <v>432</v>
      </c>
    </row>
    <row r="374" spans="2:5" x14ac:dyDescent="0.25">
      <c r="B374" t="s">
        <v>391</v>
      </c>
      <c r="C374" t="s">
        <v>532</v>
      </c>
      <c r="D374" t="s">
        <v>553</v>
      </c>
      <c r="E374" t="s">
        <v>453</v>
      </c>
    </row>
    <row r="375" spans="2:5" x14ac:dyDescent="0.25">
      <c r="B375" t="s">
        <v>388</v>
      </c>
      <c r="C375" t="s">
        <v>304</v>
      </c>
      <c r="D375" t="s">
        <v>452</v>
      </c>
      <c r="E375" t="s">
        <v>613</v>
      </c>
    </row>
    <row r="376" spans="2:5" x14ac:dyDescent="0.25">
      <c r="B376" t="s">
        <v>595</v>
      </c>
      <c r="C376" t="s">
        <v>533</v>
      </c>
      <c r="D376" t="s">
        <v>453</v>
      </c>
      <c r="E376" t="s">
        <v>593</v>
      </c>
    </row>
    <row r="377" spans="2:5" x14ac:dyDescent="0.25">
      <c r="B377" t="s">
        <v>475</v>
      </c>
      <c r="C377" t="s">
        <v>534</v>
      </c>
      <c r="D377" t="s">
        <v>390</v>
      </c>
      <c r="E377" t="s">
        <v>514</v>
      </c>
    </row>
    <row r="378" spans="2:5" x14ac:dyDescent="0.25">
      <c r="B378" t="s">
        <v>484</v>
      </c>
      <c r="C378" t="s">
        <v>365</v>
      </c>
      <c r="D378" t="s">
        <v>406</v>
      </c>
      <c r="E378" t="s">
        <v>554</v>
      </c>
    </row>
    <row r="379" spans="2:5" x14ac:dyDescent="0.25">
      <c r="B379" t="s">
        <v>370</v>
      </c>
      <c r="C379" t="s">
        <v>362</v>
      </c>
      <c r="D379" t="s">
        <v>452</v>
      </c>
      <c r="E379" t="s">
        <v>462</v>
      </c>
    </row>
    <row r="380" spans="2:5" x14ac:dyDescent="0.25">
      <c r="B380" t="s">
        <v>418</v>
      </c>
      <c r="C380" t="s">
        <v>343</v>
      </c>
      <c r="D380" t="s">
        <v>418</v>
      </c>
      <c r="E380" t="s">
        <v>466</v>
      </c>
    </row>
    <row r="381" spans="2:5" x14ac:dyDescent="0.25">
      <c r="B381" t="s">
        <v>539</v>
      </c>
      <c r="C381" t="s">
        <v>535</v>
      </c>
      <c r="D381" t="s">
        <v>508</v>
      </c>
      <c r="E381" t="s">
        <v>516</v>
      </c>
    </row>
    <row r="382" spans="2:5" x14ac:dyDescent="0.25">
      <c r="B382" t="s">
        <v>293</v>
      </c>
      <c r="C382" t="s">
        <v>424</v>
      </c>
      <c r="D382" t="s">
        <v>472</v>
      </c>
      <c r="E382" t="s">
        <v>377</v>
      </c>
    </row>
    <row r="383" spans="2:5" x14ac:dyDescent="0.25">
      <c r="B383" t="s">
        <v>437</v>
      </c>
      <c r="C383" t="s">
        <v>396</v>
      </c>
      <c r="E383" t="s">
        <v>372</v>
      </c>
    </row>
    <row r="384" spans="2:5" x14ac:dyDescent="0.25">
      <c r="B384" t="s">
        <v>453</v>
      </c>
      <c r="C384" t="s">
        <v>536</v>
      </c>
      <c r="E384" t="s">
        <v>614</v>
      </c>
    </row>
    <row r="385" spans="2:5" x14ac:dyDescent="0.25">
      <c r="B385" t="s">
        <v>613</v>
      </c>
      <c r="C385" t="s">
        <v>520</v>
      </c>
      <c r="E385" t="s">
        <v>615</v>
      </c>
    </row>
    <row r="386" spans="2:5" x14ac:dyDescent="0.25">
      <c r="B386" t="s">
        <v>593</v>
      </c>
      <c r="C386" t="s">
        <v>537</v>
      </c>
      <c r="E386" t="s">
        <v>569</v>
      </c>
    </row>
    <row r="387" spans="2:5" x14ac:dyDescent="0.25">
      <c r="B387" t="s">
        <v>514</v>
      </c>
      <c r="C387" t="s">
        <v>538</v>
      </c>
      <c r="E387" t="s">
        <v>616</v>
      </c>
    </row>
    <row r="388" spans="2:5" x14ac:dyDescent="0.25">
      <c r="B388" t="s">
        <v>449</v>
      </c>
      <c r="C388" t="s">
        <v>539</v>
      </c>
      <c r="E388" t="s">
        <v>372</v>
      </c>
    </row>
    <row r="389" spans="2:5" x14ac:dyDescent="0.25">
      <c r="B389" t="s">
        <v>442</v>
      </c>
      <c r="C389" t="s">
        <v>294</v>
      </c>
      <c r="E389" t="s">
        <v>617</v>
      </c>
    </row>
    <row r="390" spans="2:5" x14ac:dyDescent="0.25">
      <c r="B390" t="s">
        <v>466</v>
      </c>
      <c r="C390" t="s">
        <v>425</v>
      </c>
      <c r="E390" t="s">
        <v>553</v>
      </c>
    </row>
    <row r="391" spans="2:5" x14ac:dyDescent="0.25">
      <c r="B391" t="s">
        <v>516</v>
      </c>
      <c r="C391" t="s">
        <v>292</v>
      </c>
      <c r="E391" t="s">
        <v>452</v>
      </c>
    </row>
    <row r="392" spans="2:5" x14ac:dyDescent="0.25">
      <c r="B392" t="s">
        <v>388</v>
      </c>
      <c r="C392" t="s">
        <v>540</v>
      </c>
      <c r="E392" t="s">
        <v>390</v>
      </c>
    </row>
    <row r="393" spans="2:5" x14ac:dyDescent="0.25">
      <c r="B393" t="s">
        <v>539</v>
      </c>
      <c r="C393" t="s">
        <v>309</v>
      </c>
      <c r="E393" t="s">
        <v>406</v>
      </c>
    </row>
    <row r="394" spans="2:5" x14ac:dyDescent="0.25">
      <c r="B394" t="s">
        <v>377</v>
      </c>
      <c r="C394" t="s">
        <v>541</v>
      </c>
      <c r="E394" t="s">
        <v>452</v>
      </c>
    </row>
    <row r="395" spans="2:5" x14ac:dyDescent="0.25">
      <c r="B395" t="s">
        <v>372</v>
      </c>
      <c r="C395" t="s">
        <v>542</v>
      </c>
      <c r="E395" t="s">
        <v>618</v>
      </c>
    </row>
    <row r="396" spans="2:5" x14ac:dyDescent="0.25">
      <c r="B396" t="s">
        <v>614</v>
      </c>
      <c r="C396" t="s">
        <v>334</v>
      </c>
      <c r="E396" t="s">
        <v>418</v>
      </c>
    </row>
    <row r="397" spans="2:5" x14ac:dyDescent="0.25">
      <c r="B397" t="s">
        <v>313</v>
      </c>
      <c r="C397" t="s">
        <v>543</v>
      </c>
      <c r="E397" t="s">
        <v>508</v>
      </c>
    </row>
    <row r="398" spans="2:5" x14ac:dyDescent="0.25">
      <c r="B398" t="s">
        <v>372</v>
      </c>
      <c r="C398" t="s">
        <v>447</v>
      </c>
      <c r="E398" t="s">
        <v>462</v>
      </c>
    </row>
    <row r="399" spans="2:5" x14ac:dyDescent="0.25">
      <c r="B399" t="s">
        <v>617</v>
      </c>
      <c r="C399" t="s">
        <v>389</v>
      </c>
    </row>
    <row r="400" spans="2:5" x14ac:dyDescent="0.25">
      <c r="B400" t="s">
        <v>553</v>
      </c>
      <c r="C400" t="s">
        <v>515</v>
      </c>
    </row>
    <row r="401" spans="2:3" x14ac:dyDescent="0.25">
      <c r="B401" t="s">
        <v>452</v>
      </c>
      <c r="C401" t="s">
        <v>544</v>
      </c>
    </row>
    <row r="402" spans="2:3" x14ac:dyDescent="0.25">
      <c r="B402" t="s">
        <v>453</v>
      </c>
      <c r="C402" t="s">
        <v>545</v>
      </c>
    </row>
    <row r="403" spans="2:3" x14ac:dyDescent="0.25">
      <c r="B403" t="s">
        <v>390</v>
      </c>
      <c r="C403" t="s">
        <v>318</v>
      </c>
    </row>
    <row r="404" spans="2:3" x14ac:dyDescent="0.25">
      <c r="B404" t="s">
        <v>406</v>
      </c>
      <c r="C404" t="s">
        <v>313</v>
      </c>
    </row>
    <row r="405" spans="2:3" x14ac:dyDescent="0.25">
      <c r="B405" t="s">
        <v>452</v>
      </c>
      <c r="C405" t="s">
        <v>546</v>
      </c>
    </row>
    <row r="406" spans="2:3" x14ac:dyDescent="0.25">
      <c r="B406" t="s">
        <v>418</v>
      </c>
      <c r="C406" t="s">
        <v>388</v>
      </c>
    </row>
    <row r="407" spans="2:3" x14ac:dyDescent="0.25">
      <c r="B407" t="s">
        <v>508</v>
      </c>
      <c r="C407" t="s">
        <v>539</v>
      </c>
    </row>
    <row r="408" spans="2:3" x14ac:dyDescent="0.25">
      <c r="B408" t="s">
        <v>462</v>
      </c>
      <c r="C408" t="s">
        <v>318</v>
      </c>
    </row>
    <row r="409" spans="2:3" x14ac:dyDescent="0.25">
      <c r="C409" t="s">
        <v>547</v>
      </c>
    </row>
    <row r="410" spans="2:3" x14ac:dyDescent="0.25">
      <c r="C410" t="s">
        <v>293</v>
      </c>
    </row>
    <row r="411" spans="2:3" x14ac:dyDescent="0.25">
      <c r="C411" t="s">
        <v>548</v>
      </c>
    </row>
    <row r="412" spans="2:3" x14ac:dyDescent="0.25">
      <c r="C412" t="s">
        <v>437</v>
      </c>
    </row>
    <row r="413" spans="2:3" x14ac:dyDescent="0.25">
      <c r="C413" t="s">
        <v>549</v>
      </c>
    </row>
    <row r="414" spans="2:3" x14ac:dyDescent="0.25">
      <c r="C414" t="s">
        <v>550</v>
      </c>
    </row>
    <row r="415" spans="2:3" x14ac:dyDescent="0.25">
      <c r="C415" t="s">
        <v>380</v>
      </c>
    </row>
    <row r="416" spans="2:3" x14ac:dyDescent="0.25">
      <c r="C416" t="s">
        <v>401</v>
      </c>
    </row>
    <row r="417" spans="3:3" x14ac:dyDescent="0.25">
      <c r="C417" t="s">
        <v>516</v>
      </c>
    </row>
    <row r="418" spans="3:3" x14ac:dyDescent="0.25">
      <c r="C418" t="s">
        <v>551</v>
      </c>
    </row>
    <row r="419" spans="3:3" x14ac:dyDescent="0.25">
      <c r="C419" t="s">
        <v>313</v>
      </c>
    </row>
    <row r="420" spans="3:3" x14ac:dyDescent="0.25">
      <c r="C420" t="s">
        <v>406</v>
      </c>
    </row>
    <row r="421" spans="3:3" x14ac:dyDescent="0.25">
      <c r="C421" t="s">
        <v>512</v>
      </c>
    </row>
    <row r="422" spans="3:3" x14ac:dyDescent="0.25">
      <c r="C422" t="s">
        <v>552</v>
      </c>
    </row>
    <row r="423" spans="3:3" x14ac:dyDescent="0.25">
      <c r="C423" t="s">
        <v>553</v>
      </c>
    </row>
    <row r="424" spans="3:3" x14ac:dyDescent="0.25">
      <c r="C424" t="s">
        <v>452</v>
      </c>
    </row>
    <row r="425" spans="3:3" x14ac:dyDescent="0.25">
      <c r="C425" t="s">
        <v>390</v>
      </c>
    </row>
    <row r="426" spans="3:3" x14ac:dyDescent="0.25">
      <c r="C426" t="s">
        <v>406</v>
      </c>
    </row>
    <row r="427" spans="3:3" x14ac:dyDescent="0.25">
      <c r="C427" t="s">
        <v>338</v>
      </c>
    </row>
    <row r="428" spans="3:3" x14ac:dyDescent="0.25">
      <c r="C428" t="s">
        <v>508</v>
      </c>
    </row>
    <row r="429" spans="3:3" x14ac:dyDescent="0.25">
      <c r="C429" t="s">
        <v>554</v>
      </c>
    </row>
    <row r="430" spans="3:3" x14ac:dyDescent="0.25">
      <c r="C430" t="s">
        <v>387</v>
      </c>
    </row>
    <row r="431" spans="3:3" x14ac:dyDescent="0.25">
      <c r="C431" t="s">
        <v>555</v>
      </c>
    </row>
    <row r="480" spans="1:1" x14ac:dyDescent="0.25">
      <c r="A480" t="s">
        <v>777</v>
      </c>
    </row>
    <row r="481" spans="1:1" x14ac:dyDescent="0.25">
      <c r="A481" t="s">
        <v>833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RankedOverview</vt:lpstr>
      <vt:lpstr>WorkTasks</vt:lpstr>
      <vt:lpstr>S2R18IDs</vt:lpstr>
      <vt:lpstr>CompanyInputs</vt:lpstr>
      <vt:lpstr>CompanyInputsReduced</vt:lpstr>
      <vt:lpstr>AttendanceSums</vt:lpstr>
      <vt:lpstr>MeetingAttendance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05-23-2140_Puneet Jain</cp:lastModifiedBy>
  <dcterms:created xsi:type="dcterms:W3CDTF">2021-11-25T11:30:21Z</dcterms:created>
  <dcterms:modified xsi:type="dcterms:W3CDTF">2021-12-15T22:43:48Z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1639499693</vt:lpwstr>
  </property>
</Properties>
</file>