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/>
  <mc:AlternateContent xmlns:mc="http://schemas.openxmlformats.org/markup-compatibility/2006">
    <mc:Choice Requires="x15">
      <x15ac:absPath xmlns:x15ac="http://schemas.microsoft.com/office/spreadsheetml/2010/11/ac" url="C:\Users\menzel_e\Documents\Gremiumsarbeit\!  2023 08 Toulouse\"/>
    </mc:Choice>
  </mc:AlternateContent>
  <xr:revisionPtr revIDLastSave="0" documentId="13_ncr:1_{1D27EF56-FDA8-4CE6-BC19-8ECC4146616C}" xr6:coauthVersionLast="36" xr6:coauthVersionMax="47" xr10:uidLastSave="{00000000-0000-0000-0000-000000000000}"/>
  <bookViews>
    <workbookView xWindow="0" yWindow="0" windowWidth="28800" windowHeight="10755" activeTab="1" xr2:uid="{F531E958-29AD-49B0-9096-1FF577B624F4}"/>
  </bookViews>
  <sheets>
    <sheet name="Mode1_Calc_Template" sheetId="67" r:id="rId1"/>
    <sheet name="Mode2_Calc_Template" sheetId="39" r:id="rId2"/>
  </sheets>
  <calcPr calcId="191029"/>
</workbook>
</file>

<file path=xl/calcChain.xml><?xml version="1.0" encoding="utf-8"?>
<calcChain xmlns="http://schemas.openxmlformats.org/spreadsheetml/2006/main">
  <c r="D13" i="39" l="1"/>
  <c r="F10" i="39"/>
  <c r="F13" i="39" s="1"/>
  <c r="E10" i="39"/>
  <c r="E13" i="39" s="1"/>
  <c r="D25" i="67" l="1"/>
  <c r="E13" i="67"/>
  <c r="E12" i="67" s="1"/>
  <c r="F12" i="67"/>
  <c r="F14" i="67" l="1"/>
  <c r="D12" i="67"/>
  <c r="F20" i="39"/>
  <c r="F19" i="39"/>
  <c r="E20" i="39"/>
  <c r="E19" i="39"/>
  <c r="D20" i="39"/>
  <c r="D19" i="39"/>
  <c r="F16" i="67" l="1"/>
  <c r="F15" i="67"/>
  <c r="D14" i="67"/>
  <c r="D22" i="39"/>
  <c r="F22" i="39"/>
  <c r="E22" i="39"/>
  <c r="D17" i="67" l="1"/>
  <c r="F17" i="67" s="1"/>
  <c r="F19" i="67" s="1"/>
  <c r="F21" i="67" l="1"/>
  <c r="F20" i="67"/>
  <c r="D19" i="67"/>
  <c r="F26" i="6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Rose, Ian</author>
  </authors>
  <commentList>
    <comment ref="B23" authorId="0" shapeId="0" xr:uid="{7E266D4A-F6B6-4971-8CA9-9756BBA2BBA0}">
      <text>
        <r>
          <rPr>
            <b/>
            <sz val="9"/>
            <color indexed="81"/>
            <rFont val="Tahoma"/>
            <family val="2"/>
          </rPr>
          <t>Rose, Ian:</t>
        </r>
        <r>
          <rPr>
            <sz val="9"/>
            <color indexed="81"/>
            <rFont val="Tahoma"/>
            <family val="2"/>
          </rPr>
          <t xml:space="preserve">
DL absolute power setting uncertainty at the Reference point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Rose, Ian</author>
  </authors>
  <commentList>
    <comment ref="B16" authorId="0" shapeId="0" xr:uid="{09D4D6B8-7946-444E-9440-40583A912615}">
      <text>
        <r>
          <rPr>
            <b/>
            <sz val="9"/>
            <color indexed="81"/>
            <rFont val="Tahoma"/>
            <family val="2"/>
          </rPr>
          <t>Rose, Ian:</t>
        </r>
        <r>
          <rPr>
            <sz val="9"/>
            <color indexed="81"/>
            <rFont val="Tahoma"/>
            <family val="2"/>
          </rPr>
          <t xml:space="preserve">
DL absolute power setting uncertainty at the Reference point</t>
        </r>
      </text>
    </comment>
  </commentList>
</comments>
</file>

<file path=xl/sharedStrings.xml><?xml version="1.0" encoding="utf-8"?>
<sst xmlns="http://schemas.openxmlformats.org/spreadsheetml/2006/main" count="87" uniqueCount="69">
  <si>
    <t>Allowed noise increase dB</t>
  </si>
  <si>
    <t>UE thermal noise, dBm/Hz</t>
  </si>
  <si>
    <t>Total noise, dBm/Hz</t>
  </si>
  <si>
    <t>Target baseband SNR, dB</t>
  </si>
  <si>
    <t>Wanted signal, dBm/Hz</t>
  </si>
  <si>
    <t>Ratio</t>
  </si>
  <si>
    <t>At Reference point</t>
  </si>
  <si>
    <t>Backoff from P1dB</t>
  </si>
  <si>
    <t>Requirements and allowed noise increase</t>
  </si>
  <si>
    <t>Parameters specified at Reference Point</t>
  </si>
  <si>
    <t>Wanted signal + headroom, dBm/Ch BW</t>
  </si>
  <si>
    <t xml:space="preserve">Test system DL setting uncertainty, +/-dB </t>
  </si>
  <si>
    <t>Comment</t>
  </si>
  <si>
    <t xml:space="preserve"> - Subcarriers per PRB</t>
  </si>
  <si>
    <t xml:space="preserve"> - Subcarrier spacing, kHz</t>
  </si>
  <si>
    <t>Wanted signal/wanted noise, dB "SNR"</t>
  </si>
  <si>
    <t>Baseband</t>
  </si>
  <si>
    <t>Applied Signal and applied noise</t>
  </si>
  <si>
    <t>UE multi-band relaxation factor, dB</t>
  </si>
  <si>
    <t>38.101-2 Table 5.3.2-1, 120kHz SCS, 50MHz Ch BW</t>
  </si>
  <si>
    <t>Wanted noise Noc, dBm/15kHz</t>
  </si>
  <si>
    <t>Wanted noise Noc dBm/SCS</t>
  </si>
  <si>
    <t>Wanted noise Noc, dBm/Hz</t>
  </si>
  <si>
    <t>Wanted signal Es, dBm/SCS</t>
  </si>
  <si>
    <t>Channel BW for #PRBs, MHz</t>
  </si>
  <si>
    <t>38.101-2 Table 5.3.2-1, 120kHz SCS, 100MHz Ch BW</t>
  </si>
  <si>
    <t>Test system parameters</t>
  </si>
  <si>
    <t>RAN5 DL absolute MU (including beam peak search error)</t>
  </si>
  <si>
    <t>Result</t>
  </si>
  <si>
    <r>
      <t>Noc</t>
    </r>
    <r>
      <rPr>
        <vertAlign val="subscript"/>
        <sz val="10"/>
        <rFont val="Arial"/>
        <family val="2"/>
      </rPr>
      <t>MB</t>
    </r>
  </si>
  <si>
    <t>aW/Hz</t>
  </si>
  <si>
    <t>MHz</t>
  </si>
  <si>
    <t>Available DL power at CW 1dB compression at QZ, dBm</t>
  </si>
  <si>
    <t>Specified UE Refsens, dBm/ChBW</t>
  </si>
  <si>
    <t xml:space="preserve"> - SNR at which Refsens applies, dB</t>
  </si>
  <si>
    <t>Refsens SNR from R4-1804589</t>
  </si>
  <si>
    <t>IFF 30cm QZ</t>
  </si>
  <si>
    <r>
      <t>Largest PC3 value of ∆MB</t>
    </r>
    <r>
      <rPr>
        <vertAlign val="subscript"/>
        <sz val="10"/>
        <rFont val="Arial"/>
        <family val="2"/>
      </rPr>
      <t>P,n</t>
    </r>
    <r>
      <rPr>
        <sz val="10"/>
        <rFont val="Arial"/>
        <family val="2"/>
      </rPr>
      <t xml:space="preserve"> from 38.101-2 V15.13.0 Table 6.2.1.3-4</t>
    </r>
  </si>
  <si>
    <t>This value needs to be smaller or equal to the available DL power at CW compression at reference point.</t>
  </si>
  <si>
    <t>Mode 1 with fading (conditions with external noise source and fading)</t>
  </si>
  <si>
    <t>Mode 2 (noise free conditions)</t>
  </si>
  <si>
    <t>Specified UE Refsens, dBm/CHBW</t>
  </si>
  <si>
    <t>UE thermal noise, dBm/CHBW</t>
  </si>
  <si>
    <t>Worst case wanted signal power (rms), dBm/CHBW</t>
  </si>
  <si>
    <t>Applied Signal and UE noise</t>
  </si>
  <si>
    <t>Baseband SNR, dB</t>
  </si>
  <si>
    <t>Requirements</t>
  </si>
  <si>
    <t>Maximum set value of wanted signal power (rms), dBm/SCS</t>
  </si>
  <si>
    <t>n257/n258/n261 mid</t>
  </si>
  <si>
    <t>n260 mid</t>
  </si>
  <si>
    <t>n259 mid</t>
  </si>
  <si>
    <r>
      <t>EIS</t>
    </r>
    <r>
      <rPr>
        <vertAlign val="subscript"/>
        <sz val="10"/>
        <rFont val="Arial"/>
        <family val="2"/>
      </rPr>
      <t xml:space="preserve">PC3, band, 100MHz </t>
    </r>
    <r>
      <rPr>
        <sz val="10"/>
        <rFont val="Arial"/>
        <family val="2"/>
      </rPr>
      <t>from 38.101-2 Table 7.3.2.3-1</t>
    </r>
  </si>
  <si>
    <t>Value in Cell H18 is adjusted to find the max achievable SNR</t>
  </si>
  <si>
    <t>PC3:0.75
PC1: 0</t>
  </si>
  <si>
    <t>IFF FR2 bands as specified, mid frequency, CHBW as specified, PowerClass as specified, 30cm Quiet Zone size, modulation scheme as specified</t>
  </si>
  <si>
    <t>50 MHz CBW: 32
100 MHz CBW: 66
200 MHz CBW: 132
250 MHz CBW: 164 (Hypothetical Agg BW based on 200MHz + 50 MHz Allocation)
300 MHz CBW: 198 (Hypothetical Agg BW based on 200MHz + 100MHz Allocation)
350 MHz CBW: 230 (Hypothetical Agg BW based on 200MHz + 100MHz + 50MHz Allocation)
400 MHz CBW: 264 (Hypothetical Agg BW based on 200MHz + 200MHz Allocation)</t>
  </si>
  <si>
    <t>For 64QAM Demod and CSI: -11.08
For 256QAM Demod: -12.62
For 256QAM CSI: -15.36</t>
  </si>
  <si>
    <t>Backoff for fading and modulations up to 256QAM as per 
R5-222589</t>
  </si>
  <si>
    <t>Backoff as per R5-222589</t>
  </si>
  <si>
    <t>IFF CHBW as specified, Power class as specified, 30cm Quiet Zone size</t>
  </si>
  <si>
    <t>n257/n258/n261: -32.8
n259: -39.4
n260: -36.4</t>
  </si>
  <si>
    <r>
      <rPr>
        <b/>
        <sz val="10"/>
        <rFont val="Arial"/>
        <family val="2"/>
      </rPr>
      <t>PC3</t>
    </r>
    <r>
      <rPr>
        <sz val="10"/>
        <rFont val="Arial"/>
        <family val="2"/>
      </rPr>
      <t xml:space="preserve">
For n257/n258/n261: -88.30
For n259: -84.70
For n260: -85.70
</t>
    </r>
    <r>
      <rPr>
        <b/>
        <sz val="10"/>
        <rFont val="Arial"/>
        <family val="2"/>
      </rPr>
      <t>PC1</t>
    </r>
    <r>
      <rPr>
        <sz val="10"/>
        <rFont val="Arial"/>
        <family val="2"/>
      </rPr>
      <t xml:space="preserve">
For n257/n258/n261: -97.50
For n259: FFS
For n260: -94.50</t>
    </r>
  </si>
  <si>
    <t>38.101-2 Table 5.3.2-1 for 120kHz SCS</t>
  </si>
  <si>
    <t xml:space="preserve"> - Channel BW in #PRBs</t>
  </si>
  <si>
    <r>
      <rPr>
        <b/>
        <sz val="10"/>
        <rFont val="Arial"/>
        <family val="2"/>
      </rPr>
      <t>PC3</t>
    </r>
    <r>
      <rPr>
        <sz val="10"/>
        <rFont val="Arial"/>
        <family val="2"/>
      </rPr>
      <t xml:space="preserve">
For n257/n258/n261: -85.30
For n259: -81.70
For n260: -82.70
</t>
    </r>
    <r>
      <rPr>
        <b/>
        <sz val="10"/>
        <rFont val="Arial"/>
        <family val="2"/>
      </rPr>
      <t>PC1</t>
    </r>
    <r>
      <rPr>
        <sz val="10"/>
        <rFont val="Arial"/>
        <family val="2"/>
      </rPr>
      <t xml:space="preserve">
For n257/n258/n261: -94.50
For n259: FFS
For n260: -91.50</t>
    </r>
  </si>
  <si>
    <r>
      <t>EIS</t>
    </r>
    <r>
      <rPr>
        <vertAlign val="subscript"/>
        <sz val="10"/>
        <rFont val="Arial"/>
        <family val="2"/>
      </rPr>
      <t xml:space="preserve">PC3, n25x, 50MHz </t>
    </r>
    <r>
      <rPr>
        <sz val="10"/>
        <rFont val="Arial"/>
        <family val="2"/>
      </rPr>
      <t>from 38.101-2 Table 7.3.2.3-1</t>
    </r>
  </si>
  <si>
    <t xml:space="preserve"> - #PRBs of UE Refsens</t>
  </si>
  <si>
    <t>Values to fill depending on the scenario</t>
  </si>
  <si>
    <t>100 MHz CBW: 66
200 MHz CBW: 132
250 MHz CBW: 164 (Hypothetical Agg BW based on 200MHz + 50 MHz Allocation)
300 MHz CBW: 198 (Hypothetical Agg BW based on 200MHz + 100MHz Allocation)
350 MHz CBW: 230 (Hypothetical Agg BW based on 200MHz + 100MHz + 50MHz Allocation)
400 MHz CBW: 264 (Hypothetical Agg BW based on 200MHz + 200MHz Allocation)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</si>
</sst>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9" x14ac:knownFonts="1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vertAlign val="subscript"/>
      <sz val="10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164" fontId="0" fillId="0" borderId="0" xfId="0" applyNumberFormat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0" fontId="0" fillId="4" borderId="0" xfId="0" applyFill="1" applyAlignment="1">
      <alignment horizontal="center"/>
    </xf>
    <xf numFmtId="0" fontId="0" fillId="3" borderId="2" xfId="0" applyFill="1" applyBorder="1"/>
    <xf numFmtId="0" fontId="0" fillId="0" borderId="7" xfId="0" applyBorder="1"/>
    <xf numFmtId="164" fontId="0" fillId="0" borderId="7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7" fillId="0" borderId="2" xfId="0" applyFont="1" applyBorder="1"/>
    <xf numFmtId="0" fontId="8" fillId="0" borderId="0" xfId="0" applyFont="1"/>
    <xf numFmtId="164" fontId="2" fillId="0" borderId="2" xfId="0" applyNumberFormat="1" applyFont="1" applyBorder="1"/>
    <xf numFmtId="164" fontId="0" fillId="6" borderId="1" xfId="0" applyNumberFormat="1" applyFill="1" applyBorder="1" applyAlignment="1">
      <alignment horizontal="center"/>
    </xf>
    <xf numFmtId="0" fontId="0" fillId="4" borderId="0" xfId="0" applyFill="1"/>
    <xf numFmtId="2" fontId="7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2" fillId="0" borderId="0" xfId="0" applyFont="1"/>
    <xf numFmtId="164" fontId="0" fillId="0" borderId="12" xfId="0" applyNumberFormat="1" applyBorder="1" applyAlignment="1">
      <alignment horizontal="left"/>
    </xf>
    <xf numFmtId="164" fontId="0" fillId="0" borderId="12" xfId="0" applyNumberFormat="1" applyBorder="1" applyAlignment="1">
      <alignment horizontal="center"/>
    </xf>
    <xf numFmtId="164" fontId="0" fillId="0" borderId="12" xfId="0" applyNumberFormat="1" applyBorder="1" applyAlignment="1">
      <alignment horizontal="left" wrapText="1"/>
    </xf>
    <xf numFmtId="164" fontId="7" fillId="0" borderId="12" xfId="0" applyNumberFormat="1" applyFont="1" applyBorder="1" applyAlignment="1">
      <alignment horizontal="left"/>
    </xf>
    <xf numFmtId="164" fontId="7" fillId="7" borderId="12" xfId="0" applyNumberFormat="1" applyFont="1" applyFill="1" applyBorder="1" applyAlignment="1">
      <alignment horizontal="center" wrapText="1"/>
    </xf>
    <xf numFmtId="0" fontId="2" fillId="3" borderId="0" xfId="0" applyFont="1" applyFill="1"/>
    <xf numFmtId="0" fontId="0" fillId="3" borderId="0" xfId="0" applyFill="1"/>
    <xf numFmtId="0" fontId="8" fillId="0" borderId="0" xfId="0" applyFont="1"/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6" borderId="0" xfId="0" applyFill="1"/>
    <xf numFmtId="0" fontId="0" fillId="4" borderId="0" xfId="0" applyFill="1"/>
    <xf numFmtId="0" fontId="2" fillId="2" borderId="0" xfId="0" applyFont="1" applyFill="1"/>
    <xf numFmtId="0" fontId="0" fillId="2" borderId="0" xfId="0" applyFill="1"/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2" fontId="7" fillId="5" borderId="6" xfId="0" applyNumberFormat="1" applyFont="1" applyFill="1" applyBorder="1" applyAlignment="1">
      <alignment horizontal="center" vertical="center"/>
    </xf>
    <xf numFmtId="2" fontId="7" fillId="5" borderId="8" xfId="0" applyNumberFormat="1" applyFont="1" applyFill="1" applyBorder="1" applyAlignment="1">
      <alignment horizontal="center" vertical="center"/>
    </xf>
    <xf numFmtId="164" fontId="7" fillId="0" borderId="0" xfId="0" applyNumberFormat="1" applyFont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164" fontId="0" fillId="0" borderId="12" xfId="0" applyNumberFormat="1" applyBorder="1" applyAlignment="1">
      <alignment horizontal="left" vertical="center" wrapText="1"/>
    </xf>
    <xf numFmtId="0" fontId="0" fillId="0" borderId="7" xfId="0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164" fontId="0" fillId="0" borderId="12" xfId="0" applyNumberForma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164" fontId="0" fillId="0" borderId="0" xfId="0" applyNumberFormat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2" fontId="2" fillId="4" borderId="0" xfId="0" applyNumberFormat="1" applyFont="1" applyFill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2" borderId="12" xfId="0" applyNumberForma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2" fillId="0" borderId="0" xfId="0" applyNumberFormat="1" applyFont="1" applyBorder="1"/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4" xfId="0" quotePrefix="1" applyBorder="1" applyAlignment="1">
      <alignment vertical="center"/>
    </xf>
    <xf numFmtId="0" fontId="7" fillId="0" borderId="14" xfId="0" applyFont="1" applyBorder="1"/>
    <xf numFmtId="0" fontId="2" fillId="0" borderId="14" xfId="0" applyFont="1" applyBorder="1"/>
    <xf numFmtId="0" fontId="7" fillId="0" borderId="15" xfId="0" applyFont="1" applyBorder="1"/>
    <xf numFmtId="164" fontId="2" fillId="0" borderId="7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/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0" fillId="2" borderId="14" xfId="0" applyNumberFormat="1" applyFill="1" applyBorder="1" applyAlignment="1">
      <alignment horizontal="center" vertical="center"/>
    </xf>
    <xf numFmtId="1" fontId="0" fillId="2" borderId="14" xfId="0" applyNumberFormat="1" applyFill="1" applyBorder="1" applyAlignment="1">
      <alignment horizontal="center"/>
    </xf>
    <xf numFmtId="1" fontId="0" fillId="2" borderId="14" xfId="0" applyNumberFormat="1" applyFont="1" applyFill="1" applyBorder="1" applyAlignment="1">
      <alignment horizontal="center" vertical="center"/>
    </xf>
    <xf numFmtId="2" fontId="0" fillId="0" borderId="14" xfId="0" applyNumberFormat="1" applyBorder="1" applyAlignment="1">
      <alignment horizontal="center"/>
    </xf>
    <xf numFmtId="2" fontId="7" fillId="0" borderId="14" xfId="0" applyNumberFormat="1" applyFont="1" applyBorder="1" applyAlignment="1">
      <alignment horizontal="center"/>
    </xf>
    <xf numFmtId="0" fontId="0" fillId="4" borderId="14" xfId="0" applyFill="1" applyBorder="1" applyAlignment="1">
      <alignment horizontal="center"/>
    </xf>
    <xf numFmtId="2" fontId="2" fillId="4" borderId="14" xfId="0" applyNumberFormat="1" applyFont="1" applyFill="1" applyBorder="1" applyAlignment="1">
      <alignment horizontal="center"/>
    </xf>
    <xf numFmtId="2" fontId="7" fillId="0" borderId="15" xfId="0" applyNumberFormat="1" applyFont="1" applyBorder="1" applyAlignment="1">
      <alignment horizontal="center"/>
    </xf>
    <xf numFmtId="2" fontId="0" fillId="2" borderId="16" xfId="0" applyNumberFormat="1" applyFill="1" applyBorder="1" applyAlignment="1">
      <alignment horizontal="center" vertical="center"/>
    </xf>
    <xf numFmtId="1" fontId="0" fillId="2" borderId="16" xfId="0" applyNumberFormat="1" applyFill="1" applyBorder="1" applyAlignment="1">
      <alignment horizontal="center"/>
    </xf>
    <xf numFmtId="1" fontId="0" fillId="2" borderId="16" xfId="0" applyNumberFormat="1" applyFon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0" fontId="0" fillId="4" borderId="16" xfId="0" applyFill="1" applyBorder="1" applyAlignment="1">
      <alignment horizontal="center"/>
    </xf>
    <xf numFmtId="2" fontId="2" fillId="4" borderId="16" xfId="0" applyNumberFormat="1" applyFont="1" applyFill="1" applyBorder="1" applyAlignment="1">
      <alignment horizontal="center"/>
    </xf>
    <xf numFmtId="2" fontId="7" fillId="0" borderId="17" xfId="0" applyNumberFormat="1" applyFont="1" applyBorder="1" applyAlignment="1">
      <alignment horizontal="center"/>
    </xf>
    <xf numFmtId="164" fontId="7" fillId="7" borderId="18" xfId="0" applyNumberFormat="1" applyFont="1" applyFill="1" applyBorder="1" applyAlignment="1">
      <alignment horizontal="center" vertical="center" wrapText="1"/>
    </xf>
    <xf numFmtId="164" fontId="7" fillId="7" borderId="13" xfId="0" applyNumberFormat="1" applyFont="1" applyFill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/>
    </xf>
    <xf numFmtId="0" fontId="0" fillId="0" borderId="12" xfId="0" applyBorder="1" applyAlignment="1">
      <alignment wrapText="1"/>
    </xf>
    <xf numFmtId="164" fontId="0" fillId="0" borderId="12" xfId="0" applyNumberFormat="1" applyFill="1" applyBorder="1" applyAlignment="1">
      <alignment horizontal="center"/>
    </xf>
    <xf numFmtId="2" fontId="2" fillId="0" borderId="14" xfId="0" applyNumberFormat="1" applyFont="1" applyFill="1" applyBorder="1" applyAlignment="1">
      <alignment horizontal="center"/>
    </xf>
    <xf numFmtId="2" fontId="2" fillId="0" borderId="16" xfId="0" applyNumberFormat="1" applyFont="1" applyFill="1" applyBorder="1" applyAlignment="1">
      <alignment horizontal="center"/>
    </xf>
    <xf numFmtId="164" fontId="7" fillId="0" borderId="12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64" fontId="7" fillId="5" borderId="7" xfId="0" applyNumberFormat="1" applyFont="1" applyFill="1" applyBorder="1" applyAlignment="1">
      <alignment horizontal="center"/>
    </xf>
    <xf numFmtId="164" fontId="0" fillId="0" borderId="8" xfId="0" applyNumberFormat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0" fillId="0" borderId="0" xfId="0" applyFill="1"/>
  </cellXfs>
  <cellStyles count="2">
    <cellStyle name="Standard" xfId="0" builtinId="0"/>
    <cellStyle name="Standard 2" xfId="1" xr:uid="{36DB212E-6F30-4C5C-A572-C9128431B659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F8202-F5A6-44D9-8F3F-C2BBC81645B8}">
  <dimension ref="B1:K32"/>
  <sheetViews>
    <sheetView workbookViewId="0">
      <selection activeCell="K18" sqref="K18"/>
    </sheetView>
  </sheetViews>
  <sheetFormatPr baseColWidth="10" defaultColWidth="9.140625" defaultRowHeight="12.75" x14ac:dyDescent="0.2"/>
  <cols>
    <col min="1" max="1" width="2.5703125" customWidth="1"/>
    <col min="2" max="2" width="47.85546875" customWidth="1"/>
    <col min="3" max="3" width="1.5703125" customWidth="1"/>
    <col min="4" max="4" width="15.28515625" customWidth="1"/>
    <col min="5" max="5" width="8.5703125" customWidth="1"/>
    <col min="6" max="6" width="13.140625" customWidth="1"/>
    <col min="7" max="7" width="1.5703125" customWidth="1"/>
    <col min="8" max="8" width="9.7109375" customWidth="1"/>
    <col min="9" max="9" width="1.5703125" customWidth="1"/>
    <col min="10" max="10" width="59.28515625" customWidth="1"/>
    <col min="11" max="11" width="79.140625" customWidth="1"/>
    <col min="12" max="12" width="9.140625" customWidth="1"/>
  </cols>
  <sheetData>
    <row r="1" spans="2:11" ht="15.75" x14ac:dyDescent="0.25">
      <c r="B1" s="37" t="s">
        <v>39</v>
      </c>
      <c r="C1" s="37"/>
      <c r="D1" s="37"/>
      <c r="E1" s="37"/>
      <c r="F1" s="37"/>
      <c r="G1" s="37"/>
      <c r="H1" s="37"/>
      <c r="I1" s="37"/>
      <c r="J1" s="37"/>
    </row>
    <row r="2" spans="2:11" ht="15.75" x14ac:dyDescent="0.25">
      <c r="B2" s="21" t="s">
        <v>54</v>
      </c>
    </row>
    <row r="3" spans="2:11" ht="13.5" thickBot="1" x14ac:dyDescent="0.25"/>
    <row r="4" spans="2:11" x14ac:dyDescent="0.2">
      <c r="B4" s="38" t="s">
        <v>17</v>
      </c>
      <c r="C4" s="22"/>
      <c r="D4" s="40" t="s">
        <v>6</v>
      </c>
      <c r="E4" s="41"/>
      <c r="F4" s="42"/>
      <c r="G4" s="18"/>
      <c r="H4" s="118" t="s">
        <v>16</v>
      </c>
      <c r="I4" s="116"/>
      <c r="J4" s="115" t="s">
        <v>12</v>
      </c>
      <c r="K4" s="34" t="s">
        <v>67</v>
      </c>
    </row>
    <row r="5" spans="2:11" ht="13.5" thickBot="1" x14ac:dyDescent="0.25">
      <c r="B5" s="39"/>
      <c r="C5" s="11"/>
      <c r="D5" s="5" t="s">
        <v>30</v>
      </c>
      <c r="E5" s="1" t="s">
        <v>5</v>
      </c>
      <c r="F5" s="2"/>
      <c r="G5" s="2"/>
      <c r="H5" s="16"/>
      <c r="I5" s="89"/>
      <c r="J5" s="30"/>
      <c r="K5" s="31"/>
    </row>
    <row r="6" spans="2:11" ht="128.25" customHeight="1" x14ac:dyDescent="0.2">
      <c r="B6" s="63" t="s">
        <v>33</v>
      </c>
      <c r="C6" s="59"/>
      <c r="D6" s="59"/>
      <c r="E6" s="64"/>
      <c r="F6" s="65">
        <v>-84.7</v>
      </c>
      <c r="G6" s="66"/>
      <c r="H6" s="58"/>
      <c r="I6" s="117"/>
      <c r="J6" s="61" t="s">
        <v>65</v>
      </c>
      <c r="K6" s="57" t="s">
        <v>61</v>
      </c>
    </row>
    <row r="7" spans="2:11" s="62" customFormat="1" ht="35.25" customHeight="1" x14ac:dyDescent="0.2">
      <c r="B7" s="58" t="s">
        <v>18</v>
      </c>
      <c r="C7" s="59"/>
      <c r="D7" s="59"/>
      <c r="E7" s="64"/>
      <c r="F7" s="65">
        <v>0.75</v>
      </c>
      <c r="G7" s="66"/>
      <c r="H7" s="58"/>
      <c r="I7" s="117"/>
      <c r="J7" s="61" t="s">
        <v>37</v>
      </c>
      <c r="K7" s="57" t="s">
        <v>53</v>
      </c>
    </row>
    <row r="8" spans="2:11" x14ac:dyDescent="0.2">
      <c r="B8" s="13" t="s">
        <v>14</v>
      </c>
      <c r="C8" s="5"/>
      <c r="D8" s="5"/>
      <c r="E8" s="4"/>
      <c r="F8" s="6">
        <v>120</v>
      </c>
      <c r="G8" s="9"/>
      <c r="H8" s="16"/>
      <c r="I8" s="89"/>
      <c r="J8" s="30"/>
      <c r="K8" s="30"/>
    </row>
    <row r="9" spans="2:11" x14ac:dyDescent="0.2">
      <c r="B9" s="13" t="s">
        <v>66</v>
      </c>
      <c r="C9" s="5"/>
      <c r="D9" s="5"/>
      <c r="E9" s="4"/>
      <c r="F9" s="6">
        <v>32</v>
      </c>
      <c r="G9" s="9"/>
      <c r="H9" s="16"/>
      <c r="I9" s="89"/>
      <c r="J9" s="30" t="s">
        <v>19</v>
      </c>
      <c r="K9" s="32"/>
    </row>
    <row r="10" spans="2:11" x14ac:dyDescent="0.2">
      <c r="B10" s="13" t="s">
        <v>13</v>
      </c>
      <c r="C10" s="5"/>
      <c r="D10" s="5"/>
      <c r="E10" s="4"/>
      <c r="F10" s="6">
        <v>12</v>
      </c>
      <c r="G10" s="9"/>
      <c r="H10" s="16"/>
      <c r="I10" s="89"/>
      <c r="J10" s="30"/>
      <c r="K10" s="30"/>
    </row>
    <row r="11" spans="2:11" x14ac:dyDescent="0.2">
      <c r="B11" s="13" t="s">
        <v>34</v>
      </c>
      <c r="C11" s="5"/>
      <c r="D11" s="5"/>
      <c r="E11" s="4"/>
      <c r="F11" s="23">
        <v>-1</v>
      </c>
      <c r="G11" s="9"/>
      <c r="H11" s="16"/>
      <c r="I11" s="89"/>
      <c r="J11" s="30"/>
      <c r="K11" s="30"/>
    </row>
    <row r="12" spans="2:11" x14ac:dyDescent="0.2">
      <c r="B12" s="3" t="s">
        <v>1</v>
      </c>
      <c r="C12" s="7"/>
      <c r="D12" s="7">
        <f>(10^18)*(10^-3)*10^(F12/10)</f>
        <v>0.11002402523322563</v>
      </c>
      <c r="E12" s="8">
        <f>E13-1</f>
        <v>0.25892541179416728</v>
      </c>
      <c r="F12" s="9">
        <f>F6+F7-(10*LOG(F8*1000*F9*F10))-F11</f>
        <v>-159.58512470415155</v>
      </c>
      <c r="G12" s="19"/>
      <c r="H12" s="16"/>
      <c r="I12" s="89"/>
      <c r="J12" s="30"/>
      <c r="K12" s="30"/>
    </row>
    <row r="13" spans="2:11" x14ac:dyDescent="0.2">
      <c r="B13" s="3" t="s">
        <v>0</v>
      </c>
      <c r="C13" s="5"/>
      <c r="D13" s="5"/>
      <c r="E13" s="8">
        <f>10^(H13/10)</f>
        <v>1.2589254117941673</v>
      </c>
      <c r="F13" s="19"/>
      <c r="G13" s="19"/>
      <c r="H13" s="119">
        <v>1</v>
      </c>
      <c r="I13" s="122"/>
      <c r="J13" s="30"/>
      <c r="K13" s="30"/>
    </row>
    <row r="14" spans="2:11" ht="15.75" x14ac:dyDescent="0.3">
      <c r="B14" s="15" t="s">
        <v>22</v>
      </c>
      <c r="C14" s="12"/>
      <c r="D14" s="7">
        <f>(10^18)*(10^-3)*10^(F14/10)</f>
        <v>0.42492555856467756</v>
      </c>
      <c r="E14" s="4"/>
      <c r="F14" s="10">
        <f>F12+10*LOG(1/E12)</f>
        <v>-153.7168714603504</v>
      </c>
      <c r="G14" s="9"/>
      <c r="H14" s="16"/>
      <c r="I14" s="89"/>
      <c r="J14" s="30" t="s">
        <v>29</v>
      </c>
      <c r="K14" s="30"/>
    </row>
    <row r="15" spans="2:11" x14ac:dyDescent="0.2">
      <c r="B15" s="16" t="s">
        <v>20</v>
      </c>
      <c r="C15" s="12"/>
      <c r="D15" s="7"/>
      <c r="E15" s="4"/>
      <c r="F15" s="9">
        <f>F14+10*LOG(15000)</f>
        <v>-111.95595886979359</v>
      </c>
      <c r="G15" s="9"/>
      <c r="H15" s="16"/>
      <c r="I15" s="89"/>
      <c r="J15" s="30"/>
      <c r="K15" s="30"/>
    </row>
    <row r="16" spans="2:11" x14ac:dyDescent="0.2">
      <c r="B16" s="16" t="s">
        <v>21</v>
      </c>
      <c r="C16" s="12"/>
      <c r="D16" s="7"/>
      <c r="E16" s="4"/>
      <c r="F16" s="9">
        <f>F14+10*LOG(F8*1000)</f>
        <v>-102.92505899987415</v>
      </c>
      <c r="G16" s="9"/>
      <c r="H16" s="16"/>
      <c r="I16" s="89"/>
      <c r="J16" s="30"/>
      <c r="K16" s="30"/>
    </row>
    <row r="17" spans="2:11" x14ac:dyDescent="0.2">
      <c r="B17" s="3" t="s">
        <v>2</v>
      </c>
      <c r="C17" s="12"/>
      <c r="D17" s="7">
        <f>D12+D14</f>
        <v>0.53494958379790325</v>
      </c>
      <c r="E17" s="4"/>
      <c r="F17" s="9">
        <f>10*LOG(D17*10^-15)</f>
        <v>-152.7168714603504</v>
      </c>
      <c r="G17" s="9"/>
      <c r="H17" s="16"/>
      <c r="I17" s="89"/>
      <c r="J17" s="30"/>
      <c r="K17" s="30"/>
    </row>
    <row r="18" spans="2:11" x14ac:dyDescent="0.2">
      <c r="B18" s="20" t="s">
        <v>3</v>
      </c>
      <c r="C18" s="12"/>
      <c r="D18" s="5"/>
      <c r="E18" s="4"/>
      <c r="F18" s="9"/>
      <c r="G18" s="9"/>
      <c r="H18" s="120">
        <v>11.6</v>
      </c>
      <c r="I18" s="123"/>
      <c r="J18" s="33" t="s">
        <v>28</v>
      </c>
      <c r="K18" s="30" t="s">
        <v>52</v>
      </c>
    </row>
    <row r="19" spans="2:11" x14ac:dyDescent="0.2">
      <c r="B19" s="3" t="s">
        <v>4</v>
      </c>
      <c r="C19" s="12"/>
      <c r="D19" s="7">
        <f>(10^18)*(10^-3)*10^(F19/10)</f>
        <v>7.7323740376546652</v>
      </c>
      <c r="E19" s="4"/>
      <c r="F19" s="9">
        <f>F17+H18</f>
        <v>-141.11687146035041</v>
      </c>
      <c r="G19" s="9"/>
      <c r="H19" s="16"/>
      <c r="I19" s="89"/>
      <c r="J19" s="30"/>
      <c r="K19" s="30"/>
    </row>
    <row r="20" spans="2:11" x14ac:dyDescent="0.2">
      <c r="B20" s="16" t="s">
        <v>23</v>
      </c>
      <c r="C20" s="12"/>
      <c r="D20" s="5"/>
      <c r="E20" s="4"/>
      <c r="F20" s="9">
        <f>F19+10*LOG(F8*1000)</f>
        <v>-90.325058999874159</v>
      </c>
      <c r="G20" s="9"/>
      <c r="H20" s="16"/>
      <c r="I20" s="89"/>
      <c r="J20" s="30"/>
      <c r="K20" s="30"/>
    </row>
    <row r="21" spans="2:11" x14ac:dyDescent="0.2">
      <c r="B21" s="15" t="s">
        <v>15</v>
      </c>
      <c r="C21" s="12"/>
      <c r="D21" s="5"/>
      <c r="E21" s="4"/>
      <c r="F21" s="10">
        <f>F19-F14</f>
        <v>12.599999999999994</v>
      </c>
      <c r="G21" s="9"/>
      <c r="H21" s="17"/>
      <c r="I21" s="88"/>
      <c r="J21" s="30"/>
      <c r="K21" s="30"/>
    </row>
    <row r="22" spans="2:11" ht="50.25" customHeight="1" x14ac:dyDescent="0.2">
      <c r="B22" s="63" t="s">
        <v>32</v>
      </c>
      <c r="C22" s="59"/>
      <c r="D22" s="59"/>
      <c r="E22" s="64"/>
      <c r="F22" s="67">
        <v>-39.4</v>
      </c>
      <c r="G22" s="66"/>
      <c r="H22" s="70"/>
      <c r="I22" s="86"/>
      <c r="J22" s="57" t="s">
        <v>36</v>
      </c>
      <c r="K22" s="57" t="s">
        <v>60</v>
      </c>
    </row>
    <row r="23" spans="2:11" ht="12.6" customHeight="1" x14ac:dyDescent="0.2">
      <c r="B23" s="13" t="s">
        <v>11</v>
      </c>
      <c r="C23" s="5"/>
      <c r="D23" s="5"/>
      <c r="E23" s="4"/>
      <c r="F23" s="14">
        <v>5.19</v>
      </c>
      <c r="G23" s="17"/>
      <c r="H23" s="17"/>
      <c r="I23" s="88"/>
      <c r="J23" s="32" t="s">
        <v>27</v>
      </c>
      <c r="K23" s="30"/>
    </row>
    <row r="24" spans="2:11" ht="45" customHeight="1" x14ac:dyDescent="0.2">
      <c r="B24" s="68" t="s">
        <v>7</v>
      </c>
      <c r="C24" s="59"/>
      <c r="D24" s="59"/>
      <c r="E24" s="64"/>
      <c r="F24" s="69">
        <v>-11.08</v>
      </c>
      <c r="G24" s="70"/>
      <c r="H24" s="70"/>
      <c r="I24" s="86"/>
      <c r="J24" s="57" t="s">
        <v>57</v>
      </c>
      <c r="K24" s="71" t="s">
        <v>56</v>
      </c>
    </row>
    <row r="25" spans="2:11" ht="97.5" customHeight="1" x14ac:dyDescent="0.2">
      <c r="B25" s="58" t="s">
        <v>24</v>
      </c>
      <c r="C25" s="59"/>
      <c r="D25" s="72">
        <f>(F8*F25*F10)/1000</f>
        <v>331.2</v>
      </c>
      <c r="E25" s="56" t="s">
        <v>31</v>
      </c>
      <c r="F25" s="73">
        <v>230</v>
      </c>
      <c r="G25" s="66"/>
      <c r="H25" s="70"/>
      <c r="I25" s="86"/>
      <c r="J25" s="61" t="s">
        <v>62</v>
      </c>
      <c r="K25" s="57" t="s">
        <v>55</v>
      </c>
    </row>
    <row r="26" spans="2:11" s="62" customFormat="1" ht="26.25" thickBot="1" x14ac:dyDescent="0.25">
      <c r="B26" s="74" t="s">
        <v>10</v>
      </c>
      <c r="C26" s="59"/>
      <c r="D26" s="75"/>
      <c r="E26" s="76"/>
      <c r="F26" s="77">
        <f>ROUND(10*LOG10((D14+D19)*10^-18*10^3)-F24+10*LOG(D25)+10*LOG(1000000)+F23,1)</f>
        <v>-39.4</v>
      </c>
      <c r="G26" s="66"/>
      <c r="H26" s="121"/>
      <c r="I26" s="86"/>
      <c r="J26" s="57" t="s">
        <v>38</v>
      </c>
      <c r="K26" s="61"/>
    </row>
    <row r="27" spans="2:11" x14ac:dyDescent="0.2">
      <c r="D27" s="4"/>
      <c r="E27" s="4"/>
      <c r="F27" s="4"/>
      <c r="G27" s="4"/>
      <c r="H27" s="4"/>
      <c r="I27" s="4"/>
      <c r="J27" s="4"/>
      <c r="K27" s="4"/>
    </row>
    <row r="28" spans="2:11" x14ac:dyDescent="0.2">
      <c r="D28" s="43" t="s">
        <v>35</v>
      </c>
      <c r="E28" s="43"/>
      <c r="F28" s="43"/>
      <c r="G28" s="43"/>
      <c r="H28" s="43"/>
      <c r="I28" s="124"/>
    </row>
    <row r="29" spans="2:11" x14ac:dyDescent="0.2">
      <c r="D29" s="44" t="s">
        <v>26</v>
      </c>
      <c r="E29" s="44"/>
      <c r="F29" s="44"/>
      <c r="G29" s="44"/>
      <c r="H29" s="44"/>
      <c r="I29" s="124"/>
    </row>
    <row r="30" spans="2:11" x14ac:dyDescent="0.2">
      <c r="D30" s="45" t="s">
        <v>8</v>
      </c>
      <c r="E30" s="46"/>
      <c r="F30" s="46"/>
      <c r="G30" s="46"/>
      <c r="H30" s="46"/>
      <c r="I30" s="124"/>
    </row>
    <row r="31" spans="2:11" x14ac:dyDescent="0.2">
      <c r="D31" s="35" t="s">
        <v>9</v>
      </c>
      <c r="E31" s="36"/>
      <c r="F31" s="36"/>
      <c r="G31" s="36"/>
      <c r="H31" s="36"/>
      <c r="I31" s="124"/>
    </row>
    <row r="32" spans="2:11" x14ac:dyDescent="0.2">
      <c r="I32" s="124"/>
    </row>
  </sheetData>
  <mergeCells count="7">
    <mergeCell ref="D31:H31"/>
    <mergeCell ref="B1:J1"/>
    <mergeCell ref="B4:B5"/>
    <mergeCell ref="D4:F4"/>
    <mergeCell ref="D28:H28"/>
    <mergeCell ref="D29:H29"/>
    <mergeCell ref="D30:H30"/>
  </mergeCells>
  <conditionalFormatting sqref="F26">
    <cfRule type="cellIs" dxfId="1" priority="1" stopIfTrue="1" operator="greaterThan">
      <formula>$F$22</formula>
    </cfRule>
    <cfRule type="cellIs" dxfId="0" priority="2" stopIfTrue="1" operator="greaterThan">
      <formula>"&gt;$K$22"</formula>
    </cfRule>
  </conditionalFormatting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515B8-9BA3-419A-8B7A-C252992BEB84}">
  <dimension ref="B1:I28"/>
  <sheetViews>
    <sheetView tabSelected="1" zoomScaleNormal="100" workbookViewId="0">
      <selection activeCell="F30" sqref="F30"/>
    </sheetView>
  </sheetViews>
  <sheetFormatPr baseColWidth="10" defaultColWidth="9.140625" defaultRowHeight="12.75" x14ac:dyDescent="0.2"/>
  <cols>
    <col min="1" max="1" width="2.5703125" customWidth="1"/>
    <col min="2" max="2" width="56" customWidth="1"/>
    <col min="3" max="3" width="1.28515625" customWidth="1"/>
    <col min="4" max="6" width="21.85546875" customWidth="1"/>
    <col min="7" max="7" width="1.28515625" customWidth="1"/>
    <col min="8" max="8" width="59.7109375" customWidth="1"/>
    <col min="9" max="9" width="78.42578125" customWidth="1"/>
    <col min="10" max="10" width="9.140625" customWidth="1"/>
  </cols>
  <sheetData>
    <row r="1" spans="2:9" ht="15.75" x14ac:dyDescent="0.25">
      <c r="B1" s="37" t="s">
        <v>40</v>
      </c>
      <c r="C1" s="37"/>
      <c r="D1" s="37"/>
      <c r="E1" s="37"/>
      <c r="F1" s="37"/>
      <c r="G1" s="37"/>
      <c r="H1" s="37"/>
    </row>
    <row r="2" spans="2:9" ht="15.75" x14ac:dyDescent="0.25">
      <c r="B2" s="21" t="s">
        <v>59</v>
      </c>
    </row>
    <row r="3" spans="2:9" ht="13.5" thickBot="1" x14ac:dyDescent="0.25"/>
    <row r="4" spans="2:9" x14ac:dyDescent="0.2">
      <c r="B4" s="38" t="s">
        <v>44</v>
      </c>
      <c r="C4" s="78"/>
      <c r="D4" s="52" t="s">
        <v>48</v>
      </c>
      <c r="E4" s="52" t="s">
        <v>50</v>
      </c>
      <c r="F4" s="90" t="s">
        <v>49</v>
      </c>
      <c r="G4" s="27"/>
      <c r="H4" s="110" t="s">
        <v>12</v>
      </c>
      <c r="I4" s="108" t="s">
        <v>67</v>
      </c>
    </row>
    <row r="5" spans="2:9" x14ac:dyDescent="0.2">
      <c r="B5" s="53"/>
      <c r="C5" s="85"/>
      <c r="D5" s="54"/>
      <c r="E5" s="54"/>
      <c r="F5" s="91"/>
      <c r="G5" s="1"/>
      <c r="H5" s="110"/>
      <c r="I5" s="109"/>
    </row>
    <row r="6" spans="2:9" ht="120.75" customHeight="1" x14ac:dyDescent="0.2">
      <c r="B6" s="79" t="s">
        <v>41</v>
      </c>
      <c r="C6" s="70"/>
      <c r="D6" s="92">
        <v>-85.3</v>
      </c>
      <c r="E6" s="92">
        <v>-81.7</v>
      </c>
      <c r="F6" s="100">
        <v>-82.7</v>
      </c>
      <c r="G6" s="55"/>
      <c r="H6" s="61" t="s">
        <v>51</v>
      </c>
      <c r="I6" s="57" t="s">
        <v>64</v>
      </c>
    </row>
    <row r="7" spans="2:9" ht="33.75" customHeight="1" x14ac:dyDescent="0.2">
      <c r="B7" s="79" t="s">
        <v>18</v>
      </c>
      <c r="C7" s="70"/>
      <c r="D7" s="92">
        <v>0.75</v>
      </c>
      <c r="E7" s="92">
        <v>0.75</v>
      </c>
      <c r="F7" s="100">
        <v>0.75</v>
      </c>
      <c r="G7" s="55"/>
      <c r="H7" s="61" t="s">
        <v>37</v>
      </c>
      <c r="I7" s="57" t="s">
        <v>53</v>
      </c>
    </row>
    <row r="8" spans="2:9" x14ac:dyDescent="0.2">
      <c r="B8" s="80" t="s">
        <v>14</v>
      </c>
      <c r="C8" s="17"/>
      <c r="D8" s="93">
        <v>120</v>
      </c>
      <c r="E8" s="93">
        <v>120</v>
      </c>
      <c r="F8" s="101">
        <v>120</v>
      </c>
      <c r="G8" s="8"/>
      <c r="H8" s="30"/>
      <c r="I8" s="30"/>
    </row>
    <row r="9" spans="2:9" x14ac:dyDescent="0.2">
      <c r="B9" s="80" t="s">
        <v>66</v>
      </c>
      <c r="C9" s="17"/>
      <c r="D9" s="93">
        <v>66</v>
      </c>
      <c r="E9" s="93">
        <v>66</v>
      </c>
      <c r="F9" s="101">
        <v>66</v>
      </c>
      <c r="G9" s="8"/>
      <c r="H9" s="30" t="s">
        <v>25</v>
      </c>
      <c r="I9" s="30"/>
    </row>
    <row r="10" spans="2:9" s="62" customFormat="1" ht="89.25" x14ac:dyDescent="0.2">
      <c r="B10" s="81" t="s">
        <v>63</v>
      </c>
      <c r="C10" s="86"/>
      <c r="D10" s="94">
        <v>66</v>
      </c>
      <c r="E10" s="94">
        <f>D10</f>
        <v>66</v>
      </c>
      <c r="F10" s="102">
        <f>D10</f>
        <v>66</v>
      </c>
      <c r="G10" s="60"/>
      <c r="H10" s="61" t="s">
        <v>62</v>
      </c>
      <c r="I10" s="57" t="s">
        <v>68</v>
      </c>
    </row>
    <row r="11" spans="2:9" x14ac:dyDescent="0.2">
      <c r="B11" s="80" t="s">
        <v>13</v>
      </c>
      <c r="C11" s="17"/>
      <c r="D11" s="93">
        <v>12</v>
      </c>
      <c r="E11" s="93">
        <v>12</v>
      </c>
      <c r="F11" s="101">
        <v>12</v>
      </c>
      <c r="G11" s="8"/>
      <c r="H11" s="30"/>
      <c r="I11" s="31"/>
    </row>
    <row r="12" spans="2:9" x14ac:dyDescent="0.2">
      <c r="B12" s="80" t="s">
        <v>34</v>
      </c>
      <c r="C12" s="17"/>
      <c r="D12" s="95">
        <v>-1</v>
      </c>
      <c r="E12" s="95">
        <v>-1</v>
      </c>
      <c r="F12" s="103">
        <v>-1</v>
      </c>
      <c r="G12" s="8"/>
      <c r="H12" s="111" t="s">
        <v>35</v>
      </c>
      <c r="I12" s="31"/>
    </row>
    <row r="13" spans="2:9" x14ac:dyDescent="0.2">
      <c r="B13" s="82" t="s">
        <v>42</v>
      </c>
      <c r="C13" s="87"/>
      <c r="D13" s="96">
        <f>D6+D7-D12+10*LOG10(D10/D9)</f>
        <v>-83.55</v>
      </c>
      <c r="E13" s="96">
        <f>E6+E7-E12+10*LOG10(E10/E9)</f>
        <v>-79.95</v>
      </c>
      <c r="F13" s="104">
        <f>F6+F7-F12+10*LOG10(F10/F9)</f>
        <v>-80.95</v>
      </c>
      <c r="G13" s="25"/>
      <c r="H13" s="30"/>
      <c r="I13" s="31"/>
    </row>
    <row r="14" spans="2:9" x14ac:dyDescent="0.2">
      <c r="B14" s="80"/>
      <c r="C14" s="87"/>
      <c r="D14" s="95"/>
      <c r="E14" s="95"/>
      <c r="F14" s="103"/>
      <c r="G14" s="8"/>
      <c r="H14" s="30"/>
      <c r="I14" s="31"/>
    </row>
    <row r="15" spans="2:9" x14ac:dyDescent="0.2">
      <c r="B15" s="80" t="s">
        <v>32</v>
      </c>
      <c r="C15" s="17"/>
      <c r="D15" s="97">
        <v>-32.799999999999997</v>
      </c>
      <c r="E15" s="97">
        <v>-39.4</v>
      </c>
      <c r="F15" s="105">
        <v>-36.4</v>
      </c>
      <c r="G15" s="27"/>
      <c r="H15" s="32" t="s">
        <v>36</v>
      </c>
      <c r="I15" s="31"/>
    </row>
    <row r="16" spans="2:9" ht="12.6" customHeight="1" x14ac:dyDescent="0.2">
      <c r="B16" s="80" t="s">
        <v>11</v>
      </c>
      <c r="C16" s="88"/>
      <c r="D16" s="97">
        <v>5.19</v>
      </c>
      <c r="E16" s="97">
        <v>5.19</v>
      </c>
      <c r="F16" s="105">
        <v>5.19</v>
      </c>
      <c r="G16" s="27"/>
      <c r="H16" s="32" t="s">
        <v>27</v>
      </c>
      <c r="I16" s="31"/>
    </row>
    <row r="17" spans="2:9" x14ac:dyDescent="0.2">
      <c r="B17" s="83" t="s">
        <v>7</v>
      </c>
      <c r="C17" s="17"/>
      <c r="D17" s="98">
        <v>-13</v>
      </c>
      <c r="E17" s="98">
        <v>-13</v>
      </c>
      <c r="F17" s="106">
        <v>-13</v>
      </c>
      <c r="G17" s="26"/>
      <c r="H17" s="30" t="s">
        <v>58</v>
      </c>
      <c r="I17" s="31"/>
    </row>
    <row r="18" spans="2:9" x14ac:dyDescent="0.2">
      <c r="B18" s="83"/>
      <c r="C18" s="88"/>
      <c r="D18" s="113"/>
      <c r="E18" s="113"/>
      <c r="F18" s="114"/>
      <c r="G18" s="26"/>
      <c r="H18" s="30"/>
      <c r="I18" s="31"/>
    </row>
    <row r="19" spans="2:9" x14ac:dyDescent="0.2">
      <c r="B19" s="82" t="s">
        <v>47</v>
      </c>
      <c r="C19" s="17"/>
      <c r="D19" s="96">
        <f>D15+D17-10*LOG10(D9*D11)</f>
        <v>-74.787251815894933</v>
      </c>
      <c r="E19" s="96">
        <f>E15+E17-10*LOG10(E9*E11)</f>
        <v>-81.387251815894928</v>
      </c>
      <c r="F19" s="104">
        <f>F15+F17-10*LOG10(F9*F11)</f>
        <v>-78.387251815894928</v>
      </c>
      <c r="G19" s="25"/>
      <c r="H19" s="30"/>
      <c r="I19" s="112"/>
    </row>
    <row r="20" spans="2:9" ht="13.5" thickBot="1" x14ac:dyDescent="0.25">
      <c r="B20" s="84" t="s">
        <v>43</v>
      </c>
      <c r="C20" s="17"/>
      <c r="D20" s="99">
        <f>D15-D16+D17</f>
        <v>-50.989999999999995</v>
      </c>
      <c r="E20" s="99">
        <f>E15-E16+E17</f>
        <v>-57.589999999999996</v>
      </c>
      <c r="F20" s="107">
        <f>F15-F16+F17</f>
        <v>-54.589999999999996</v>
      </c>
      <c r="G20" s="25"/>
      <c r="H20" s="30"/>
      <c r="I20" s="31"/>
    </row>
    <row r="21" spans="2:9" ht="13.5" thickBot="1" x14ac:dyDescent="0.25">
      <c r="C21" s="89"/>
    </row>
    <row r="22" spans="2:9" x14ac:dyDescent="0.2">
      <c r="B22" s="47" t="s">
        <v>45</v>
      </c>
      <c r="C22" s="5"/>
      <c r="D22" s="49">
        <f>D20-D13</f>
        <v>32.56</v>
      </c>
      <c r="E22" s="49">
        <f>E20-E13</f>
        <v>22.360000000000007</v>
      </c>
      <c r="F22" s="49">
        <f>F20-F13</f>
        <v>26.360000000000007</v>
      </c>
      <c r="G22" s="26"/>
      <c r="H22" s="51" t="s">
        <v>28</v>
      </c>
      <c r="I22" s="4"/>
    </row>
    <row r="23" spans="2:9" ht="13.5" thickBot="1" x14ac:dyDescent="0.25">
      <c r="B23" s="48"/>
      <c r="C23" s="12"/>
      <c r="D23" s="50"/>
      <c r="E23" s="50"/>
      <c r="F23" s="50"/>
      <c r="G23" s="25"/>
      <c r="H23" s="51"/>
      <c r="I23" s="4"/>
    </row>
    <row r="24" spans="2:9" x14ac:dyDescent="0.2">
      <c r="D24" s="4"/>
      <c r="E24" s="4"/>
      <c r="F24" s="4"/>
      <c r="G24" s="4"/>
      <c r="H24" s="4"/>
      <c r="I24" s="4"/>
    </row>
    <row r="25" spans="2:9" x14ac:dyDescent="0.2">
      <c r="D25" s="28" t="s">
        <v>46</v>
      </c>
    </row>
    <row r="26" spans="2:9" x14ac:dyDescent="0.2">
      <c r="D26" s="24" t="s">
        <v>26</v>
      </c>
    </row>
    <row r="28" spans="2:9" x14ac:dyDescent="0.2">
      <c r="D28" s="29"/>
      <c r="F28" s="29"/>
    </row>
  </sheetData>
  <mergeCells count="12">
    <mergeCell ref="I4:I5"/>
    <mergeCell ref="B1:H1"/>
    <mergeCell ref="B4:B5"/>
    <mergeCell ref="B22:B23"/>
    <mergeCell ref="D22:D23"/>
    <mergeCell ref="H22:H23"/>
    <mergeCell ref="D4:D5"/>
    <mergeCell ref="E4:E5"/>
    <mergeCell ref="E22:E23"/>
    <mergeCell ref="F4:F5"/>
    <mergeCell ref="F22:F23"/>
    <mergeCell ref="H4:H5"/>
  </mergeCells>
  <pageMargins left="0.75" right="0.75" top="1" bottom="1" header="0.5" footer="0.5"/>
  <pageSetup paperSize="9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3B44DBAB605D4CBDA8E0AF88A201C6" ma:contentTypeVersion="1" ma:contentTypeDescription="Create a new document." ma:contentTypeScope="" ma:versionID="7ee695728a37123aaa715c68755bb043">
  <xsd:schema xmlns:xsd="http://www.w3.org/2001/XMLSchema" xmlns:xs="http://www.w3.org/2001/XMLSchema" xmlns:p="http://schemas.microsoft.com/office/2006/metadata/properties" xmlns:ns2="05fef6b6-48ff-4793-a586-dff4857ec2fd" targetNamespace="http://schemas.microsoft.com/office/2006/metadata/properties" ma:root="true" ma:fieldsID="bb41b38d113ae236cee4204ddc7f232d" ns2:_="">
    <xsd:import namespace="05fef6b6-48ff-4793-a586-dff4857ec2f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fef6b6-48ff-4793-a586-dff4857ec2f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D1385D-817B-41D8-AAE3-076F9E4889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69685A-629B-4015-9763-892C5CC4C35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A4FB709-5F50-49AB-9FDA-DF58B07B13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fef6b6-48ff-4793-a586-dff4857ec2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B4160A3-E964-4D71-8F26-A5D3CC3ADCE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Mode1_Calc_Template</vt:lpstr>
      <vt:lpstr>Mode2_Calc_Template</vt:lpstr>
    </vt:vector>
  </TitlesOfParts>
  <Company>Anritsu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uk000594</dc:creator>
  <cp:lastModifiedBy>R&amp;S</cp:lastModifiedBy>
  <dcterms:created xsi:type="dcterms:W3CDTF">2011-07-29T10:18:31Z</dcterms:created>
  <dcterms:modified xsi:type="dcterms:W3CDTF">2023-08-30T17:13:20Z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64cdcd-3664-4d05-9615-7cbf65a4f0a8_Enabled">
    <vt:lpwstr>true</vt:lpwstr>
  </property>
  <property fmtid="{D5CDD505-2E9C-101B-9397-08002B2CF9AE}" pid="3" name="MSIP_Label_9764cdcd-3664-4d05-9615-7cbf65a4f0a8_SetDate">
    <vt:lpwstr>2023-08-30T16:23:55Z</vt:lpwstr>
  </property>
  <property fmtid="{D5CDD505-2E9C-101B-9397-08002B2CF9AE}" pid="4" name="MSIP_Label_9764cdcd-3664-4d05-9615-7cbf65a4f0a8_Method">
    <vt:lpwstr>Privileged</vt:lpwstr>
  </property>
  <property fmtid="{D5CDD505-2E9C-101B-9397-08002B2CF9AE}" pid="5" name="MSIP_Label_9764cdcd-3664-4d05-9615-7cbf65a4f0a8_Name">
    <vt:lpwstr>UNRESTRICTED</vt:lpwstr>
  </property>
  <property fmtid="{D5CDD505-2E9C-101B-9397-08002B2CF9AE}" pid="6" name="MSIP_Label_9764cdcd-3664-4d05-9615-7cbf65a4f0a8_SiteId">
    <vt:lpwstr>74bddbd9-705c-456e-aabd-99beb719a2b2</vt:lpwstr>
  </property>
  <property fmtid="{D5CDD505-2E9C-101B-9397-08002B2CF9AE}" pid="7" name="MSIP_Label_9764cdcd-3664-4d05-9615-7cbf65a4f0a8_ActionId">
    <vt:lpwstr>c3a5f2fa-b039-4692-85cf-398d6596acaa</vt:lpwstr>
  </property>
  <property fmtid="{D5CDD505-2E9C-101B-9397-08002B2CF9AE}" pid="8" name="MSIP_Label_9764cdcd-3664-4d05-9615-7cbf65a4f0a8_ContentBits">
    <vt:lpwstr>0</vt:lpwstr>
  </property>
</Properties>
</file>