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weichao\Downloads\"/>
    </mc:Choice>
  </mc:AlternateContent>
  <xr:revisionPtr revIDLastSave="0" documentId="13_ncr:1_{BCA6E037-8DB9-4E56-9C94-436BD022F1F9}" xr6:coauthVersionLast="45" xr6:coauthVersionMax="45" xr10:uidLastSave="{00000000-0000-0000-0000-000000000000}"/>
  <bookViews>
    <workbookView xWindow="-120" yWindow="-120" windowWidth="29040" windowHeight="15840" tabRatio="774" activeTab="11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1" i="49" l="1"/>
  <c r="X41" i="49"/>
  <c r="Y39" i="49"/>
  <c r="Y43" i="49" s="1"/>
  <c r="Y50" i="49" s="1"/>
  <c r="Y64" i="49" s="1"/>
  <c r="X39" i="49"/>
  <c r="X43" i="49" s="1"/>
  <c r="X50" i="49" s="1"/>
  <c r="X64" i="49" s="1"/>
  <c r="Y30" i="49"/>
  <c r="X30" i="49"/>
  <c r="Y18" i="49"/>
  <c r="Y25" i="49" s="1"/>
  <c r="Y52" i="49" s="1"/>
  <c r="Y61" i="49" s="1"/>
  <c r="X18" i="49"/>
  <c r="X25" i="49" s="1"/>
  <c r="X52" i="49" s="1"/>
  <c r="X61" i="49" s="1"/>
  <c r="AE42" i="50"/>
  <c r="AD42" i="50"/>
  <c r="AE40" i="50"/>
  <c r="AE44" i="50" s="1"/>
  <c r="AE51" i="50" s="1"/>
  <c r="AE65" i="50" s="1"/>
  <c r="AD40" i="50"/>
  <c r="AD44" i="50" s="1"/>
  <c r="AD51" i="50" s="1"/>
  <c r="AD65" i="50" s="1"/>
  <c r="AE30" i="50"/>
  <c r="AD30" i="50"/>
  <c r="AE18" i="50"/>
  <c r="AE26" i="50" s="1"/>
  <c r="AE53" i="50" s="1"/>
  <c r="AE62" i="50" s="1"/>
  <c r="AD18" i="50"/>
  <c r="AD26" i="50" s="1"/>
  <c r="AD53" i="50" s="1"/>
  <c r="AD62" i="50" s="1"/>
  <c r="AA42" i="54"/>
  <c r="Z42" i="54"/>
  <c r="AA40" i="54"/>
  <c r="AA44" i="54" s="1"/>
  <c r="AA51" i="54" s="1"/>
  <c r="AA65" i="54" s="1"/>
  <c r="Z40" i="54"/>
  <c r="Z44" i="54" s="1"/>
  <c r="Z51" i="54" s="1"/>
  <c r="Z65" i="54" s="1"/>
  <c r="AA30" i="54"/>
  <c r="Z30" i="54"/>
  <c r="AA18" i="54"/>
  <c r="AA26" i="54" s="1"/>
  <c r="AA53" i="54" s="1"/>
  <c r="AA62" i="54" s="1"/>
  <c r="Z18" i="54"/>
  <c r="Z26" i="54" s="1"/>
  <c r="Z53" i="54" s="1"/>
  <c r="Z62" i="54" s="1"/>
  <c r="AW42" i="46"/>
  <c r="AV42" i="46"/>
  <c r="AV44" i="46" s="1"/>
  <c r="AV51" i="46" s="1"/>
  <c r="AU42" i="46"/>
  <c r="AU17" i="46" s="1"/>
  <c r="AW40" i="46"/>
  <c r="AW44" i="46" s="1"/>
  <c r="AW51" i="46" s="1"/>
  <c r="AW65" i="46" s="1"/>
  <c r="AV40" i="46"/>
  <c r="AU40" i="46"/>
  <c r="AU44" i="46" s="1"/>
  <c r="AU51" i="46" s="1"/>
  <c r="AW30" i="46"/>
  <c r="AV30" i="46"/>
  <c r="AU30" i="46"/>
  <c r="AW26" i="46"/>
  <c r="AW53" i="46" s="1"/>
  <c r="AW62" i="46" s="1"/>
  <c r="AW18" i="46"/>
  <c r="AV18" i="46"/>
  <c r="AU18" i="46"/>
  <c r="AW17" i="46"/>
  <c r="AW16" i="46"/>
  <c r="AV16" i="46"/>
  <c r="AU16" i="46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R44" i="52"/>
  <c r="AR51" i="52" s="1"/>
  <c r="AS42" i="52"/>
  <c r="AS17" i="52" s="1"/>
  <c r="AR42" i="52"/>
  <c r="AQ42" i="52"/>
  <c r="AQ17" i="52" s="1"/>
  <c r="AS40" i="52"/>
  <c r="AS44" i="52" s="1"/>
  <c r="AS51" i="52" s="1"/>
  <c r="AR40" i="52"/>
  <c r="AQ40" i="52"/>
  <c r="AQ44" i="52" s="1"/>
  <c r="AQ51" i="52" s="1"/>
  <c r="AS30" i="52"/>
  <c r="AR30" i="52"/>
  <c r="AQ30" i="52"/>
  <c r="AS18" i="52"/>
  <c r="AR18" i="52"/>
  <c r="AQ18" i="52"/>
  <c r="AR17" i="52"/>
  <c r="AS16" i="52"/>
  <c r="AR16" i="52"/>
  <c r="AQ16" i="52"/>
  <c r="AR43" i="51"/>
  <c r="AR50" i="51" s="1"/>
  <c r="AS41" i="51"/>
  <c r="AS17" i="51" s="1"/>
  <c r="AR41" i="51"/>
  <c r="AQ41" i="51"/>
  <c r="AS39" i="51"/>
  <c r="AS43" i="51" s="1"/>
  <c r="AS50" i="51" s="1"/>
  <c r="AR39" i="51"/>
  <c r="AQ39" i="51"/>
  <c r="AQ43" i="51" s="1"/>
  <c r="AQ50" i="51" s="1"/>
  <c r="AS30" i="51"/>
  <c r="AR30" i="51"/>
  <c r="AQ30" i="51"/>
  <c r="AS18" i="51"/>
  <c r="AR18" i="51"/>
  <c r="AQ18" i="51"/>
  <c r="AQ25" i="51" s="1"/>
  <c r="AR17" i="51"/>
  <c r="AR64" i="51" s="1"/>
  <c r="AQ17" i="51"/>
  <c r="AS16" i="51"/>
  <c r="AR16" i="51"/>
  <c r="AQ16" i="51"/>
  <c r="AU65" i="46" l="1"/>
  <c r="AU26" i="46"/>
  <c r="AU53" i="46" s="1"/>
  <c r="AU62" i="46" s="1"/>
  <c r="AV17" i="46"/>
  <c r="AP65" i="53"/>
  <c r="AP26" i="53"/>
  <c r="AP53" i="53" s="1"/>
  <c r="AP62" i="53" s="1"/>
  <c r="AN65" i="53"/>
  <c r="AN26" i="53"/>
  <c r="AN53" i="53" s="1"/>
  <c r="AN62" i="53" s="1"/>
  <c r="AO65" i="53"/>
  <c r="AO26" i="53"/>
  <c r="AO53" i="53" s="1"/>
  <c r="AO62" i="53" s="1"/>
  <c r="AS65" i="52"/>
  <c r="AS26" i="52"/>
  <c r="AS53" i="52" s="1"/>
  <c r="AS62" i="52" s="1"/>
  <c r="AR65" i="52"/>
  <c r="AQ65" i="52"/>
  <c r="AQ26" i="52"/>
  <c r="AQ53" i="52" s="1"/>
  <c r="AQ62" i="52" s="1"/>
  <c r="AR26" i="52"/>
  <c r="AR53" i="52" s="1"/>
  <c r="AR62" i="52" s="1"/>
  <c r="AQ64" i="51"/>
  <c r="AS64" i="51"/>
  <c r="AS25" i="51"/>
  <c r="AS52" i="51" s="1"/>
  <c r="AS61" i="51" s="1"/>
  <c r="AQ52" i="51"/>
  <c r="AQ61" i="51" s="1"/>
  <c r="AR25" i="51"/>
  <c r="AR52" i="51" s="1"/>
  <c r="AR61" i="51" s="1"/>
  <c r="AV65" i="46" l="1"/>
  <c r="AV26" i="46"/>
  <c r="AV53" i="46" s="1"/>
  <c r="AV62" i="46" s="1"/>
  <c r="AN43" i="51" l="1"/>
  <c r="AN50" i="51" s="1"/>
  <c r="AP41" i="51"/>
  <c r="AP17" i="51" s="1"/>
  <c r="AO41" i="51"/>
  <c r="AO17" i="51" s="1"/>
  <c r="AN41" i="51"/>
  <c r="AP39" i="51"/>
  <c r="AP43" i="51" s="1"/>
  <c r="AP50" i="51" s="1"/>
  <c r="AO39" i="51"/>
  <c r="AO43" i="51" s="1"/>
  <c r="AO50" i="51" s="1"/>
  <c r="AN39" i="51"/>
  <c r="AP30" i="51"/>
  <c r="AO30" i="51"/>
  <c r="AN30" i="51"/>
  <c r="AP18" i="51"/>
  <c r="AO18" i="51"/>
  <c r="AN18" i="51"/>
  <c r="AN17" i="51"/>
  <c r="AN64" i="51" s="1"/>
  <c r="AP16" i="51"/>
  <c r="AO16" i="51"/>
  <c r="AN16" i="51"/>
  <c r="AB44" i="50"/>
  <c r="AB51" i="50" s="1"/>
  <c r="AB65" i="50" s="1"/>
  <c r="AC42" i="50"/>
  <c r="AB42" i="50"/>
  <c r="AC40" i="50"/>
  <c r="AC44" i="50" s="1"/>
  <c r="AC51" i="50" s="1"/>
  <c r="AC65" i="50" s="1"/>
  <c r="AB40" i="50"/>
  <c r="AC30" i="50"/>
  <c r="AB30" i="50"/>
  <c r="AC26" i="50"/>
  <c r="AB26" i="50"/>
  <c r="AC18" i="50"/>
  <c r="AB18" i="50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V18" i="49"/>
  <c r="V25" i="49" s="1"/>
  <c r="X43" i="47"/>
  <c r="X50" i="47" s="1"/>
  <c r="X64" i="47" s="1"/>
  <c r="Y41" i="47"/>
  <c r="X41" i="47"/>
  <c r="Y39" i="47"/>
  <c r="Y43" i="47" s="1"/>
  <c r="Y50" i="47" s="1"/>
  <c r="X39" i="47"/>
  <c r="Y30" i="47"/>
  <c r="X30" i="47"/>
  <c r="Y25" i="47"/>
  <c r="X25" i="47"/>
  <c r="Y18" i="47"/>
  <c r="X18" i="47"/>
  <c r="AT42" i="46"/>
  <c r="AT17" i="46" s="1"/>
  <c r="AS42" i="46"/>
  <c r="AS17" i="46" s="1"/>
  <c r="AR42" i="46"/>
  <c r="AT40" i="46"/>
  <c r="AT44" i="46" s="1"/>
  <c r="AT51" i="46" s="1"/>
  <c r="AS40" i="46"/>
  <c r="AS44" i="46" s="1"/>
  <c r="AS51" i="46" s="1"/>
  <c r="AR40" i="46"/>
  <c r="AR44" i="46" s="1"/>
  <c r="AR51" i="46" s="1"/>
  <c r="AT30" i="46"/>
  <c r="AS30" i="46"/>
  <c r="AR30" i="46"/>
  <c r="AT18" i="46"/>
  <c r="AS18" i="46"/>
  <c r="AR18" i="46"/>
  <c r="AR17" i="46"/>
  <c r="AT16" i="46"/>
  <c r="AS16" i="46"/>
  <c r="AR16" i="46"/>
  <c r="AS43" i="32"/>
  <c r="AS50" i="32" s="1"/>
  <c r="AR43" i="32"/>
  <c r="AR50" i="32" s="1"/>
  <c r="AT41" i="32"/>
  <c r="AT43" i="32" s="1"/>
  <c r="AT50" i="32" s="1"/>
  <c r="AS41" i="32"/>
  <c r="AR41" i="32"/>
  <c r="AR17" i="32" s="1"/>
  <c r="AT39" i="32"/>
  <c r="AS39" i="32"/>
  <c r="AR39" i="32"/>
  <c r="AT30" i="32"/>
  <c r="AS30" i="32"/>
  <c r="AR30" i="32"/>
  <c r="AT18" i="32"/>
  <c r="AS18" i="32"/>
  <c r="AR18" i="32"/>
  <c r="AS17" i="32"/>
  <c r="AS25" i="32" s="1"/>
  <c r="AS52" i="32" s="1"/>
  <c r="AS61" i="32" s="1"/>
  <c r="AT16" i="32"/>
  <c r="AS16" i="32"/>
  <c r="AR16" i="32"/>
  <c r="AO64" i="51" l="1"/>
  <c r="AO25" i="51"/>
  <c r="AO52" i="51" s="1"/>
  <c r="AO61" i="51" s="1"/>
  <c r="AP64" i="51"/>
  <c r="AP25" i="51"/>
  <c r="AP52" i="51" s="1"/>
  <c r="AP61" i="51" s="1"/>
  <c r="AN25" i="51"/>
  <c r="AN52" i="51" s="1"/>
  <c r="AN61" i="51" s="1"/>
  <c r="AC53" i="50"/>
  <c r="AC62" i="50" s="1"/>
  <c r="AB53" i="50"/>
  <c r="AB62" i="50" s="1"/>
  <c r="W52" i="49"/>
  <c r="W61" i="49" s="1"/>
  <c r="V52" i="49"/>
  <c r="V61" i="49" s="1"/>
  <c r="X52" i="47"/>
  <c r="X61" i="47" s="1"/>
  <c r="Y52" i="47"/>
  <c r="Y61" i="47" s="1"/>
  <c r="Y64" i="47"/>
  <c r="AR65" i="46"/>
  <c r="AS65" i="46"/>
  <c r="AS26" i="46"/>
  <c r="AS53" i="46" s="1"/>
  <c r="AS62" i="46" s="1"/>
  <c r="AT26" i="46"/>
  <c r="AT53" i="46" s="1"/>
  <c r="AT62" i="46" s="1"/>
  <c r="AT65" i="46"/>
  <c r="AR26" i="46"/>
  <c r="AR53" i="46" s="1"/>
  <c r="AR62" i="46" s="1"/>
  <c r="AR25" i="32"/>
  <c r="AR52" i="32" s="1"/>
  <c r="AR61" i="32" s="1"/>
  <c r="AR64" i="32"/>
  <c r="AT17" i="32"/>
  <c r="AS64" i="32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18" i="57"/>
  <c r="H18" i="57"/>
  <c r="H25" i="57" s="1"/>
  <c r="I44" i="56"/>
  <c r="I51" i="56" s="1"/>
  <c r="H44" i="56"/>
  <c r="H51" i="56" s="1"/>
  <c r="J42" i="56"/>
  <c r="J17" i="56" s="1"/>
  <c r="I42" i="56"/>
  <c r="H42" i="56"/>
  <c r="H17" i="56" s="1"/>
  <c r="J40" i="56"/>
  <c r="J44" i="56" s="1"/>
  <c r="J51" i="56" s="1"/>
  <c r="I40" i="56"/>
  <c r="H40" i="56"/>
  <c r="J30" i="56"/>
  <c r="I30" i="56"/>
  <c r="H30" i="56"/>
  <c r="J18" i="56"/>
  <c r="I18" i="56"/>
  <c r="H18" i="56"/>
  <c r="I17" i="56"/>
  <c r="J16" i="56"/>
  <c r="I16" i="56"/>
  <c r="H16" i="56"/>
  <c r="X44" i="54"/>
  <c r="X51" i="54" s="1"/>
  <c r="X65" i="54" s="1"/>
  <c r="Y42" i="54"/>
  <c r="Y44" i="54" s="1"/>
  <c r="Y51" i="54" s="1"/>
  <c r="Y65" i="54" s="1"/>
  <c r="X42" i="54"/>
  <c r="Y40" i="54"/>
  <c r="X40" i="54"/>
  <c r="Y30" i="54"/>
  <c r="X30" i="54"/>
  <c r="X26" i="54"/>
  <c r="Y18" i="54"/>
  <c r="Y26" i="54" s="1"/>
  <c r="Y53" i="54" s="1"/>
  <c r="Y62" i="54" s="1"/>
  <c r="X18" i="54"/>
  <c r="AM42" i="53"/>
  <c r="AM44" i="53" s="1"/>
  <c r="AM51" i="53" s="1"/>
  <c r="AL42" i="53"/>
  <c r="AL44" i="53" s="1"/>
  <c r="AL51" i="53" s="1"/>
  <c r="AK42" i="53"/>
  <c r="AK17" i="53" s="1"/>
  <c r="AM40" i="53"/>
  <c r="AL40" i="53"/>
  <c r="AK40" i="53"/>
  <c r="AK44" i="53" s="1"/>
  <c r="AK51" i="53" s="1"/>
  <c r="AM30" i="53"/>
  <c r="AL30" i="53"/>
  <c r="AK30" i="53"/>
  <c r="AM18" i="53"/>
  <c r="AL18" i="53"/>
  <c r="AK18" i="53"/>
  <c r="AM16" i="53"/>
  <c r="AL16" i="53"/>
  <c r="AK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M50" i="51"/>
  <c r="AM64" i="51" s="1"/>
  <c r="AM43" i="51"/>
  <c r="AM41" i="51"/>
  <c r="AL41" i="51"/>
  <c r="AL43" i="51" s="1"/>
  <c r="AL50" i="51" s="1"/>
  <c r="AK41" i="51"/>
  <c r="AK17" i="51" s="1"/>
  <c r="AM39" i="51"/>
  <c r="AL39" i="51"/>
  <c r="AK39" i="51"/>
  <c r="AK43" i="51" s="1"/>
  <c r="AK50" i="51" s="1"/>
  <c r="AM30" i="51"/>
  <c r="AL30" i="51"/>
  <c r="AK30" i="51"/>
  <c r="AM25" i="51"/>
  <c r="AM52" i="51" s="1"/>
  <c r="AM61" i="51" s="1"/>
  <c r="AM18" i="51"/>
  <c r="AL18" i="51"/>
  <c r="AK18" i="51"/>
  <c r="AM17" i="51"/>
  <c r="AM16" i="51"/>
  <c r="AL16" i="51"/>
  <c r="AK16" i="51"/>
  <c r="AA42" i="50"/>
  <c r="Z42" i="50"/>
  <c r="AA40" i="50"/>
  <c r="AA44" i="50" s="1"/>
  <c r="AA51" i="50" s="1"/>
  <c r="AA65" i="50" s="1"/>
  <c r="Z40" i="50"/>
  <c r="Z44" i="50" s="1"/>
  <c r="Z51" i="50" s="1"/>
  <c r="Z65" i="50" s="1"/>
  <c r="AA30" i="50"/>
  <c r="Z30" i="50"/>
  <c r="Z26" i="50"/>
  <c r="Z53" i="50" s="1"/>
  <c r="Z62" i="50" s="1"/>
  <c r="AA18" i="50"/>
  <c r="AA26" i="50" s="1"/>
  <c r="AA53" i="50" s="1"/>
  <c r="AA62" i="50" s="1"/>
  <c r="Z18" i="50"/>
  <c r="U41" i="49"/>
  <c r="T41" i="49"/>
  <c r="U39" i="49"/>
  <c r="U43" i="49" s="1"/>
  <c r="U50" i="49" s="1"/>
  <c r="U64" i="49" s="1"/>
  <c r="T39" i="49"/>
  <c r="T43" i="49" s="1"/>
  <c r="T50" i="49" s="1"/>
  <c r="T64" i="49" s="1"/>
  <c r="U30" i="49"/>
  <c r="T30" i="49"/>
  <c r="T25" i="49"/>
  <c r="T52" i="49" s="1"/>
  <c r="T61" i="49" s="1"/>
  <c r="U18" i="49"/>
  <c r="U25" i="49" s="1"/>
  <c r="U52" i="49" s="1"/>
  <c r="U61" i="49" s="1"/>
  <c r="T18" i="49"/>
  <c r="S43" i="48"/>
  <c r="S50" i="48" s="1"/>
  <c r="S64" i="48" s="1"/>
  <c r="S41" i="48"/>
  <c r="R41" i="48"/>
  <c r="S39" i="48"/>
  <c r="R39" i="48"/>
  <c r="R43" i="48" s="1"/>
  <c r="R50" i="48" s="1"/>
  <c r="R64" i="48" s="1"/>
  <c r="S30" i="48"/>
  <c r="R30" i="48"/>
  <c r="S25" i="48"/>
  <c r="S18" i="48"/>
  <c r="R18" i="48"/>
  <c r="R25" i="48" s="1"/>
  <c r="R52" i="48" s="1"/>
  <c r="R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V25" i="47"/>
  <c r="V52" i="47" s="1"/>
  <c r="V61" i="47" s="1"/>
  <c r="W18" i="47"/>
  <c r="V18" i="47"/>
  <c r="AP44" i="46"/>
  <c r="AP51" i="46" s="1"/>
  <c r="AO44" i="46"/>
  <c r="AO51" i="46" s="1"/>
  <c r="AQ42" i="46"/>
  <c r="AQ17" i="46" s="1"/>
  <c r="AP42" i="46"/>
  <c r="AO42" i="46"/>
  <c r="AO17" i="46" s="1"/>
  <c r="AQ40" i="46"/>
  <c r="AQ44" i="46" s="1"/>
  <c r="AQ51" i="46" s="1"/>
  <c r="AP40" i="46"/>
  <c r="AO40" i="46"/>
  <c r="AQ30" i="46"/>
  <c r="AP30" i="46"/>
  <c r="AO30" i="46"/>
  <c r="AQ18" i="46"/>
  <c r="AP18" i="46"/>
  <c r="AO18" i="46"/>
  <c r="AP17" i="46"/>
  <c r="AQ16" i="46"/>
  <c r="AP16" i="46"/>
  <c r="AO16" i="46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O25" i="32" s="1"/>
  <c r="AQ16" i="32"/>
  <c r="AP16" i="32"/>
  <c r="AO16" i="32"/>
  <c r="AT64" i="32" l="1"/>
  <c r="AT25" i="32"/>
  <c r="AT52" i="32" s="1"/>
  <c r="AT61" i="32" s="1"/>
  <c r="I52" i="57"/>
  <c r="I61" i="57" s="1"/>
  <c r="H52" i="57"/>
  <c r="H61" i="57" s="1"/>
  <c r="I65" i="56"/>
  <c r="H65" i="56"/>
  <c r="H26" i="56"/>
  <c r="H53" i="56" s="1"/>
  <c r="H62" i="56" s="1"/>
  <c r="J65" i="56"/>
  <c r="J26" i="56"/>
  <c r="J53" i="56" s="1"/>
  <c r="J62" i="56" s="1"/>
  <c r="I26" i="56"/>
  <c r="I53" i="56" s="1"/>
  <c r="I62" i="56" s="1"/>
  <c r="X53" i="54"/>
  <c r="X62" i="54" s="1"/>
  <c r="AK65" i="53"/>
  <c r="AK26" i="53"/>
  <c r="AK53" i="53" s="1"/>
  <c r="AK62" i="53" s="1"/>
  <c r="AM17" i="53"/>
  <c r="AL17" i="53"/>
  <c r="AP65" i="52"/>
  <c r="AP26" i="52"/>
  <c r="AP53" i="52" s="1"/>
  <c r="AP62" i="52" s="1"/>
  <c r="AO26" i="52"/>
  <c r="AO53" i="52" s="1"/>
  <c r="AO62" i="52" s="1"/>
  <c r="AO65" i="52"/>
  <c r="AN65" i="52"/>
  <c r="AN26" i="52"/>
  <c r="AN53" i="52" s="1"/>
  <c r="AN62" i="52" s="1"/>
  <c r="AN44" i="52"/>
  <c r="AN51" i="52" s="1"/>
  <c r="AK64" i="51"/>
  <c r="AK25" i="51"/>
  <c r="AK52" i="51" s="1"/>
  <c r="AK61" i="51" s="1"/>
  <c r="AL17" i="51"/>
  <c r="S52" i="48"/>
  <c r="S61" i="48" s="1"/>
  <c r="AO65" i="46"/>
  <c r="AO26" i="46"/>
  <c r="AO53" i="46" s="1"/>
  <c r="AO62" i="46" s="1"/>
  <c r="AP65" i="46"/>
  <c r="AQ65" i="46"/>
  <c r="AQ26" i="46"/>
  <c r="AQ53" i="46" s="1"/>
  <c r="AQ62" i="46" s="1"/>
  <c r="AP26" i="46"/>
  <c r="AP53" i="46" s="1"/>
  <c r="AP62" i="46" s="1"/>
  <c r="AO52" i="32"/>
  <c r="AO61" i="32" s="1"/>
  <c r="AP64" i="32"/>
  <c r="AQ64" i="32"/>
  <c r="AO64" i="32"/>
  <c r="AP25" i="32"/>
  <c r="AP52" i="32" s="1"/>
  <c r="AP61" i="32" s="1"/>
  <c r="AQ25" i="32"/>
  <c r="AQ52" i="32" s="1"/>
  <c r="AQ61" i="32" s="1"/>
  <c r="AJ42" i="53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J30" i="53"/>
  <c r="AI30" i="53"/>
  <c r="AH30" i="53"/>
  <c r="AJ18" i="53"/>
  <c r="AI18" i="53"/>
  <c r="AH18" i="53"/>
  <c r="AJ17" i="53"/>
  <c r="AI17" i="53"/>
  <c r="AH17" i="53"/>
  <c r="AJ16" i="53"/>
  <c r="AI16" i="53"/>
  <c r="AH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H16" i="52"/>
  <c r="AI16" i="52"/>
  <c r="AJ16" i="52"/>
  <c r="AH18" i="52"/>
  <c r="AI18" i="52"/>
  <c r="AJ18" i="52"/>
  <c r="AH30" i="52"/>
  <c r="AI30" i="52"/>
  <c r="AJ30" i="52"/>
  <c r="AH40" i="52"/>
  <c r="AI40" i="52"/>
  <c r="AI44" i="52" s="1"/>
  <c r="AI51" i="52" s="1"/>
  <c r="AJ40" i="52"/>
  <c r="AH42" i="52"/>
  <c r="AH17" i="52" s="1"/>
  <c r="AI42" i="52"/>
  <c r="AI17" i="52" s="1"/>
  <c r="AJ42" i="52"/>
  <c r="AJ17" i="52" s="1"/>
  <c r="AH44" i="52"/>
  <c r="AJ44" i="52"/>
  <c r="AJ51" i="52" s="1"/>
  <c r="AH51" i="52"/>
  <c r="Y42" i="50"/>
  <c r="X42" i="50"/>
  <c r="Y40" i="50"/>
  <c r="X40" i="50"/>
  <c r="Y30" i="50"/>
  <c r="X30" i="50"/>
  <c r="Y18" i="50"/>
  <c r="Y26" i="50" s="1"/>
  <c r="X18" i="50"/>
  <c r="X26" i="50" s="1"/>
  <c r="AN42" i="46"/>
  <c r="AM42" i="46"/>
  <c r="AL42" i="46"/>
  <c r="AN40" i="46"/>
  <c r="AN44" i="46" s="1"/>
  <c r="AN51" i="46" s="1"/>
  <c r="AM40" i="46"/>
  <c r="AM44" i="46" s="1"/>
  <c r="AM51" i="46" s="1"/>
  <c r="AL40" i="46"/>
  <c r="AL44" i="46" s="1"/>
  <c r="AL51" i="46" s="1"/>
  <c r="AN30" i="46"/>
  <c r="AM30" i="46"/>
  <c r="AL30" i="46"/>
  <c r="AN18" i="46"/>
  <c r="AM18" i="46"/>
  <c r="AL18" i="46"/>
  <c r="AN17" i="46"/>
  <c r="AM17" i="46"/>
  <c r="AL17" i="46"/>
  <c r="AN16" i="46"/>
  <c r="AM16" i="46"/>
  <c r="AL16" i="46"/>
  <c r="AJ41" i="51"/>
  <c r="AI41" i="51"/>
  <c r="AH41" i="5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7" i="51"/>
  <c r="AI17" i="51"/>
  <c r="AH17" i="51"/>
  <c r="AJ16" i="51"/>
  <c r="AI16" i="51"/>
  <c r="AH16" i="51"/>
  <c r="AN41" i="32"/>
  <c r="AM41" i="32"/>
  <c r="AL41" i="32"/>
  <c r="AN39" i="32"/>
  <c r="AN43" i="32" s="1"/>
  <c r="AN50" i="32" s="1"/>
  <c r="AM39" i="32"/>
  <c r="AM43" i="32" s="1"/>
  <c r="AM50" i="32" s="1"/>
  <c r="AL39" i="32"/>
  <c r="AL43" i="32" s="1"/>
  <c r="AL50" i="32" s="1"/>
  <c r="AN30" i="32"/>
  <c r="AM30" i="32"/>
  <c r="AL30" i="32"/>
  <c r="AN18" i="32"/>
  <c r="AM18" i="32"/>
  <c r="AL18" i="32"/>
  <c r="AN17" i="32"/>
  <c r="AM17" i="32"/>
  <c r="AL17" i="32"/>
  <c r="AN16" i="32"/>
  <c r="AM16" i="32"/>
  <c r="AL16" i="32"/>
  <c r="AL65" i="53" l="1"/>
  <c r="AL26" i="53"/>
  <c r="AL53" i="53" s="1"/>
  <c r="AL62" i="53" s="1"/>
  <c r="AM26" i="53"/>
  <c r="AM53" i="53" s="1"/>
  <c r="AM62" i="53" s="1"/>
  <c r="AM65" i="53"/>
  <c r="AL64" i="51"/>
  <c r="AL25" i="51"/>
  <c r="AL52" i="51" s="1"/>
  <c r="AL61" i="51" s="1"/>
  <c r="AI26" i="53"/>
  <c r="AI53" i="53" s="1"/>
  <c r="AI62" i="53" s="1"/>
  <c r="AH65" i="53"/>
  <c r="AJ65" i="53"/>
  <c r="AH26" i="53"/>
  <c r="AH53" i="53" s="1"/>
  <c r="AH62" i="53" s="1"/>
  <c r="AI65" i="53"/>
  <c r="AJ26" i="53"/>
  <c r="AJ53" i="53" s="1"/>
  <c r="AJ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I26" i="52"/>
  <c r="AI53" i="52" s="1"/>
  <c r="AI62" i="52" s="1"/>
  <c r="AI65" i="52"/>
  <c r="AJ65" i="52"/>
  <c r="AJ26" i="52"/>
  <c r="AJ53" i="52" s="1"/>
  <c r="AJ62" i="52" s="1"/>
  <c r="AH65" i="52"/>
  <c r="AH26" i="52"/>
  <c r="AH53" i="52" s="1"/>
  <c r="AH62" i="52" s="1"/>
  <c r="X44" i="50"/>
  <c r="X51" i="50" s="1"/>
  <c r="X65" i="50" s="1"/>
  <c r="Y44" i="50"/>
  <c r="Y51" i="50" s="1"/>
  <c r="Y65" i="50" s="1"/>
  <c r="AL65" i="46"/>
  <c r="AM65" i="46"/>
  <c r="AN65" i="46"/>
  <c r="AL26" i="46"/>
  <c r="AL53" i="46" s="1"/>
  <c r="AL62" i="46" s="1"/>
  <c r="AM26" i="46"/>
  <c r="AM53" i="46" s="1"/>
  <c r="AM62" i="46" s="1"/>
  <c r="AN26" i="46"/>
  <c r="AN53" i="46" s="1"/>
  <c r="AN62" i="46" s="1"/>
  <c r="AI64" i="51"/>
  <c r="AH64" i="51"/>
  <c r="AJ64" i="51"/>
  <c r="AH25" i="51"/>
  <c r="AH52" i="51" s="1"/>
  <c r="AH61" i="51" s="1"/>
  <c r="AI25" i="51"/>
  <c r="AI52" i="51" s="1"/>
  <c r="AI61" i="51" s="1"/>
  <c r="AJ25" i="51"/>
  <c r="AJ52" i="51" s="1"/>
  <c r="AJ61" i="51" s="1"/>
  <c r="AL64" i="32"/>
  <c r="AM64" i="32"/>
  <c r="AN64" i="32"/>
  <c r="AL25" i="32"/>
  <c r="AL52" i="32" s="1"/>
  <c r="AL61" i="32" s="1"/>
  <c r="AM25" i="32"/>
  <c r="AM52" i="32" s="1"/>
  <c r="AM61" i="32" s="1"/>
  <c r="AN25" i="32"/>
  <c r="AN52" i="32" s="1"/>
  <c r="AN61" i="32" s="1"/>
  <c r="X53" i="50" l="1"/>
  <c r="X62" i="50" s="1"/>
  <c r="Y53" i="50"/>
  <c r="Y62" i="50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52" i="57" s="1"/>
  <c r="F61" i="57" s="1"/>
  <c r="G42" i="56"/>
  <c r="G17" i="56" s="1"/>
  <c r="F42" i="56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F17" i="56"/>
  <c r="G16" i="56"/>
  <c r="F16" i="56"/>
  <c r="E16" i="56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W18" i="54"/>
  <c r="V18" i="54"/>
  <c r="V26" i="54" s="1"/>
  <c r="AE44" i="53"/>
  <c r="AE51" i="53" s="1"/>
  <c r="AG42" i="53"/>
  <c r="AG17" i="53" s="1"/>
  <c r="AF42" i="53"/>
  <c r="AE42" i="53"/>
  <c r="AE17" i="53" s="1"/>
  <c r="AG40" i="53"/>
  <c r="AG44" i="53" s="1"/>
  <c r="AG51" i="53" s="1"/>
  <c r="AF40" i="53"/>
  <c r="AF44" i="53" s="1"/>
  <c r="AF51" i="53" s="1"/>
  <c r="AE40" i="53"/>
  <c r="AG30" i="53"/>
  <c r="AF30" i="53"/>
  <c r="AE30" i="53"/>
  <c r="AG18" i="53"/>
  <c r="AF18" i="53"/>
  <c r="AE18" i="53"/>
  <c r="AF17" i="53"/>
  <c r="AG16" i="53"/>
  <c r="AF16" i="53"/>
  <c r="AE16" i="53"/>
  <c r="AG41" i="51"/>
  <c r="AG17" i="51" s="1"/>
  <c r="AF41" i="51"/>
  <c r="AE41" i="51"/>
  <c r="AE17" i="51" s="1"/>
  <c r="AG39" i="51"/>
  <c r="AF39" i="5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V26" i="50"/>
  <c r="W18" i="50"/>
  <c r="W26" i="50" s="1"/>
  <c r="V18" i="50"/>
  <c r="S41" i="49"/>
  <c r="R41" i="49"/>
  <c r="S39" i="49"/>
  <c r="R39" i="49"/>
  <c r="R43" i="49" s="1"/>
  <c r="R50" i="49" s="1"/>
  <c r="R64" i="49" s="1"/>
  <c r="S30" i="49"/>
  <c r="R30" i="49"/>
  <c r="S18" i="49"/>
  <c r="S25" i="49" s="1"/>
  <c r="R18" i="49"/>
  <c r="R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P18" i="48"/>
  <c r="P25" i="48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25" i="47"/>
  <c r="U52" i="47" s="1"/>
  <c r="U61" i="47" s="1"/>
  <c r="U18" i="47"/>
  <c r="T18" i="47"/>
  <c r="T25" i="47" s="1"/>
  <c r="AK42" i="46"/>
  <c r="AK17" i="46" s="1"/>
  <c r="AJ42" i="46"/>
  <c r="AI42" i="46"/>
  <c r="AI17" i="46" s="1"/>
  <c r="AK40" i="46"/>
  <c r="AK44" i="46" s="1"/>
  <c r="AK51" i="46" s="1"/>
  <c r="AJ40" i="46"/>
  <c r="AJ44" i="46" s="1"/>
  <c r="AJ51" i="46" s="1"/>
  <c r="AI40" i="46"/>
  <c r="AI44" i="46" s="1"/>
  <c r="AI51" i="46" s="1"/>
  <c r="AK30" i="46"/>
  <c r="AJ30" i="46"/>
  <c r="AI30" i="46"/>
  <c r="AK18" i="46"/>
  <c r="AJ18" i="46"/>
  <c r="AI18" i="46"/>
  <c r="AJ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W53" i="50" l="1"/>
  <c r="W62" i="50" s="1"/>
  <c r="AJ43" i="32"/>
  <c r="AJ50" i="32" s="1"/>
  <c r="AK43" i="32"/>
  <c r="AK50" i="32" s="1"/>
  <c r="AJ65" i="46"/>
  <c r="AF43" i="51"/>
  <c r="AF50" i="51" s="1"/>
  <c r="AF64" i="51" s="1"/>
  <c r="AI43" i="32"/>
  <c r="AI50" i="32" s="1"/>
  <c r="AI64" i="32" s="1"/>
  <c r="S43" i="49"/>
  <c r="S50" i="49" s="1"/>
  <c r="S64" i="49" s="1"/>
  <c r="AG43" i="51"/>
  <c r="AG50" i="51" s="1"/>
  <c r="AG64" i="51" s="1"/>
  <c r="E44" i="56"/>
  <c r="E51" i="56" s="1"/>
  <c r="E65" i="56" s="1"/>
  <c r="AF65" i="53"/>
  <c r="F44" i="56"/>
  <c r="F51" i="56" s="1"/>
  <c r="F65" i="56" s="1"/>
  <c r="G52" i="57"/>
  <c r="G61" i="57" s="1"/>
  <c r="G65" i="56"/>
  <c r="G26" i="56"/>
  <c r="G53" i="56" s="1"/>
  <c r="G62" i="56" s="1"/>
  <c r="E26" i="56"/>
  <c r="F26" i="56"/>
  <c r="F53" i="56" s="1"/>
  <c r="F62" i="56" s="1"/>
  <c r="V53" i="54"/>
  <c r="V62" i="54" s="1"/>
  <c r="AG65" i="53"/>
  <c r="AG26" i="53"/>
  <c r="AG53" i="53" s="1"/>
  <c r="AG62" i="53" s="1"/>
  <c r="AE65" i="53"/>
  <c r="AE26" i="53"/>
  <c r="AE53" i="53" s="1"/>
  <c r="AE62" i="53" s="1"/>
  <c r="AF26" i="53"/>
  <c r="AF53" i="53" s="1"/>
  <c r="AF62" i="53" s="1"/>
  <c r="AG25" i="51"/>
  <c r="AE64" i="51"/>
  <c r="AE25" i="51"/>
  <c r="AE52" i="51" s="1"/>
  <c r="AE61" i="51" s="1"/>
  <c r="AF25" i="51"/>
  <c r="AF52" i="51" s="1"/>
  <c r="AF61" i="51" s="1"/>
  <c r="V53" i="50"/>
  <c r="V62" i="50" s="1"/>
  <c r="R52" i="49"/>
  <c r="R61" i="49" s="1"/>
  <c r="P52" i="48"/>
  <c r="P61" i="48" s="1"/>
  <c r="Q52" i="48"/>
  <c r="Q61" i="48" s="1"/>
  <c r="T52" i="47"/>
  <c r="T61" i="47" s="1"/>
  <c r="AK65" i="46"/>
  <c r="AK26" i="46"/>
  <c r="AK53" i="46" s="1"/>
  <c r="AK62" i="46" s="1"/>
  <c r="AI65" i="46"/>
  <c r="AI26" i="46"/>
  <c r="AI53" i="46" s="1"/>
  <c r="AI62" i="46" s="1"/>
  <c r="AJ26" i="46"/>
  <c r="AJ53" i="46" s="1"/>
  <c r="AJ62" i="46" s="1"/>
  <c r="AK64" i="32"/>
  <c r="AK25" i="32"/>
  <c r="AK52" i="32" s="1"/>
  <c r="AK61" i="32" s="1"/>
  <c r="AI25" i="32"/>
  <c r="AJ64" i="32"/>
  <c r="AJ25" i="32"/>
  <c r="AJ52" i="32" s="1"/>
  <c r="AJ61" i="32" s="1"/>
  <c r="U42" i="54"/>
  <c r="T42" i="54"/>
  <c r="U40" i="54"/>
  <c r="U44" i="54" s="1"/>
  <c r="U51" i="54" s="1"/>
  <c r="U65" i="54" s="1"/>
  <c r="T40" i="54"/>
  <c r="U30" i="54"/>
  <c r="T30" i="54"/>
  <c r="U18" i="54"/>
  <c r="U26" i="54" s="1"/>
  <c r="U53" i="54" s="1"/>
  <c r="U62" i="54" s="1"/>
  <c r="T18" i="54"/>
  <c r="T26" i="54" s="1"/>
  <c r="AD42" i="53"/>
  <c r="AC42" i="53"/>
  <c r="AB42" i="53"/>
  <c r="AD40" i="53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C17" i="53"/>
  <c r="AB17" i="53"/>
  <c r="AD16" i="53"/>
  <c r="AC16" i="53"/>
  <c r="AB16" i="53"/>
  <c r="AG42" i="52"/>
  <c r="AG17" i="52" s="1"/>
  <c r="AF42" i="52"/>
  <c r="AF17" i="52" s="1"/>
  <c r="AE42" i="52"/>
  <c r="AE17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D41" i="51"/>
  <c r="AC41" i="51"/>
  <c r="AB41" i="51"/>
  <c r="AD39" i="51"/>
  <c r="AD43" i="51" s="1"/>
  <c r="AD50" i="51" s="1"/>
  <c r="AD64" i="51" s="1"/>
  <c r="AC39" i="51"/>
  <c r="AC43" i="51" s="1"/>
  <c r="AC50" i="51" s="1"/>
  <c r="AC64" i="51" s="1"/>
  <c r="AB39" i="51"/>
  <c r="AB43" i="51" s="1"/>
  <c r="AB50" i="51" s="1"/>
  <c r="AB64" i="51" s="1"/>
  <c r="AD30" i="51"/>
  <c r="AC30" i="51"/>
  <c r="AB30" i="51"/>
  <c r="AD18" i="51"/>
  <c r="AC18" i="51"/>
  <c r="AB18" i="51"/>
  <c r="AD17" i="51"/>
  <c r="AD25" i="51" s="1"/>
  <c r="AC17" i="51"/>
  <c r="AC25" i="51" s="1"/>
  <c r="AB17" i="51"/>
  <c r="AB25" i="51" s="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U18" i="50"/>
  <c r="U26" i="50" s="1"/>
  <c r="T18" i="50"/>
  <c r="T26" i="50" s="1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P18" i="49"/>
  <c r="P25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H42" i="46"/>
  <c r="AH17" i="46" s="1"/>
  <c r="AG42" i="46"/>
  <c r="AF42" i="46"/>
  <c r="AH40" i="46"/>
  <c r="AG40" i="46"/>
  <c r="AG44" i="46" s="1"/>
  <c r="AG51" i="46" s="1"/>
  <c r="AG65" i="46" s="1"/>
  <c r="AF40" i="46"/>
  <c r="AF44" i="46" s="1"/>
  <c r="AF51" i="46" s="1"/>
  <c r="AF65" i="46" s="1"/>
  <c r="AH30" i="46"/>
  <c r="AG30" i="46"/>
  <c r="AF30" i="46"/>
  <c r="AH18" i="46"/>
  <c r="AG18" i="46"/>
  <c r="AF18" i="46"/>
  <c r="AG17" i="46"/>
  <c r="AG26" i="46" s="1"/>
  <c r="AF17" i="46"/>
  <c r="AF26" i="46" s="1"/>
  <c r="AH16" i="46"/>
  <c r="AG16" i="46"/>
  <c r="AF16" i="46"/>
  <c r="AH41" i="32"/>
  <c r="AH17" i="32" s="1"/>
  <c r="AG41" i="32"/>
  <c r="AF41" i="32"/>
  <c r="AH39" i="32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G17" i="32"/>
  <c r="AF17" i="32"/>
  <c r="AH16" i="32"/>
  <c r="AG16" i="32"/>
  <c r="AF16" i="32"/>
  <c r="AB52" i="51" l="1"/>
  <c r="AB61" i="51" s="1"/>
  <c r="AC52" i="51"/>
  <c r="AC61" i="51" s="1"/>
  <c r="AG52" i="51"/>
  <c r="AG61" i="51" s="1"/>
  <c r="P52" i="49"/>
  <c r="P61" i="49" s="1"/>
  <c r="T44" i="54"/>
  <c r="T51" i="54" s="1"/>
  <c r="T65" i="54" s="1"/>
  <c r="E53" i="56"/>
  <c r="E62" i="56" s="1"/>
  <c r="Q52" i="49"/>
  <c r="Q61" i="49" s="1"/>
  <c r="AD44" i="53"/>
  <c r="AD51" i="53" s="1"/>
  <c r="AD65" i="53" s="1"/>
  <c r="AB65" i="53"/>
  <c r="AC65" i="53"/>
  <c r="AI52" i="32"/>
  <c r="AI61" i="32" s="1"/>
  <c r="S52" i="49"/>
  <c r="S61" i="49" s="1"/>
  <c r="AH43" i="32"/>
  <c r="AH50" i="32" s="1"/>
  <c r="AH64" i="32" s="1"/>
  <c r="R52" i="47"/>
  <c r="R61" i="47" s="1"/>
  <c r="AG64" i="32"/>
  <c r="AE44" i="52"/>
  <c r="AE51" i="52" s="1"/>
  <c r="AB26" i="53"/>
  <c r="AB53" i="53" s="1"/>
  <c r="AB62" i="53" s="1"/>
  <c r="AC26" i="53"/>
  <c r="AC53" i="53" s="1"/>
  <c r="AC62" i="53" s="1"/>
  <c r="AD26" i="53"/>
  <c r="AF65" i="52"/>
  <c r="AE65" i="52"/>
  <c r="AG65" i="52"/>
  <c r="AE26" i="52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D53" i="53" l="1"/>
  <c r="AD62" i="53" s="1"/>
  <c r="T53" i="54"/>
  <c r="T62" i="54" s="1"/>
  <c r="AE53" i="52"/>
  <c r="AE62" i="52" s="1"/>
  <c r="AE41" i="32"/>
  <c r="AD41" i="32"/>
  <c r="AC41" i="32"/>
  <c r="AC17" i="32" s="1"/>
  <c r="AE39" i="32"/>
  <c r="AE43" i="32" s="1"/>
  <c r="AE50" i="32" s="1"/>
  <c r="AD39" i="32"/>
  <c r="AD43" i="32" s="1"/>
  <c r="AD50" i="32" s="1"/>
  <c r="AC39" i="32"/>
  <c r="AC43" i="32" s="1"/>
  <c r="AC50" i="32" s="1"/>
  <c r="AE30" i="32"/>
  <c r="AD30" i="32"/>
  <c r="AC30" i="32"/>
  <c r="AE18" i="32"/>
  <c r="AD18" i="32"/>
  <c r="AC18" i="32"/>
  <c r="AE17" i="32"/>
  <c r="AD17" i="32"/>
  <c r="AE16" i="32"/>
  <c r="AD16" i="32"/>
  <c r="AC16" i="32"/>
  <c r="AD64" i="32" l="1"/>
  <c r="AE64" i="32"/>
  <c r="AC64" i="32"/>
  <c r="AC25" i="32"/>
  <c r="AC52" i="32" s="1"/>
  <c r="AC61" i="32" s="1"/>
  <c r="AD25" i="32"/>
  <c r="AD52" i="32" s="1"/>
  <c r="AD61" i="32" s="1"/>
  <c r="AE25" i="32"/>
  <c r="AE52" i="32" s="1"/>
  <c r="AE61" i="32" s="1"/>
  <c r="AE42" i="46"/>
  <c r="AE17" i="46" s="1"/>
  <c r="AD42" i="46"/>
  <c r="AD17" i="46" s="1"/>
  <c r="AC42" i="46"/>
  <c r="AC17" i="46" s="1"/>
  <c r="AE40" i="46"/>
  <c r="AE44" i="46" s="1"/>
  <c r="AE51" i="46" s="1"/>
  <c r="AD40" i="46"/>
  <c r="AC40" i="46"/>
  <c r="AE30" i="46"/>
  <c r="AD30" i="46"/>
  <c r="AC30" i="46"/>
  <c r="AE18" i="46"/>
  <c r="AD18" i="46"/>
  <c r="AC18" i="46"/>
  <c r="AE16" i="46"/>
  <c r="AD16" i="46"/>
  <c r="AC16" i="46"/>
  <c r="AD44" i="46" l="1"/>
  <c r="AD51" i="46" s="1"/>
  <c r="AD65" i="46" s="1"/>
  <c r="AC44" i="46"/>
  <c r="AC51" i="46" s="1"/>
  <c r="AC65" i="46" s="1"/>
  <c r="AC26" i="46"/>
  <c r="AE65" i="46"/>
  <c r="AE26" i="46"/>
  <c r="AE53" i="46" s="1"/>
  <c r="AE62" i="46" s="1"/>
  <c r="AD26" i="4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Y17" i="53" s="1"/>
  <c r="Y65" i="53" s="1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AA16" i="53"/>
  <c r="Z16" i="53"/>
  <c r="Y16" i="53"/>
  <c r="AD42" i="52"/>
  <c r="AD17" i="52" s="1"/>
  <c r="AC42" i="52"/>
  <c r="AC17" i="52" s="1"/>
  <c r="AC65" i="52" s="1"/>
  <c r="AB42" i="52"/>
  <c r="AB17" i="52" s="1"/>
  <c r="AD40" i="52"/>
  <c r="AD44" i="52" s="1"/>
  <c r="AD51" i="52" s="1"/>
  <c r="AC40" i="52"/>
  <c r="AC44" i="52" s="1"/>
  <c r="AC51" i="52" s="1"/>
  <c r="AB40" i="52"/>
  <c r="AD30" i="52"/>
  <c r="AC30" i="52"/>
  <c r="AB30" i="52"/>
  <c r="AD18" i="52"/>
  <c r="AC18" i="52"/>
  <c r="AB18" i="52"/>
  <c r="AD16" i="52"/>
  <c r="AC16" i="52"/>
  <c r="AB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N41" i="48"/>
  <c r="O39" i="48"/>
  <c r="N39" i="48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AB39" i="32"/>
  <c r="AA39" i="32"/>
  <c r="Z39" i="32"/>
  <c r="Z43" i="32" s="1"/>
  <c r="Z50" i="32" s="1"/>
  <c r="AB30" i="32"/>
  <c r="AA30" i="32"/>
  <c r="Z30" i="32"/>
  <c r="AB18" i="32"/>
  <c r="AA18" i="32"/>
  <c r="Z18" i="32"/>
  <c r="Z17" i="32"/>
  <c r="AB16" i="32"/>
  <c r="AA16" i="32"/>
  <c r="Z16" i="32"/>
  <c r="R44" i="50" l="1"/>
  <c r="R51" i="50" s="1"/>
  <c r="R65" i="50" s="1"/>
  <c r="Z43" i="51"/>
  <c r="Z50" i="51" s="1"/>
  <c r="Z25" i="32"/>
  <c r="N43" i="48"/>
  <c r="N50" i="48" s="1"/>
  <c r="N64" i="48" s="1"/>
  <c r="AA43" i="32"/>
  <c r="AA50" i="32" s="1"/>
  <c r="AA64" i="32" s="1"/>
  <c r="AB43" i="32"/>
  <c r="AB50" i="32" s="1"/>
  <c r="P43" i="47"/>
  <c r="P50" i="47" s="1"/>
  <c r="P64" i="47" s="1"/>
  <c r="O43" i="48"/>
  <c r="O50" i="48" s="1"/>
  <c r="O64" i="48" s="1"/>
  <c r="AB44" i="52"/>
  <c r="AB51" i="52" s="1"/>
  <c r="AB65" i="52" s="1"/>
  <c r="AC53" i="46"/>
  <c r="AC62" i="46" s="1"/>
  <c r="AD53" i="46"/>
  <c r="AD62" i="46" s="1"/>
  <c r="Q52" i="47"/>
  <c r="Q61" i="47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26" i="52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25" i="32"/>
  <c r="Z52" i="32"/>
  <c r="Z61" i="32" s="1"/>
  <c r="AB64" i="32"/>
  <c r="AB25" i="32"/>
  <c r="AB52" i="32" s="1"/>
  <c r="AB61" i="32" s="1"/>
  <c r="Z64" i="32"/>
  <c r="AA52" i="32" l="1"/>
  <c r="AA61" i="32" s="1"/>
  <c r="AB53" i="52"/>
  <c r="AB62" i="52" s="1"/>
  <c r="O52" i="48"/>
  <c r="O61" i="48" s="1"/>
  <c r="N52" i="48"/>
  <c r="N61" i="48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Q53" i="54" s="1"/>
  <c r="Q62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AA42" i="52"/>
  <c r="Z42" i="52"/>
  <c r="Y42" i="52"/>
  <c r="Y17" i="52" s="1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N18" i="47"/>
  <c r="N25" i="47" s="1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18" i="46"/>
  <c r="X18" i="46"/>
  <c r="W18" i="46"/>
  <c r="Y17" i="46"/>
  <c r="Y26" i="46" s="1"/>
  <c r="Y16" i="46"/>
  <c r="X16" i="46"/>
  <c r="W16" i="46"/>
  <c r="Y41" i="32"/>
  <c r="Y17" i="32" s="1"/>
  <c r="X41" i="32"/>
  <c r="X17" i="32" s="1"/>
  <c r="W41" i="32"/>
  <c r="W17" i="32" s="1"/>
  <c r="Y39" i="32"/>
  <c r="X39" i="32"/>
  <c r="X43" i="32" s="1"/>
  <c r="X50" i="32" s="1"/>
  <c r="W39" i="32"/>
  <c r="Y30" i="32"/>
  <c r="X30" i="32"/>
  <c r="W30" i="32"/>
  <c r="Y18" i="32"/>
  <c r="X18" i="32"/>
  <c r="W18" i="32"/>
  <c r="Y16" i="32"/>
  <c r="X16" i="32"/>
  <c r="W16" i="32"/>
  <c r="V44" i="53" l="1"/>
  <c r="V51" i="53" s="1"/>
  <c r="V65" i="53" s="1"/>
  <c r="P44" i="50"/>
  <c r="P51" i="50" s="1"/>
  <c r="P65" i="50" s="1"/>
  <c r="X44" i="53"/>
  <c r="X51" i="53" s="1"/>
  <c r="Y65" i="52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AA53" i="52" l="1"/>
  <c r="AA62" i="52" s="1"/>
  <c r="P53" i="50"/>
  <c r="P62" i="50" s="1"/>
  <c r="V52" i="5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V17" i="52" s="1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O53" i="50" s="1"/>
  <c r="O62" i="50" s="1"/>
  <c r="N18" i="50"/>
  <c r="N26" i="50" s="1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U17" i="32" s="1"/>
  <c r="T41" i="32"/>
  <c r="T17" i="32" s="1"/>
  <c r="V39" i="32"/>
  <c r="U39" i="32"/>
  <c r="T39" i="32"/>
  <c r="V30" i="32"/>
  <c r="U30" i="32"/>
  <c r="T30" i="32"/>
  <c r="V18" i="32"/>
  <c r="U18" i="32"/>
  <c r="T18" i="32"/>
  <c r="V16" i="32"/>
  <c r="U16" i="32"/>
  <c r="T16" i="32"/>
  <c r="N53" i="50" l="1"/>
  <c r="N62" i="50" s="1"/>
  <c r="T43" i="32"/>
  <c r="T50" i="32" s="1"/>
  <c r="U43" i="32"/>
  <c r="U50" i="32" s="1"/>
  <c r="S44" i="53"/>
  <c r="S51" i="53" s="1"/>
  <c r="S65" i="53" s="1"/>
  <c r="V43" i="32"/>
  <c r="V50" i="32" s="1"/>
  <c r="V64" i="32" s="1"/>
  <c r="T25" i="32"/>
  <c r="T44" i="53"/>
  <c r="T51" i="53" s="1"/>
  <c r="O44" i="54"/>
  <c r="O51" i="54" s="1"/>
  <c r="O65" i="54" s="1"/>
  <c r="N53" i="54"/>
  <c r="N62" i="54" s="1"/>
  <c r="U65" i="53"/>
  <c r="U26" i="53"/>
  <c r="U53" i="53" s="1"/>
  <c r="U62" i="53" s="1"/>
  <c r="S26" i="53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25" i="32"/>
  <c r="U25" i="32"/>
  <c r="U52" i="32" s="1"/>
  <c r="U61" i="32" s="1"/>
  <c r="O53" i="54" l="1"/>
  <c r="O62" i="54" s="1"/>
  <c r="V52" i="32"/>
  <c r="V61" i="32" s="1"/>
  <c r="S53" i="53"/>
  <c r="S62" i="53" s="1"/>
  <c r="T26" i="53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Q17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U42" i="52"/>
  <c r="U17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P44" i="53" l="1"/>
  <c r="P51" i="53" s="1"/>
  <c r="U26" i="52"/>
  <c r="Q44" i="53"/>
  <c r="Q51" i="53" s="1"/>
  <c r="M44" i="54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P52" i="51" s="1"/>
  <c r="P61" i="51" s="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B18" i="57"/>
  <c r="B25" i="57" s="1"/>
  <c r="B52" i="57" s="1"/>
  <c r="B61" i="57" s="1"/>
  <c r="D42" i="56"/>
  <c r="D17" i="56" s="1"/>
  <c r="C42" i="56"/>
  <c r="C17" i="56" s="1"/>
  <c r="C26" i="56" s="1"/>
  <c r="B42" i="56"/>
  <c r="B17" i="56" s="1"/>
  <c r="D40" i="56"/>
  <c r="C40" i="56"/>
  <c r="B40" i="56"/>
  <c r="D30" i="56"/>
  <c r="C30" i="56"/>
  <c r="B30" i="56"/>
  <c r="D18" i="56"/>
  <c r="C18" i="56"/>
  <c r="B18" i="56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18" i="53"/>
  <c r="N18" i="53"/>
  <c r="M18" i="53"/>
  <c r="O16" i="53"/>
  <c r="N16" i="53"/>
  <c r="M16" i="53"/>
  <c r="R42" i="52"/>
  <c r="R17" i="52" s="1"/>
  <c r="Q42" i="52"/>
  <c r="Q17" i="52" s="1"/>
  <c r="P42" i="52"/>
  <c r="P17" i="52" s="1"/>
  <c r="P26" i="52" s="1"/>
  <c r="R40" i="52"/>
  <c r="Q40" i="52"/>
  <c r="P40" i="52"/>
  <c r="R30" i="52"/>
  <c r="Q30" i="52"/>
  <c r="P30" i="52"/>
  <c r="R18" i="52"/>
  <c r="Q18" i="52"/>
  <c r="P18" i="52"/>
  <c r="R16" i="52"/>
  <c r="Q16" i="52"/>
  <c r="P16" i="52"/>
  <c r="M18" i="51"/>
  <c r="K18" i="51"/>
  <c r="O41" i="51"/>
  <c r="O17" i="51" s="1"/>
  <c r="N41" i="51"/>
  <c r="N17" i="51" s="1"/>
  <c r="M41" i="51"/>
  <c r="M17" i="51" s="1"/>
  <c r="O39" i="51"/>
  <c r="O43" i="51" s="1"/>
  <c r="O50" i="51" s="1"/>
  <c r="N39" i="51"/>
  <c r="M39" i="51"/>
  <c r="O30" i="51"/>
  <c r="N30" i="51"/>
  <c r="M30" i="51"/>
  <c r="O18" i="51"/>
  <c r="N18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K18" i="50"/>
  <c r="K26" i="50" s="1"/>
  <c r="J18" i="50"/>
  <c r="J26" i="50" s="1"/>
  <c r="J53" i="50" s="1"/>
  <c r="J62" i="50" s="1"/>
  <c r="K41" i="49"/>
  <c r="J41" i="49"/>
  <c r="K39" i="49"/>
  <c r="K43" i="49" s="1"/>
  <c r="K50" i="49" s="1"/>
  <c r="K64" i="49" s="1"/>
  <c r="J39" i="49"/>
  <c r="K30" i="49"/>
  <c r="J30" i="49"/>
  <c r="K18" i="49"/>
  <c r="K25" i="49" s="1"/>
  <c r="K52" i="49" s="1"/>
  <c r="K61" i="49" s="1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N40" i="46"/>
  <c r="P30" i="46"/>
  <c r="O30" i="46"/>
  <c r="N30" i="46"/>
  <c r="P18" i="46"/>
  <c r="O18" i="46"/>
  <c r="N18" i="46"/>
  <c r="P16" i="46"/>
  <c r="O16" i="46"/>
  <c r="N16" i="46"/>
  <c r="P41" i="32"/>
  <c r="P17" i="32" s="1"/>
  <c r="O41" i="32"/>
  <c r="N41" i="32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N43" i="32" l="1"/>
  <c r="N50" i="32" s="1"/>
  <c r="P44" i="46"/>
  <c r="P51" i="46" s="1"/>
  <c r="M43" i="51"/>
  <c r="M50" i="51" s="1"/>
  <c r="O44" i="53"/>
  <c r="O51" i="53" s="1"/>
  <c r="C44" i="56"/>
  <c r="C51" i="56" s="1"/>
  <c r="C65" i="56" s="1"/>
  <c r="M26" i="53"/>
  <c r="D44" i="56"/>
  <c r="D51" i="56" s="1"/>
  <c r="K43" i="47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Q65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P53" i="52"/>
  <c r="P62" i="52" s="1"/>
  <c r="Q26" i="52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Q53" i="52" l="1"/>
  <c r="Q62" i="52" s="1"/>
  <c r="R53" i="52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I18" i="54"/>
  <c r="I26" i="54" s="1"/>
  <c r="H18" i="54"/>
  <c r="H26" i="54" s="1"/>
  <c r="L42" i="53"/>
  <c r="K42" i="53"/>
  <c r="K17" i="53" s="1"/>
  <c r="K65" i="53" s="1"/>
  <c r="J42" i="53"/>
  <c r="J17" i="53" s="1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16" i="52"/>
  <c r="N16" i="52"/>
  <c r="M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J18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O65" i="52" l="1"/>
  <c r="K43" i="51"/>
  <c r="K50" i="51" s="1"/>
  <c r="H43" i="49"/>
  <c r="H50" i="49" s="1"/>
  <c r="J43" i="5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L26" i="46"/>
  <c r="M26" i="46"/>
  <c r="L25" i="32"/>
  <c r="K17" i="32"/>
  <c r="M25" i="32"/>
  <c r="M52" i="32" s="1"/>
  <c r="M61" i="32" s="1"/>
  <c r="I52" i="47" l="1"/>
  <c r="I61" i="47" s="1"/>
  <c r="H52" i="48"/>
  <c r="H61" i="48" s="1"/>
  <c r="L52" i="32"/>
  <c r="L61" i="32" s="1"/>
  <c r="K65" i="46"/>
  <c r="I53" i="54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F17" i="53" s="1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E17" i="46" s="1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64" i="51" l="1"/>
  <c r="D44" i="50"/>
  <c r="D51" i="50" s="1"/>
  <c r="D65" i="50" s="1"/>
  <c r="H44" i="46"/>
  <c r="H51" i="46" s="1"/>
  <c r="E43" i="49"/>
  <c r="E50" i="49" s="1"/>
  <c r="E64" i="49" s="1"/>
  <c r="H44" i="53"/>
  <c r="H51" i="53" s="1"/>
  <c r="E52" i="49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H64" i="51" s="1"/>
  <c r="G44" i="52"/>
  <c r="G51" i="52" s="1"/>
  <c r="G65" i="52" s="1"/>
  <c r="J44" i="52"/>
  <c r="J51" i="52" s="1"/>
  <c r="J65" i="52" s="1"/>
  <c r="G44" i="53"/>
  <c r="G51" i="53" s="1"/>
  <c r="E53" i="50"/>
  <c r="E62" i="50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C70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31" i="29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B57" i="31" l="1"/>
  <c r="B66" i="31" s="1"/>
  <c r="B52" i="48"/>
  <c r="B61" i="48" s="1"/>
  <c r="B52" i="49"/>
  <c r="B61" i="49" s="1"/>
  <c r="D57" i="31"/>
  <c r="D66" i="31" s="1"/>
  <c r="C58" i="29"/>
  <c r="C67" i="29" s="1"/>
  <c r="B69" i="31"/>
  <c r="C52" i="48"/>
  <c r="C61" i="48" s="1"/>
  <c r="C52" i="49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<sst xmlns="http://schemas.openxmlformats.org/spreadsheetml/2006/main" count="7427" uniqueCount="145">
  <si>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</si>
  <si>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</si>
  <si>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</si>
  <si>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</si>
  <si>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</si>
  <si>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</si>
  <si>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</si>
  <si>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</si>
  <si>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</si>
  <si>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</si>
  <si>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</si>
  <si>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</si>
  <si>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</si>
  <si>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</si>
  <si>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</si>
  <si>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</si>
  <si>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</si>
  <si>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</si>
  <si>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</si>
  <si>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</si>
  <si>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</si>
  <si>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</si>
  <si>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</si>
  <si>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</si>
  <si>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</si>
  <si>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</si>
  <si>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</si>
  <si>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</si>
  <si>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</si>
  <si>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</si>
  <si>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</si>
  <si>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</si>
  <si>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</si>
  <si>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</si>
  <si>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</si>
  <si>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</si>
  <si>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</si>
  <si>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</si>
  <si>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</si>
  <si>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</si>
  <si>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</si>
  <si>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</si>
  <si>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</si>
  <si>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</si>
  <si>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</si>
  <si>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</si>
  <si>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</si>
  <si>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</si>
  <si>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</si>
  <si>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</si>
  <si>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</si>
  <si>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</si>
  <si>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</si>
  <si>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</si>
  <si>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</si>
  <si>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</si>
  <si>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</si>
  <si>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</si>
  <si>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</si>
  <si>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</si>
  <si>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</si>
  <si>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</si>
  <si>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</si>
  <si>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</si>
  <si>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</si>
  <si>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</si>
  <si>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</si>
  <si>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</si>
  <si>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</si>
  <si>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</si>
  <si>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</si>
  <si>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</si>
  <si>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</si>
  <si>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</si>
  <si>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</si>
  <si>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</si>
  <si>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</si>
  <si>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</si>
  <si>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</si>
  <si>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</si>
  <si>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</si>
  <si>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</si>
  <si>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</si>
  <si>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</si>
  <si>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</si>
  <si>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</si>
  <si>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</si>
  <si>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</si>
  <si>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</si>
  <si>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</si>
  <si>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</si>
  <si>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</si>
  <si>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</si>
  <si>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</si>
  <si>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</si>
  <si>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</si>
  <si>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</si>
  <si>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</si>
  <si>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</si>
  <si>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</si>
  <si>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</si>
  <si>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</si>
  <si>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</si>
  <si>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</si>
  <si>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</si>
  <si>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</si>
  <si>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</si>
  <si>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</si>
  <si>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</si>
  <si>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</si>
  <si>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</si>
  <si>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</si>
  <si>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</si>
  <si>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</si>
  <si>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</si>
  <si>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</si>
  <si>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</si>
  <si>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</si>
  <si>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</si>
  <si>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</si>
  <si>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</si>
  <si>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</si>
  <si>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</si>
  <si>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</si>
  <si>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</si>
  <si>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</si>
  <si>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</si>
  <si>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</si>
  <si>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</si>
  <si>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</si>
  <si>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</si>
  <si>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</si>
  <si>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</si>
  <si>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</si>
  <si>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</si>
  <si>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</si>
  <si>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</si>
  <si>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</si>
  <si>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</si>
  <si>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</si>
  <si>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Spreadtrum</t>
  </si>
  <si>
    <t>Apple</t>
  </si>
  <si>
    <t>Ericsson</t>
  </si>
  <si>
    <t>InterDigital</t>
  </si>
  <si>
    <t>Qualcomm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</si>
</sst>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00000000_ 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0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101" t="s">
        <v>4</v>
      </c>
      <c r="C5" s="101"/>
      <c r="D5" s="101"/>
      <c r="E5" s="101"/>
      <c r="F5" s="101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60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8" ht="4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5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60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 ht="15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 ht="15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30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30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30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30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 ht="15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02" t="s">
        <v>88</v>
      </c>
    </row>
    <row r="61" spans="1:6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3"/>
    </row>
    <row r="62" spans="1:6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3"/>
    </row>
    <row r="63" spans="1:6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3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3"/>
    </row>
    <row r="65" spans="1:6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4"/>
    </row>
    <row r="66" spans="1:6" ht="30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30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 ht="15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 ht="15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65"/>
  <sheetViews>
    <sheetView workbookViewId="0">
      <pane xSplit="1" ySplit="1" topLeftCell="AJ2" activePane="bottomRight" state="frozen"/>
      <selection pane="topRight"/>
      <selection pane="bottomLeft"/>
      <selection pane="bottomRight" activeCell="AQ1" sqref="AQ1:AS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82" customWidth="1"/>
    <col min="11" max="12" width="15.625" style="1" customWidth="1"/>
    <col min="13" max="13" width="15.625" style="2" customWidth="1"/>
    <col min="14" max="18" width="15.625" style="1" customWidth="1"/>
    <col min="19" max="19" width="12.125" style="1" bestFit="1" customWidth="1"/>
    <col min="20" max="21" width="15.625" style="1" bestFit="1" customWidth="1"/>
    <col min="22" max="22" width="10.625" style="1" customWidth="1"/>
    <col min="23" max="23" width="9.5" style="1" customWidth="1"/>
    <col min="24" max="24" width="17.1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37" width="15.625" style="2" customWidth="1"/>
    <col min="38" max="39" width="15.625" style="1" customWidth="1"/>
    <col min="40" max="40" width="15.625" style="2" customWidth="1"/>
    <col min="41" max="42" width="15.625" style="1" customWidth="1"/>
    <col min="43" max="43" width="15.625" style="2" customWidth="1"/>
    <col min="44" max="45" width="15.625" style="1" customWidth="1"/>
    <col min="46" max="16384" width="9" style="1"/>
  </cols>
  <sheetData>
    <row r="1" spans="1:45" ht="14.25" customHeight="1">
      <c r="A1" s="3"/>
      <c r="B1" s="105" t="s">
        <v>102</v>
      </c>
      <c r="C1" s="105"/>
      <c r="D1" s="105"/>
      <c r="E1" s="105" t="s">
        <v>103</v>
      </c>
      <c r="F1" s="105"/>
      <c r="G1" s="106" t="s">
        <v>115</v>
      </c>
      <c r="H1" s="106"/>
      <c r="I1" s="106"/>
      <c r="J1" s="106" t="s">
        <v>115</v>
      </c>
      <c r="K1" s="106"/>
      <c r="L1" s="106"/>
      <c r="M1" s="105" t="s">
        <v>116</v>
      </c>
      <c r="N1" s="105"/>
      <c r="O1" s="105"/>
      <c r="P1" s="105" t="s">
        <v>121</v>
      </c>
      <c r="Q1" s="105"/>
      <c r="R1" s="105"/>
      <c r="S1" s="105" t="s">
        <v>130</v>
      </c>
      <c r="T1" s="105"/>
      <c r="U1" s="105"/>
      <c r="V1" s="105" t="s">
        <v>131</v>
      </c>
      <c r="W1" s="105"/>
      <c r="X1" s="105"/>
      <c r="Y1" s="105" t="s">
        <v>132</v>
      </c>
      <c r="Z1" s="105"/>
      <c r="AA1" s="105"/>
      <c r="AB1" s="105" t="s">
        <v>133</v>
      </c>
      <c r="AC1" s="105"/>
      <c r="AD1" s="105"/>
      <c r="AE1" s="105" t="s">
        <v>137</v>
      </c>
      <c r="AF1" s="105"/>
      <c r="AG1" s="105"/>
      <c r="AH1" s="107" t="s">
        <v>140</v>
      </c>
      <c r="AI1" s="109"/>
      <c r="AJ1" s="108"/>
      <c r="AK1" s="105" t="s">
        <v>141</v>
      </c>
      <c r="AL1" s="105"/>
      <c r="AM1" s="105"/>
      <c r="AN1" s="105" t="s">
        <v>142</v>
      </c>
      <c r="AO1" s="105"/>
      <c r="AP1" s="105"/>
      <c r="AQ1" s="105" t="s">
        <v>144</v>
      </c>
      <c r="AR1" s="105"/>
      <c r="AS1" s="105"/>
    </row>
    <row r="2" spans="1:45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5" t="s">
        <v>105</v>
      </c>
      <c r="AG2" s="95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7" t="s">
        <v>105</v>
      </c>
      <c r="AM2" s="97" t="s">
        <v>106</v>
      </c>
      <c r="AN2" s="5" t="s">
        <v>104</v>
      </c>
      <c r="AO2" s="98" t="s">
        <v>105</v>
      </c>
      <c r="AP2" s="98" t="s">
        <v>106</v>
      </c>
      <c r="AQ2" s="5" t="s">
        <v>104</v>
      </c>
      <c r="AR2" s="100" t="s">
        <v>105</v>
      </c>
      <c r="AS2" s="100" t="s">
        <v>106</v>
      </c>
    </row>
    <row r="3" spans="1:4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</row>
    <row r="4" spans="1:4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</row>
    <row r="5" spans="1:4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</row>
    <row r="6" spans="1:45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</row>
    <row r="7" spans="1:4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</row>
    <row r="8" spans="1:45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</row>
    <row r="9" spans="1:45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</row>
    <row r="10" spans="1:4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</row>
    <row r="11" spans="1:4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</row>
    <row r="13" spans="1:45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  <c r="AH13" s="86">
        <v>2</v>
      </c>
      <c r="AI13" s="86">
        <v>2</v>
      </c>
      <c r="AJ13" s="86">
        <v>2</v>
      </c>
      <c r="AK13" s="86">
        <v>4</v>
      </c>
      <c r="AL13" s="86">
        <v>4</v>
      </c>
      <c r="AM13" s="86">
        <v>4</v>
      </c>
      <c r="AN13" s="86">
        <v>2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</row>
    <row r="14" spans="1:45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  <c r="AH14" s="86">
        <v>2</v>
      </c>
      <c r="AI14" s="86">
        <v>2</v>
      </c>
      <c r="AJ14" s="86">
        <v>2</v>
      </c>
      <c r="AK14" s="86">
        <v>4</v>
      </c>
      <c r="AL14" s="86">
        <v>4</v>
      </c>
      <c r="AM14" s="86">
        <v>4</v>
      </c>
      <c r="AN14" s="86">
        <v>2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</row>
    <row r="15" spans="1:45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</row>
    <row r="16" spans="1:45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 t="shared" ref="AE16:AM16" si="4">AE15+10*LOG10(AE4)</f>
        <v>49.010299956639813</v>
      </c>
      <c r="AF16" s="12">
        <f t="shared" si="4"/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8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>AN15+10*LOG10(AN4)</f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 t="shared" ref="AQ16:AS16" si="5">AQ15+10*LOG10(AQ4)</f>
        <v>49.010299956639813</v>
      </c>
      <c r="AR16" s="8">
        <f t="shared" si="5"/>
        <v>49.010299956639813</v>
      </c>
      <c r="AS16" s="8">
        <f t="shared" si="5"/>
        <v>49.010299956639813</v>
      </c>
    </row>
    <row r="17" spans="1:45" ht="30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6">G15+10*LOG10(G42/1000000)</f>
        <v>33.323937598229683</v>
      </c>
      <c r="H17" s="74">
        <f t="shared" si="6"/>
        <v>33.323937598229683</v>
      </c>
      <c r="I17" s="74">
        <f t="shared" si="6"/>
        <v>33.323937598229683</v>
      </c>
      <c r="J17" s="74">
        <f t="shared" si="6"/>
        <v>44.115750058705935</v>
      </c>
      <c r="K17" s="74">
        <f t="shared" si="6"/>
        <v>44.115750058705935</v>
      </c>
      <c r="L17" s="74">
        <f t="shared" si="6"/>
        <v>44.115750058705935</v>
      </c>
      <c r="M17" s="12">
        <f t="shared" ref="M17:R17" si="7">M15+10*LOG10(M42/1000000)</f>
        <v>34.573324964312683</v>
      </c>
      <c r="N17" s="12">
        <f t="shared" si="7"/>
        <v>34.573324964312683</v>
      </c>
      <c r="O17" s="12">
        <f t="shared" si="7"/>
        <v>34.573324964312683</v>
      </c>
      <c r="P17" s="12">
        <f t="shared" si="7"/>
        <v>34.573324964312683</v>
      </c>
      <c r="Q17" s="12">
        <f t="shared" si="7"/>
        <v>34.573324964312683</v>
      </c>
      <c r="R17" s="12">
        <f t="shared" si="7"/>
        <v>34.573324964312683</v>
      </c>
      <c r="S17" s="12">
        <f t="shared" ref="S17:X17" si="8">S15+10*LOG10(S42/1000000)</f>
        <v>33.323937598229683</v>
      </c>
      <c r="T17" s="12">
        <f t="shared" si="8"/>
        <v>33.323937598229683</v>
      </c>
      <c r="U17" s="12">
        <f t="shared" si="8"/>
        <v>33.323937598229683</v>
      </c>
      <c r="V17" s="8">
        <f t="shared" si="8"/>
        <v>34.573324964312683</v>
      </c>
      <c r="W17" s="8">
        <f t="shared" si="8"/>
        <v>34.573324964312683</v>
      </c>
      <c r="X17" s="8">
        <f t="shared" si="8"/>
        <v>34.573324964312683</v>
      </c>
      <c r="Y17" s="8">
        <f t="shared" ref="Y17:AD17" si="9">Y15+10*LOG10(Y42/1000000)</f>
        <v>39.344537511509309</v>
      </c>
      <c r="Z17" s="8">
        <f t="shared" si="9"/>
        <v>39.344537511509309</v>
      </c>
      <c r="AA17" s="8">
        <f t="shared" si="9"/>
        <v>39.344537511509309</v>
      </c>
      <c r="AB17" s="12">
        <f t="shared" si="9"/>
        <v>33.323937598229683</v>
      </c>
      <c r="AC17" s="12">
        <f t="shared" si="9"/>
        <v>33.323937598229683</v>
      </c>
      <c r="AD17" s="12">
        <f t="shared" si="9"/>
        <v>33.323937598229683</v>
      </c>
      <c r="AE17" s="12">
        <f t="shared" ref="AE17:AM17" si="10">AE15+10*LOG10(AE42/1000000)</f>
        <v>41.105450102066122</v>
      </c>
      <c r="AF17" s="12">
        <f t="shared" si="10"/>
        <v>41.105450102066122</v>
      </c>
      <c r="AG17" s="12">
        <f t="shared" si="10"/>
        <v>41.105450102066122</v>
      </c>
      <c r="AH17" s="12">
        <f t="shared" si="10"/>
        <v>33.323937598229683</v>
      </c>
      <c r="AI17" s="12">
        <f t="shared" si="10"/>
        <v>33.323937598229683</v>
      </c>
      <c r="AJ17" s="12">
        <f t="shared" si="10"/>
        <v>33.323937598229683</v>
      </c>
      <c r="AK17" s="8">
        <f t="shared" si="10"/>
        <v>33.323937598229683</v>
      </c>
      <c r="AL17" s="8">
        <f t="shared" si="10"/>
        <v>33.323937598229683</v>
      </c>
      <c r="AM17" s="8">
        <f t="shared" si="10"/>
        <v>33.323937598229683</v>
      </c>
      <c r="AN17" s="8">
        <f>AN15+10*LOG10(AN42/1000000)</f>
        <v>33.323937598229683</v>
      </c>
      <c r="AO17" s="8">
        <f>AO15+10*LOG10(AO42/1000000)</f>
        <v>33.323937598229683</v>
      </c>
      <c r="AP17" s="8">
        <f>AP15+10*LOG10(AP42/1000000)</f>
        <v>33.323937598229683</v>
      </c>
      <c r="AQ17" s="8">
        <f t="shared" ref="AQ17:AS17" si="11">AQ15+10*LOG10(AQ42/1000000)</f>
        <v>33.323937598229683</v>
      </c>
      <c r="AR17" s="8">
        <f t="shared" si="11"/>
        <v>33.323937598229683</v>
      </c>
      <c r="AS17" s="8">
        <f t="shared" si="11"/>
        <v>33.323937598229683</v>
      </c>
    </row>
    <row r="18" spans="1:45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12">G19+10*LOG10(G12/G13)-G20</f>
        <v>17.030899869919438</v>
      </c>
      <c r="H18" s="74">
        <f t="shared" si="12"/>
        <v>17.030899869919438</v>
      </c>
      <c r="I18" s="74">
        <f t="shared" si="12"/>
        <v>17.030899869919438</v>
      </c>
      <c r="J18" s="74">
        <f t="shared" si="12"/>
        <v>17.030899869919438</v>
      </c>
      <c r="K18" s="74">
        <f t="shared" si="12"/>
        <v>17.030899869919438</v>
      </c>
      <c r="L18" s="74">
        <f t="shared" si="12"/>
        <v>17.030899869919438</v>
      </c>
      <c r="M18" s="12">
        <f t="shared" ref="M18:R18" si="13">M19+10*LOG10(M12/M13)-M20</f>
        <v>14.020599913279625</v>
      </c>
      <c r="N18" s="12">
        <f t="shared" si="13"/>
        <v>14.020599913279625</v>
      </c>
      <c r="O18" s="12">
        <f t="shared" si="13"/>
        <v>14.020599913279625</v>
      </c>
      <c r="P18" s="12">
        <f t="shared" si="13"/>
        <v>11.370599913279625</v>
      </c>
      <c r="Q18" s="12">
        <f t="shared" si="13"/>
        <v>11.370599913279625</v>
      </c>
      <c r="R18" s="12">
        <f t="shared" si="13"/>
        <v>11.370599913279625</v>
      </c>
      <c r="S18" s="12">
        <f t="shared" ref="S18:X18" si="14">S19+10*LOG10(S12/S13)-S20</f>
        <v>14.020599913279625</v>
      </c>
      <c r="T18" s="12">
        <f t="shared" si="14"/>
        <v>14.020599913279625</v>
      </c>
      <c r="U18" s="12">
        <f t="shared" si="14"/>
        <v>14.020599913279625</v>
      </c>
      <c r="V18" s="8">
        <f t="shared" si="14"/>
        <v>17.030899869919438</v>
      </c>
      <c r="W18" s="8">
        <f t="shared" si="14"/>
        <v>17.030899869919438</v>
      </c>
      <c r="X18" s="8">
        <f t="shared" si="14"/>
        <v>17.030899869919438</v>
      </c>
      <c r="Y18" s="8">
        <f t="shared" ref="Y18:AD18" si="15">Y19+10*LOG10(Y12/Y13)-Y20</f>
        <v>17.030899869919438</v>
      </c>
      <c r="Z18" s="8">
        <f t="shared" si="15"/>
        <v>17.030899869919438</v>
      </c>
      <c r="AA18" s="8">
        <f t="shared" si="15"/>
        <v>17.030899869919438</v>
      </c>
      <c r="AB18" s="12">
        <f t="shared" si="15"/>
        <v>17.030899869919438</v>
      </c>
      <c r="AC18" s="12">
        <f t="shared" si="15"/>
        <v>17.030899869919438</v>
      </c>
      <c r="AD18" s="12">
        <f t="shared" si="15"/>
        <v>17.030899869919438</v>
      </c>
      <c r="AE18" s="12">
        <f t="shared" ref="AE18:AM18" si="16">AE19+10*LOG10(AE12/AE13)-AE20</f>
        <v>14.020599913279625</v>
      </c>
      <c r="AF18" s="12">
        <f t="shared" si="16"/>
        <v>14.020599913279625</v>
      </c>
      <c r="AG18" s="12">
        <f t="shared" si="16"/>
        <v>14.020599913279625</v>
      </c>
      <c r="AH18" s="12">
        <f t="shared" si="16"/>
        <v>17.030899869919438</v>
      </c>
      <c r="AI18" s="12">
        <f t="shared" si="16"/>
        <v>17.030899869919438</v>
      </c>
      <c r="AJ18" s="12">
        <f t="shared" si="16"/>
        <v>17.030899869919438</v>
      </c>
      <c r="AK18" s="8">
        <f t="shared" si="16"/>
        <v>14.020599913279625</v>
      </c>
      <c r="AL18" s="8">
        <f t="shared" si="16"/>
        <v>14.020599913279625</v>
      </c>
      <c r="AM18" s="8">
        <f t="shared" si="16"/>
        <v>14.020599913279625</v>
      </c>
      <c r="AN18" s="8">
        <f>AN19+10*LOG10(AN12/AN13)-AN20</f>
        <v>13.030899869919438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 t="shared" ref="AQ18:AS18" si="17">AQ19+10*LOG10(AQ12/AQ13)-AQ20</f>
        <v>17.030899869919438</v>
      </c>
      <c r="AR18" s="8">
        <f t="shared" si="17"/>
        <v>17.030899869919438</v>
      </c>
      <c r="AS18" s="8">
        <f t="shared" si="17"/>
        <v>17.030899869919438</v>
      </c>
    </row>
    <row r="19" spans="1:4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</row>
    <row r="20" spans="1:45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4</v>
      </c>
      <c r="AO20" s="86">
        <v>4</v>
      </c>
      <c r="AP20" s="86">
        <v>4</v>
      </c>
      <c r="AQ20" s="86">
        <v>0</v>
      </c>
      <c r="AR20" s="86">
        <v>0</v>
      </c>
      <c r="AS20" s="86">
        <v>0</v>
      </c>
    </row>
    <row r="21" spans="1:45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</row>
    <row r="22" spans="1:4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</row>
    <row r="23" spans="1:4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</row>
    <row r="24" spans="1:45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</row>
    <row r="25" spans="1:4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</row>
    <row r="26" spans="1:45" ht="15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18">G17+G18+G21-G23-G24</f>
        <v>47.354837468149121</v>
      </c>
      <c r="H26" s="74">
        <f t="shared" si="18"/>
        <v>47.354837468149121</v>
      </c>
      <c r="I26" s="74">
        <f t="shared" si="18"/>
        <v>47.354837468149121</v>
      </c>
      <c r="J26" s="74">
        <f t="shared" si="18"/>
        <v>58.146649928625372</v>
      </c>
      <c r="K26" s="74">
        <f t="shared" si="18"/>
        <v>58.146649928625372</v>
      </c>
      <c r="L26" s="74">
        <f t="shared" si="18"/>
        <v>58.146649928625372</v>
      </c>
      <c r="M26" s="12">
        <f t="shared" ref="M26:R26" si="19">M17+M18+M21-M23-M24</f>
        <v>45.593924877592308</v>
      </c>
      <c r="N26" s="12">
        <f t="shared" si="19"/>
        <v>45.593924877592308</v>
      </c>
      <c r="O26" s="12">
        <f t="shared" si="19"/>
        <v>45.593924877592308</v>
      </c>
      <c r="P26" s="12">
        <f t="shared" si="19"/>
        <v>42.943924877592309</v>
      </c>
      <c r="Q26" s="12">
        <f t="shared" si="19"/>
        <v>42.943924877592309</v>
      </c>
      <c r="R26" s="12">
        <f t="shared" si="19"/>
        <v>42.943924877592309</v>
      </c>
      <c r="S26" s="12">
        <f t="shared" ref="S26:X26" si="20">S17+S18+S21-S23-S24</f>
        <v>44.344537511509309</v>
      </c>
      <c r="T26" s="12">
        <f t="shared" si="20"/>
        <v>44.344537511509309</v>
      </c>
      <c r="U26" s="12">
        <f t="shared" si="20"/>
        <v>44.344537511509309</v>
      </c>
      <c r="V26" s="8">
        <f t="shared" si="20"/>
        <v>48.60422483423212</v>
      </c>
      <c r="W26" s="8">
        <f t="shared" si="20"/>
        <v>48.60422483423212</v>
      </c>
      <c r="X26" s="8">
        <f t="shared" si="20"/>
        <v>48.60422483423212</v>
      </c>
      <c r="Y26" s="8">
        <f t="shared" ref="Y26:AD26" si="21">Y17+Y18+Y21-Y23-Y24</f>
        <v>53.375437381428746</v>
      </c>
      <c r="Z26" s="8">
        <f t="shared" si="21"/>
        <v>53.375437381428746</v>
      </c>
      <c r="AA26" s="8">
        <f t="shared" si="21"/>
        <v>53.375437381428746</v>
      </c>
      <c r="AB26" s="12">
        <f t="shared" si="21"/>
        <v>47.354837468149121</v>
      </c>
      <c r="AC26" s="12">
        <f t="shared" si="21"/>
        <v>47.354837468149121</v>
      </c>
      <c r="AD26" s="12">
        <f t="shared" si="21"/>
        <v>47.354837468149121</v>
      </c>
      <c r="AE26" s="12">
        <f t="shared" ref="AE26:AM26" si="22">AE17+AE18+AE21-AE23-AE24</f>
        <v>52.126050015345747</v>
      </c>
      <c r="AF26" s="12">
        <f t="shared" si="22"/>
        <v>52.126050015345747</v>
      </c>
      <c r="AG26" s="12">
        <f t="shared" si="22"/>
        <v>52.126050015345747</v>
      </c>
      <c r="AH26" s="12">
        <f t="shared" si="22"/>
        <v>47.354837468149121</v>
      </c>
      <c r="AI26" s="12">
        <f t="shared" si="22"/>
        <v>47.354837468149121</v>
      </c>
      <c r="AJ26" s="12">
        <f t="shared" si="22"/>
        <v>47.354837468149121</v>
      </c>
      <c r="AK26" s="8">
        <f t="shared" si="22"/>
        <v>44.344537511509309</v>
      </c>
      <c r="AL26" s="8">
        <f t="shared" si="22"/>
        <v>44.344537511509309</v>
      </c>
      <c r="AM26" s="8">
        <f t="shared" si="22"/>
        <v>44.344537511509309</v>
      </c>
      <c r="AN26" s="8">
        <f>AN17+AN18+AN21-AN23-AN24</f>
        <v>43.354837468149121</v>
      </c>
      <c r="AO26" s="8">
        <f>AO17+AO18+AO21-AO23-AO24</f>
        <v>43.354837468149121</v>
      </c>
      <c r="AP26" s="8">
        <f>AP17+AP18+AP21-AP23-AP24</f>
        <v>43.354837468149121</v>
      </c>
      <c r="AQ26" s="8">
        <f t="shared" ref="AQ26:AS26" si="23">AQ17+AQ18+AQ21-AQ23-AQ24</f>
        <v>47.354837468149121</v>
      </c>
      <c r="AR26" s="8">
        <f t="shared" si="23"/>
        <v>47.354837468149121</v>
      </c>
      <c r="AS26" s="8">
        <f t="shared" si="23"/>
        <v>47.354837468149121</v>
      </c>
    </row>
    <row r="27" spans="1:4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12">
        <v>2</v>
      </c>
      <c r="AI28" s="12">
        <v>2</v>
      </c>
      <c r="AJ28" s="12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8">
        <v>2</v>
      </c>
      <c r="AR28" s="8">
        <v>2</v>
      </c>
      <c r="AS28" s="8">
        <v>1</v>
      </c>
    </row>
    <row r="29" spans="1:45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12">
        <v>2</v>
      </c>
      <c r="AI29" s="12">
        <v>2</v>
      </c>
      <c r="AJ29" s="12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8">
        <v>2</v>
      </c>
      <c r="AR29" s="8">
        <v>2</v>
      </c>
      <c r="AS29" s="8">
        <v>1</v>
      </c>
    </row>
    <row r="30" spans="1:45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24">G31+10*LOG10(G28/G29)-G32</f>
        <v>0</v>
      </c>
      <c r="H30" s="74">
        <f t="shared" si="24"/>
        <v>-3</v>
      </c>
      <c r="I30" s="74">
        <f t="shared" si="24"/>
        <v>-3</v>
      </c>
      <c r="J30" s="74">
        <f t="shared" si="24"/>
        <v>0</v>
      </c>
      <c r="K30" s="74">
        <f t="shared" si="24"/>
        <v>-3</v>
      </c>
      <c r="L30" s="74">
        <f t="shared" si="24"/>
        <v>-3</v>
      </c>
      <c r="M30" s="12">
        <f t="shared" ref="M30:R30" si="25">M31+10*LOG10(M28/M29)-M32</f>
        <v>0</v>
      </c>
      <c r="N30" s="12">
        <f t="shared" si="25"/>
        <v>-3</v>
      </c>
      <c r="O30" s="12">
        <f t="shared" si="25"/>
        <v>-3</v>
      </c>
      <c r="P30" s="12">
        <f t="shared" si="25"/>
        <v>0</v>
      </c>
      <c r="Q30" s="12">
        <f t="shared" si="25"/>
        <v>-3</v>
      </c>
      <c r="R30" s="12">
        <f t="shared" si="25"/>
        <v>-3</v>
      </c>
      <c r="S30" s="89">
        <f t="shared" ref="S30:X30" si="26">S31+10*LOG10(S28/S29)-S32</f>
        <v>0</v>
      </c>
      <c r="T30" s="89">
        <f t="shared" si="26"/>
        <v>-3</v>
      </c>
      <c r="U30" s="89">
        <f t="shared" si="26"/>
        <v>-3</v>
      </c>
      <c r="V30" s="8">
        <f t="shared" si="26"/>
        <v>0</v>
      </c>
      <c r="W30" s="8">
        <f t="shared" si="26"/>
        <v>-3</v>
      </c>
      <c r="X30" s="8">
        <f t="shared" si="26"/>
        <v>-3</v>
      </c>
      <c r="Y30" s="8">
        <f t="shared" ref="Y30:AD30" si="27">Y31+10*LOG10(Y28/Y29)-Y32</f>
        <v>0</v>
      </c>
      <c r="Z30" s="8">
        <f t="shared" si="27"/>
        <v>-3</v>
      </c>
      <c r="AA30" s="8">
        <f t="shared" si="27"/>
        <v>-3</v>
      </c>
      <c r="AB30" s="12">
        <f t="shared" si="27"/>
        <v>0</v>
      </c>
      <c r="AC30" s="12">
        <f t="shared" si="27"/>
        <v>-3</v>
      </c>
      <c r="AD30" s="12">
        <f t="shared" si="27"/>
        <v>-3</v>
      </c>
      <c r="AE30" s="12">
        <f t="shared" ref="AE30:AM30" si="28">AE31+10*LOG10(AE28/AE29)-AE32</f>
        <v>0</v>
      </c>
      <c r="AF30" s="12">
        <f t="shared" si="28"/>
        <v>-3</v>
      </c>
      <c r="AG30" s="12">
        <f t="shared" si="28"/>
        <v>-3</v>
      </c>
      <c r="AH30" s="12">
        <f t="shared" si="28"/>
        <v>0</v>
      </c>
      <c r="AI30" s="12">
        <f t="shared" si="28"/>
        <v>-3</v>
      </c>
      <c r="AJ30" s="12">
        <f t="shared" si="28"/>
        <v>-3</v>
      </c>
      <c r="AK30" s="8">
        <f t="shared" si="28"/>
        <v>0</v>
      </c>
      <c r="AL30" s="8">
        <f t="shared" si="28"/>
        <v>-3</v>
      </c>
      <c r="AM30" s="8">
        <f t="shared" si="28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S30" si="29">AQ31+10*LOG10(AQ28/AQ29)-AQ32</f>
        <v>0</v>
      </c>
      <c r="AR30" s="8">
        <f t="shared" si="29"/>
        <v>-3</v>
      </c>
      <c r="AS30" s="8">
        <f t="shared" si="29"/>
        <v>-3</v>
      </c>
    </row>
    <row r="31" spans="1:4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</row>
    <row r="32" spans="1:45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</row>
    <row r="33" spans="1:45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</row>
    <row r="34" spans="1:45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</row>
    <row r="35" spans="1:4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</row>
    <row r="36" spans="1:4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</row>
    <row r="37" spans="1:45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</row>
    <row r="38" spans="1:45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  <c r="AH38" s="86">
        <v>-999</v>
      </c>
      <c r="AI38" s="86">
        <v>-999</v>
      </c>
      <c r="AJ38" s="86">
        <v>-999</v>
      </c>
      <c r="AK38" s="86">
        <v>-169.3</v>
      </c>
      <c r="AL38" s="86">
        <v>-169.3</v>
      </c>
      <c r="AM38" s="86">
        <v>-169.3</v>
      </c>
      <c r="AN38" s="86">
        <v>-999</v>
      </c>
      <c r="AO38" s="86">
        <v>-999</v>
      </c>
      <c r="AP38" s="86">
        <v>-999</v>
      </c>
      <c r="AQ38" s="86">
        <v>-164.99</v>
      </c>
      <c r="AR38" s="86">
        <v>-164.99</v>
      </c>
      <c r="AS38" s="86">
        <v>-164.99</v>
      </c>
    </row>
    <row r="39" spans="1:45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</row>
    <row r="40" spans="1:45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30">10*LOG10(10^((G35+G36)/10)+10^(G38/10))</f>
        <v>-167.00000000000003</v>
      </c>
      <c r="H40" s="74">
        <f t="shared" si="30"/>
        <v>-167.00000000000003</v>
      </c>
      <c r="I40" s="74">
        <f t="shared" si="30"/>
        <v>-167.00000000000003</v>
      </c>
      <c r="J40" s="74">
        <f t="shared" si="30"/>
        <v>-167.00000000000003</v>
      </c>
      <c r="K40" s="74">
        <f t="shared" si="30"/>
        <v>-167.00000000000003</v>
      </c>
      <c r="L40" s="74">
        <f t="shared" si="30"/>
        <v>-167.00000000000003</v>
      </c>
      <c r="M40" s="12">
        <f t="shared" ref="M40:R40" si="31">10*LOG10(10^((M35+M36)/10)+10^(M38/10))</f>
        <v>-167.00000000000003</v>
      </c>
      <c r="N40" s="12">
        <f t="shared" si="31"/>
        <v>-167.00000000000003</v>
      </c>
      <c r="O40" s="12">
        <f t="shared" si="31"/>
        <v>-167.00000000000003</v>
      </c>
      <c r="P40" s="12">
        <f t="shared" si="31"/>
        <v>-164.98918835931039</v>
      </c>
      <c r="Q40" s="12">
        <f t="shared" si="31"/>
        <v>-164.98918835931039</v>
      </c>
      <c r="R40" s="12">
        <f t="shared" si="31"/>
        <v>-164.98918835931039</v>
      </c>
      <c r="S40" s="12">
        <f t="shared" ref="S40:X40" si="32">10*LOG10(10^((S35+S36)/10)+10^(S38/10))</f>
        <v>-167.00000000000003</v>
      </c>
      <c r="T40" s="12">
        <f t="shared" si="32"/>
        <v>-167.00000000000003</v>
      </c>
      <c r="U40" s="12">
        <f t="shared" si="32"/>
        <v>-167.00000000000003</v>
      </c>
      <c r="V40" s="8">
        <f t="shared" si="32"/>
        <v>-167.00000000000003</v>
      </c>
      <c r="W40" s="8">
        <f t="shared" si="32"/>
        <v>-167.00000000000003</v>
      </c>
      <c r="X40" s="8">
        <f t="shared" si="32"/>
        <v>-167.00000000000003</v>
      </c>
      <c r="Y40" s="8">
        <f t="shared" ref="Y40:AD40" si="33">10*LOG10(10^((Y35+Y36)/10)+10^(Y38/10))</f>
        <v>-164.98918835931039</v>
      </c>
      <c r="Z40" s="8">
        <f t="shared" si="33"/>
        <v>-164.98918835931039</v>
      </c>
      <c r="AA40" s="8">
        <f t="shared" si="33"/>
        <v>-164.98918835931039</v>
      </c>
      <c r="AB40" s="12">
        <f t="shared" si="33"/>
        <v>-167.00000000000003</v>
      </c>
      <c r="AC40" s="12">
        <f t="shared" si="33"/>
        <v>-167.00000000000003</v>
      </c>
      <c r="AD40" s="12">
        <f t="shared" si="33"/>
        <v>-167.00000000000003</v>
      </c>
      <c r="AE40" s="12">
        <f t="shared" ref="AE40:AM40" si="34">10*LOG10(10^((AE35+AE36)/10)+10^(AE38/10))</f>
        <v>-164.98918835931039</v>
      </c>
      <c r="AF40" s="12">
        <f t="shared" si="34"/>
        <v>-164.98918835931039</v>
      </c>
      <c r="AG40" s="12">
        <f t="shared" si="34"/>
        <v>-164.98918835931039</v>
      </c>
      <c r="AH40" s="12">
        <f t="shared" si="34"/>
        <v>-167.00000000000003</v>
      </c>
      <c r="AI40" s="12">
        <f t="shared" si="34"/>
        <v>-167.00000000000003</v>
      </c>
      <c r="AJ40" s="12">
        <f t="shared" si="34"/>
        <v>-167.00000000000003</v>
      </c>
      <c r="AK40" s="8">
        <f t="shared" si="34"/>
        <v>-164.98918835931039</v>
      </c>
      <c r="AL40" s="8">
        <f t="shared" si="34"/>
        <v>-164.98918835931039</v>
      </c>
      <c r="AM40" s="8">
        <f t="shared" si="34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S40" si="35">10*LOG10(10^((AQ35+AQ36)/10)+10^(AQ38/10))</f>
        <v>-162.86943987346325</v>
      </c>
      <c r="AR40" s="8">
        <f t="shared" si="35"/>
        <v>-162.86943987346325</v>
      </c>
      <c r="AS40" s="8">
        <f t="shared" si="35"/>
        <v>-162.86943987346325</v>
      </c>
    </row>
    <row r="41" spans="1:45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</row>
    <row r="42" spans="1:45" ht="15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36">3*180*1000</f>
        <v>540000</v>
      </c>
      <c r="I42" s="77">
        <f t="shared" si="36"/>
        <v>540000</v>
      </c>
      <c r="J42" s="77">
        <f>36*180*1000</f>
        <v>6480000</v>
      </c>
      <c r="K42" s="77">
        <f t="shared" ref="K42:L42" si="37">36*180*1000</f>
        <v>6480000</v>
      </c>
      <c r="L42" s="77">
        <f t="shared" si="37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38">4*180*1000</f>
        <v>720000</v>
      </c>
      <c r="R42" s="15">
        <f t="shared" si="38"/>
        <v>720000</v>
      </c>
      <c r="S42" s="15">
        <f>3*180*1000</f>
        <v>540000</v>
      </c>
      <c r="T42" s="15">
        <f t="shared" ref="T42:U42" si="39">3*180*1000</f>
        <v>540000</v>
      </c>
      <c r="U42" s="15">
        <f t="shared" si="39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40">12*180*1000</f>
        <v>2160000</v>
      </c>
      <c r="AA42" s="15">
        <f t="shared" si="40"/>
        <v>2160000</v>
      </c>
      <c r="AB42" s="15">
        <f>3*180*1000</f>
        <v>540000</v>
      </c>
      <c r="AC42" s="15">
        <f t="shared" ref="AC42:AD42" si="41">3*180*1000</f>
        <v>540000</v>
      </c>
      <c r="AD42" s="15">
        <f t="shared" si="41"/>
        <v>540000</v>
      </c>
      <c r="AE42" s="15">
        <f>18*180*1000</f>
        <v>3240000</v>
      </c>
      <c r="AF42" s="15">
        <f t="shared" ref="AF42:AG42" si="42">18*180*1000</f>
        <v>3240000</v>
      </c>
      <c r="AG42" s="15">
        <f t="shared" si="42"/>
        <v>3240000</v>
      </c>
      <c r="AH42" s="15">
        <f>3*180*1000</f>
        <v>540000</v>
      </c>
      <c r="AI42" s="15">
        <f t="shared" ref="AI42:AJ42" si="43">3*180*1000</f>
        <v>540000</v>
      </c>
      <c r="AJ42" s="15">
        <f t="shared" si="43"/>
        <v>540000</v>
      </c>
      <c r="AK42" s="15">
        <f>3*180*1000</f>
        <v>540000</v>
      </c>
      <c r="AL42" s="15">
        <f t="shared" ref="AL42:AM42" si="44">3*180*1000</f>
        <v>540000</v>
      </c>
      <c r="AM42" s="15">
        <f t="shared" si="44"/>
        <v>540000</v>
      </c>
      <c r="AN42" s="15">
        <f>3*180*1000</f>
        <v>540000</v>
      </c>
      <c r="AO42" s="15">
        <f t="shared" ref="AO42:AP42" si="45">3*180*1000</f>
        <v>540000</v>
      </c>
      <c r="AP42" s="15">
        <f t="shared" si="45"/>
        <v>540000</v>
      </c>
      <c r="AQ42" s="15">
        <f>3*180*1000</f>
        <v>540000</v>
      </c>
      <c r="AR42" s="15">
        <f t="shared" ref="AR42:AS42" si="46">3*180*1000</f>
        <v>540000</v>
      </c>
      <c r="AS42" s="15">
        <f t="shared" si="46"/>
        <v>540000</v>
      </c>
    </row>
    <row r="43" spans="1:45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</row>
    <row r="44" spans="1:45" ht="15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47">G40+10*LOG10(G42)</f>
        <v>-109.67606240177034</v>
      </c>
      <c r="H44" s="74">
        <f t="shared" si="47"/>
        <v>-109.67606240177034</v>
      </c>
      <c r="I44" s="74">
        <f t="shared" si="47"/>
        <v>-109.67606240177034</v>
      </c>
      <c r="J44" s="74">
        <f t="shared" si="47"/>
        <v>-98.884249941294101</v>
      </c>
      <c r="K44" s="74">
        <f t="shared" si="47"/>
        <v>-98.884249941294101</v>
      </c>
      <c r="L44" s="74">
        <f t="shared" si="47"/>
        <v>-98.884249941294101</v>
      </c>
      <c r="M44" s="12">
        <f t="shared" ref="M44:R44" si="48">M40+10*LOG10(M42)</f>
        <v>-108.42667503568734</v>
      </c>
      <c r="N44" s="12">
        <f t="shared" si="48"/>
        <v>-108.42667503568734</v>
      </c>
      <c r="O44" s="12">
        <f t="shared" si="48"/>
        <v>-108.42667503568734</v>
      </c>
      <c r="P44" s="12">
        <f t="shared" si="48"/>
        <v>-106.4158633949977</v>
      </c>
      <c r="Q44" s="12">
        <f t="shared" si="48"/>
        <v>-106.4158633949977</v>
      </c>
      <c r="R44" s="12">
        <f t="shared" si="48"/>
        <v>-106.4158633949977</v>
      </c>
      <c r="S44" s="12">
        <f t="shared" ref="S44:X44" si="49">S40+10*LOG10(S42)</f>
        <v>-109.67606240177034</v>
      </c>
      <c r="T44" s="12">
        <f t="shared" si="49"/>
        <v>-109.67606240177034</v>
      </c>
      <c r="U44" s="12">
        <f t="shared" si="49"/>
        <v>-109.67606240177034</v>
      </c>
      <c r="V44" s="8">
        <f t="shared" si="49"/>
        <v>-108.42667503568734</v>
      </c>
      <c r="W44" s="8">
        <f t="shared" si="49"/>
        <v>-108.42667503568734</v>
      </c>
      <c r="X44" s="8">
        <f t="shared" si="49"/>
        <v>-108.42667503568734</v>
      </c>
      <c r="Y44" s="8">
        <f t="shared" ref="Y44:AD44" si="50">Y40+10*LOG10(Y42)</f>
        <v>-101.64465084780107</v>
      </c>
      <c r="Z44" s="8">
        <f t="shared" si="50"/>
        <v>-101.64465084780107</v>
      </c>
      <c r="AA44" s="8">
        <f t="shared" si="50"/>
        <v>-101.64465084780107</v>
      </c>
      <c r="AB44" s="12">
        <f t="shared" si="50"/>
        <v>-109.67606240177034</v>
      </c>
      <c r="AC44" s="12">
        <f t="shared" si="50"/>
        <v>-109.67606240177034</v>
      </c>
      <c r="AD44" s="12">
        <f t="shared" si="50"/>
        <v>-109.67606240177034</v>
      </c>
      <c r="AE44" s="12">
        <f t="shared" ref="AE44:AM44" si="51">AE40+10*LOG10(AE42)</f>
        <v>-99.883738257244275</v>
      </c>
      <c r="AF44" s="12">
        <f t="shared" si="51"/>
        <v>-99.883738257244275</v>
      </c>
      <c r="AG44" s="12">
        <f t="shared" si="51"/>
        <v>-99.883738257244275</v>
      </c>
      <c r="AH44" s="12">
        <f t="shared" si="51"/>
        <v>-109.67606240177034</v>
      </c>
      <c r="AI44" s="12">
        <f t="shared" si="51"/>
        <v>-109.67606240177034</v>
      </c>
      <c r="AJ44" s="12">
        <f t="shared" si="51"/>
        <v>-109.67606240177034</v>
      </c>
      <c r="AK44" s="8">
        <f t="shared" si="51"/>
        <v>-107.6652507610807</v>
      </c>
      <c r="AL44" s="8">
        <f t="shared" si="51"/>
        <v>-107.6652507610807</v>
      </c>
      <c r="AM44" s="8">
        <f t="shared" si="51"/>
        <v>-107.6652507610807</v>
      </c>
      <c r="AN44" s="8">
        <f>AN40+10*LOG10(AN42)</f>
        <v>-109.67606240177034</v>
      </c>
      <c r="AO44" s="8">
        <f>AO40+10*LOG10(AO42)</f>
        <v>-109.67606240177034</v>
      </c>
      <c r="AP44" s="8">
        <f>AP40+10*LOG10(AP42)</f>
        <v>-109.67606240177034</v>
      </c>
      <c r="AQ44" s="8">
        <f t="shared" ref="AQ44:AS44" si="52">AQ40+10*LOG10(AQ42)</f>
        <v>-105.54550227523356</v>
      </c>
      <c r="AR44" s="8">
        <f t="shared" si="52"/>
        <v>-105.54550227523356</v>
      </c>
      <c r="AS44" s="8">
        <f t="shared" si="52"/>
        <v>-105.54550227523356</v>
      </c>
    </row>
    <row r="45" spans="1:45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</row>
    <row r="46" spans="1:45" ht="15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  <c r="AH46" s="15">
        <v>-6</v>
      </c>
      <c r="AI46" s="15">
        <v>-6</v>
      </c>
      <c r="AJ46" s="15">
        <v>-3</v>
      </c>
      <c r="AK46" s="15">
        <v>-2.5</v>
      </c>
      <c r="AL46" s="15">
        <v>-2.5</v>
      </c>
      <c r="AM46" s="15">
        <v>2</v>
      </c>
      <c r="AN46" s="15">
        <v>-3.2</v>
      </c>
      <c r="AO46" s="15">
        <v>-3.2</v>
      </c>
      <c r="AP46" s="15">
        <v>0.9</v>
      </c>
      <c r="AQ46" s="15">
        <v>-3</v>
      </c>
      <c r="AR46" s="15">
        <v>-3</v>
      </c>
      <c r="AS46" s="15">
        <v>1.5</v>
      </c>
    </row>
    <row r="47" spans="1:4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</row>
    <row r="48" spans="1:45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</row>
    <row r="49" spans="1:4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</row>
    <row r="50" spans="1:4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</row>
    <row r="51" spans="1:45" ht="30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53">G44+G46+G47-G49</f>
        <v>-110.60606240177034</v>
      </c>
      <c r="H51" s="74">
        <f t="shared" si="53"/>
        <v>-110.60606240177034</v>
      </c>
      <c r="I51" s="74">
        <f t="shared" si="53"/>
        <v>-105.20606240177034</v>
      </c>
      <c r="J51" s="74">
        <f t="shared" si="53"/>
        <v>-103.8642499412941</v>
      </c>
      <c r="K51" s="74">
        <f t="shared" si="53"/>
        <v>-103.8642499412941</v>
      </c>
      <c r="L51" s="74">
        <f t="shared" si="53"/>
        <v>-99.644249941294106</v>
      </c>
      <c r="M51" s="12">
        <f t="shared" ref="M51:R51" si="54">M44+M46+M47-M49</f>
        <v>-108.92667503568734</v>
      </c>
      <c r="N51" s="12">
        <f t="shared" si="54"/>
        <v>-108.92667503568734</v>
      </c>
      <c r="O51" s="12">
        <f t="shared" si="54"/>
        <v>-102.45667503568734</v>
      </c>
      <c r="P51" s="12">
        <f t="shared" si="54"/>
        <v>-107.8718633949977</v>
      </c>
      <c r="Q51" s="12">
        <f t="shared" si="54"/>
        <v>-107.8718633949977</v>
      </c>
      <c r="R51" s="12">
        <f t="shared" si="54"/>
        <v>-102.5358633949977</v>
      </c>
      <c r="S51" s="12">
        <f t="shared" ref="S51:X51" si="55">S44+S46+S47-S49</f>
        <v>-111.57606240177034</v>
      </c>
      <c r="T51" s="12">
        <f t="shared" si="55"/>
        <v>-111.57606240177034</v>
      </c>
      <c r="U51" s="12">
        <f t="shared" si="55"/>
        <v>-105.87606240177034</v>
      </c>
      <c r="V51" s="8">
        <f t="shared" si="55"/>
        <v>-110.32667503568734</v>
      </c>
      <c r="W51" s="8">
        <f t="shared" si="55"/>
        <v>-110.32667503568734</v>
      </c>
      <c r="X51" s="8">
        <f t="shared" si="55"/>
        <v>-104.42667503568734</v>
      </c>
      <c r="Y51" s="8">
        <f t="shared" ref="Y51:AD51" si="56">Y44+Y46+Y47-Y49</f>
        <v>-104.27465084780107</v>
      </c>
      <c r="Z51" s="8">
        <f t="shared" si="56"/>
        <v>-104.27465084780107</v>
      </c>
      <c r="AA51" s="8">
        <f t="shared" si="56"/>
        <v>-100.64465084780107</v>
      </c>
      <c r="AB51" s="12">
        <f t="shared" si="56"/>
        <v>-108.71606240177034</v>
      </c>
      <c r="AC51" s="12">
        <f t="shared" si="56"/>
        <v>-107.67606240177034</v>
      </c>
      <c r="AD51" s="12">
        <f t="shared" si="56"/>
        <v>-102.45606240177034</v>
      </c>
      <c r="AE51" s="12">
        <f t="shared" ref="AE51:AM51" si="57">AE44+AE46+AE47-AE49</f>
        <v>-101.79373825724427</v>
      </c>
      <c r="AF51" s="12">
        <f t="shared" si="57"/>
        <v>-101.79373825724427</v>
      </c>
      <c r="AG51" s="12">
        <f t="shared" si="57"/>
        <v>-97.483738257244269</v>
      </c>
      <c r="AH51" s="12">
        <f t="shared" si="57"/>
        <v>-113.67606240177034</v>
      </c>
      <c r="AI51" s="12">
        <f t="shared" si="57"/>
        <v>-113.67606240177034</v>
      </c>
      <c r="AJ51" s="12">
        <f t="shared" si="57"/>
        <v>-110.67606240177034</v>
      </c>
      <c r="AK51" s="8">
        <f t="shared" si="57"/>
        <v>-108.1652507610807</v>
      </c>
      <c r="AL51" s="8">
        <f t="shared" si="57"/>
        <v>-108.1652507610807</v>
      </c>
      <c r="AM51" s="8">
        <f t="shared" si="57"/>
        <v>-103.6652507610807</v>
      </c>
      <c r="AN51" s="8">
        <f>AN44+AN46+AN47-AN49</f>
        <v>-110.87606240177034</v>
      </c>
      <c r="AO51" s="8">
        <f>AO44+AO46+AO47-AO49</f>
        <v>-110.87606240177034</v>
      </c>
      <c r="AP51" s="8">
        <f>AP44+AP46+AP47-AP49</f>
        <v>-106.77606240177033</v>
      </c>
      <c r="AQ51" s="8">
        <f t="shared" ref="AQ51:AS51" si="58">AQ44+AQ46+AQ47-AQ49</f>
        <v>-106.54550227523356</v>
      </c>
      <c r="AR51" s="8">
        <f t="shared" si="58"/>
        <v>-106.54550227523356</v>
      </c>
      <c r="AS51" s="8">
        <f t="shared" si="58"/>
        <v>-102.04550227523356</v>
      </c>
    </row>
    <row r="52" spans="1:45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</row>
    <row r="53" spans="1:45" ht="30">
      <c r="A53" s="30" t="s">
        <v>85</v>
      </c>
      <c r="B53" s="23">
        <f t="shared" ref="B53:G53" si="59">B26+B30+B33-B34-B51</f>
        <v>157.93089986991947</v>
      </c>
      <c r="C53" s="23">
        <f t="shared" si="59"/>
        <v>154.93089986991947</v>
      </c>
      <c r="D53" s="23">
        <f t="shared" si="59"/>
        <v>149.03089986991947</v>
      </c>
      <c r="E53" s="23">
        <f t="shared" si="59"/>
        <v>154.43089986991947</v>
      </c>
      <c r="F53" s="23">
        <f t="shared" si="59"/>
        <v>146.53089986991944</v>
      </c>
      <c r="G53" s="79">
        <f t="shared" si="59"/>
        <v>156.96089986991947</v>
      </c>
      <c r="H53" s="79">
        <f t="shared" ref="H53:I53" si="60">H26+H30+H33-H34-H51</f>
        <v>153.96089986991947</v>
      </c>
      <c r="I53" s="79">
        <f t="shared" si="60"/>
        <v>148.56089986991947</v>
      </c>
      <c r="J53" s="79">
        <f>J26+J30+J33-J34-J51</f>
        <v>161.01089986991948</v>
      </c>
      <c r="K53" s="79">
        <f t="shared" ref="K53:L53" si="61">K26+K30+K33-K34-K51</f>
        <v>158.01089986991948</v>
      </c>
      <c r="L53" s="79">
        <f t="shared" si="61"/>
        <v>153.79089986991949</v>
      </c>
      <c r="M53" s="23">
        <f>M26+M30+M33-M34-M51</f>
        <v>153.52059991327965</v>
      </c>
      <c r="N53" s="23">
        <f t="shared" ref="N53:O53" si="62">N26+N30+N33-N34-N51</f>
        <v>150.52059991327965</v>
      </c>
      <c r="O53" s="23">
        <f t="shared" si="62"/>
        <v>144.05059991327965</v>
      </c>
      <c r="P53" s="23">
        <f>P26+P30+P33-P34-P51</f>
        <v>149.81578827259</v>
      </c>
      <c r="Q53" s="23">
        <f t="shared" ref="Q53:R53" si="63">Q26+Q30+Q33-Q34-Q51</f>
        <v>146.81578827259</v>
      </c>
      <c r="R53" s="23">
        <f t="shared" si="63"/>
        <v>141.47978827259001</v>
      </c>
      <c r="S53" s="23">
        <f>S26+S30+S33-S34-S51</f>
        <v>154.92059991327966</v>
      </c>
      <c r="T53" s="23">
        <f t="shared" ref="T53:U53" si="64">T26+T30+T33-T34-T51</f>
        <v>151.92059991327966</v>
      </c>
      <c r="U53" s="23">
        <f t="shared" si="64"/>
        <v>146.22059991327964</v>
      </c>
      <c r="V53" s="23">
        <f>V26+V30+V33-V34-V51</f>
        <v>157.93089986991947</v>
      </c>
      <c r="W53" s="23">
        <f t="shared" ref="W53:X53" si="65">W26+W30+W33-W34-W51</f>
        <v>154.93089986991947</v>
      </c>
      <c r="X53" s="23">
        <f t="shared" si="65"/>
        <v>149.03089986991947</v>
      </c>
      <c r="Y53" s="23">
        <f>Y26+Y30+Y33-Y34-Y51</f>
        <v>156.65008822922982</v>
      </c>
      <c r="Z53" s="23">
        <f t="shared" ref="Z53:AA53" si="66">Z26+Z30+Z33-Z34-Z51</f>
        <v>153.65008822922982</v>
      </c>
      <c r="AA53" s="23">
        <f t="shared" si="66"/>
        <v>150.02008822922983</v>
      </c>
      <c r="AB53" s="23">
        <f>AB26+AB30+AB33-AB34-AB51</f>
        <v>155.07089986991946</v>
      </c>
      <c r="AC53" s="23">
        <f t="shared" ref="AC53:AD53" si="67">AC26+AC30+AC33-AC34-AC51</f>
        <v>151.03089986991947</v>
      </c>
      <c r="AD53" s="23">
        <f t="shared" si="67"/>
        <v>145.81089986991947</v>
      </c>
      <c r="AE53" s="23">
        <f>AE26+AE30+AE33-AE34-AE51</f>
        <v>152.91978827259001</v>
      </c>
      <c r="AF53" s="23">
        <f t="shared" ref="AF53:AG53" si="68">AF26+AF30+AF33-AF34-AF51</f>
        <v>149.91978827259001</v>
      </c>
      <c r="AG53" s="23">
        <f t="shared" si="68"/>
        <v>145.60978827259001</v>
      </c>
      <c r="AH53" s="23">
        <f>AH26+AH30+AH33-AH34-AH51</f>
        <v>160.03089986991947</v>
      </c>
      <c r="AI53" s="23">
        <f t="shared" ref="AI53:AJ53" si="69">AI26+AI30+AI33-AI34-AI51</f>
        <v>157.03089986991947</v>
      </c>
      <c r="AJ53" s="23">
        <f t="shared" si="69"/>
        <v>154.03089986991947</v>
      </c>
      <c r="AK53" s="23">
        <f>AK26+AK30+AK33-AK34-AK51</f>
        <v>151.50978827259001</v>
      </c>
      <c r="AL53" s="23">
        <f t="shared" ref="AL53:AM53" si="70">AL26+AL30+AL33-AL34-AL51</f>
        <v>148.50978827259001</v>
      </c>
      <c r="AM53" s="23">
        <f t="shared" si="70"/>
        <v>144.00978827259001</v>
      </c>
      <c r="AN53" s="23">
        <f>AN26+AN30+AN33-AN34-AN51</f>
        <v>153.23089986991945</v>
      </c>
      <c r="AO53" s="23">
        <f t="shared" ref="AO53:AP53" si="71">AO26+AO30+AO33-AO34-AO51</f>
        <v>150.23089986991945</v>
      </c>
      <c r="AP53" s="23">
        <f t="shared" si="71"/>
        <v>146.13089986991946</v>
      </c>
      <c r="AQ53" s="23">
        <f>AQ26+AQ30+AQ33-AQ34-AQ51</f>
        <v>152.90033974338269</v>
      </c>
      <c r="AR53" s="23">
        <f t="shared" ref="AR53:AS53" si="72">AR26+AR30+AR33-AR34-AR51</f>
        <v>149.90033974338269</v>
      </c>
      <c r="AS53" s="23">
        <f t="shared" si="72"/>
        <v>145.40033974338269</v>
      </c>
    </row>
    <row r="54" spans="1:4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</row>
    <row r="56" spans="1:45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</row>
    <row r="57" spans="1:45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</row>
    <row r="58" spans="1:4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</row>
    <row r="59" spans="1:4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</row>
    <row r="60" spans="1:4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</row>
    <row r="61" spans="1:45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</row>
    <row r="62" spans="1:45" ht="30">
      <c r="A62" s="30" t="s">
        <v>111</v>
      </c>
      <c r="B62" s="23">
        <f t="shared" ref="B62:G62" si="73">B53-B57+B58-B59+B60</f>
        <v>140.30089986991948</v>
      </c>
      <c r="C62" s="23">
        <f t="shared" si="73"/>
        <v>137.30089986991948</v>
      </c>
      <c r="D62" s="23">
        <f t="shared" si="73"/>
        <v>131.40089986991947</v>
      </c>
      <c r="E62" s="23">
        <f t="shared" si="73"/>
        <v>136.80089986991948</v>
      </c>
      <c r="F62" s="23">
        <f t="shared" si="73"/>
        <v>128.90089986991944</v>
      </c>
      <c r="G62" s="79">
        <f t="shared" si="73"/>
        <v>139.33089986991948</v>
      </c>
      <c r="H62" s="79">
        <f t="shared" ref="H62:I62" si="74">H53-H57+H58-H59+H60</f>
        <v>136.33089986991948</v>
      </c>
      <c r="I62" s="79">
        <f t="shared" si="74"/>
        <v>130.93089986991947</v>
      </c>
      <c r="J62" s="79">
        <f>J53-J57+J58-J59+J60</f>
        <v>143.38089986991949</v>
      </c>
      <c r="K62" s="79">
        <f t="shared" ref="K62:L62" si="75">K53-K57+K58-K59+K60</f>
        <v>140.38089986991949</v>
      </c>
      <c r="L62" s="79">
        <f t="shared" si="75"/>
        <v>136.16089986991949</v>
      </c>
      <c r="M62" s="23">
        <f>M53-M57+M58-M59+M60</f>
        <v>135.89059991327966</v>
      </c>
      <c r="N62" s="23">
        <f t="shared" ref="N62:O62" si="76">N53-N57+N58-N59+N60</f>
        <v>132.89059991327966</v>
      </c>
      <c r="O62" s="23">
        <f t="shared" si="76"/>
        <v>126.42059991327966</v>
      </c>
      <c r="P62" s="23">
        <f>P53-P57+P58-P59+P60</f>
        <v>132.18578827259</v>
      </c>
      <c r="Q62" s="23">
        <f t="shared" ref="Q62:R62" si="77">Q53-Q57+Q58-Q59+Q60</f>
        <v>129.18578827259</v>
      </c>
      <c r="R62" s="23">
        <f t="shared" si="77"/>
        <v>123.84978827259002</v>
      </c>
      <c r="S62" s="23">
        <f>S53-S57+S58-S59+S60</f>
        <v>137.29059991327966</v>
      </c>
      <c r="T62" s="23">
        <f t="shared" ref="T62:U62" si="78">T53-T57+T58-T59+T60</f>
        <v>134.29059991327966</v>
      </c>
      <c r="U62" s="23">
        <f t="shared" si="78"/>
        <v>128.59059991327965</v>
      </c>
      <c r="V62" s="23">
        <f>V53-V57+V58-V59+V60</f>
        <v>140.30089986991948</v>
      </c>
      <c r="W62" s="23">
        <f t="shared" ref="W62:X62" si="79">W53-W57+W58-W59+W60</f>
        <v>137.30089986991948</v>
      </c>
      <c r="X62" s="23">
        <f t="shared" si="79"/>
        <v>131.40089986991947</v>
      </c>
      <c r="Y62" s="23">
        <f>Y53-Y57+Y58-Y59+Y60</f>
        <v>137.81008822922982</v>
      </c>
      <c r="Z62" s="23">
        <f t="shared" ref="Z62:AA62" si="80">Z53-Z57+Z58-Z59+Z60</f>
        <v>134.81008822922982</v>
      </c>
      <c r="AA62" s="23">
        <f t="shared" si="80"/>
        <v>131.18008822922982</v>
      </c>
      <c r="AB62" s="23">
        <f>AB53-AB57+AB58-AB59+AB60</f>
        <v>137.44089986991946</v>
      </c>
      <c r="AC62" s="23">
        <f t="shared" ref="AC62:AD62" si="81">AC53-AC57+AC58-AC59+AC60</f>
        <v>133.40089986991947</v>
      </c>
      <c r="AD62" s="23">
        <f t="shared" si="81"/>
        <v>128.18089986991947</v>
      </c>
      <c r="AE62" s="23">
        <f>AE53-AE57+AE58-AE59+AE60</f>
        <v>135.28978827259002</v>
      </c>
      <c r="AF62" s="23">
        <f t="shared" ref="AF62:AG62" si="82">AF53-AF57+AF58-AF59+AF60</f>
        <v>132.28978827259002</v>
      </c>
      <c r="AG62" s="23">
        <f t="shared" si="82"/>
        <v>127.97978827259001</v>
      </c>
      <c r="AH62" s="23">
        <f>AH53-AH57+AH58-AH59+AH60</f>
        <v>142.40089986991947</v>
      </c>
      <c r="AI62" s="23">
        <f t="shared" ref="AI62:AJ62" si="83">AI53-AI57+AI58-AI59+AI60</f>
        <v>139.40089986991947</v>
      </c>
      <c r="AJ62" s="23">
        <f t="shared" si="83"/>
        <v>136.40089986991947</v>
      </c>
      <c r="AK62" s="23">
        <f>AK53-AK57+AK58-AK59+AK60</f>
        <v>133.87978827259002</v>
      </c>
      <c r="AL62" s="23">
        <f t="shared" ref="AL62:AM62" si="84">AL53-AL57+AL58-AL59+AL60</f>
        <v>130.87978827259002</v>
      </c>
      <c r="AM62" s="23">
        <f t="shared" si="84"/>
        <v>126.37978827259002</v>
      </c>
      <c r="AN62" s="23">
        <f>AN53-AN57+AN58-AN59+AN60</f>
        <v>135.60089986991946</v>
      </c>
      <c r="AO62" s="23">
        <f t="shared" ref="AO62:AP62" si="85">AO53-AO57+AO58-AO59+AO60</f>
        <v>132.60089986991946</v>
      </c>
      <c r="AP62" s="23">
        <f t="shared" si="85"/>
        <v>128.50089986991946</v>
      </c>
      <c r="AQ62" s="23">
        <f>AQ53-AQ57+AQ58-AQ59+AQ60</f>
        <v>135.27033974338269</v>
      </c>
      <c r="AR62" s="23">
        <f t="shared" ref="AR62:AS62" si="86">AR53-AR57+AR58-AR59+AR60</f>
        <v>132.27033974338269</v>
      </c>
      <c r="AS62" s="23">
        <f t="shared" si="86"/>
        <v>127.77033974338269</v>
      </c>
    </row>
    <row r="63" spans="1:45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</row>
    <row r="64" spans="1:45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</row>
    <row r="65" spans="1:45" ht="15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87">G17-G23-G51+G21+G33</f>
        <v>143.93000000000004</v>
      </c>
      <c r="H65" s="79">
        <f t="shared" si="87"/>
        <v>143.93000000000004</v>
      </c>
      <c r="I65" s="79">
        <f t="shared" si="87"/>
        <v>138.53000000000003</v>
      </c>
      <c r="J65" s="79">
        <f t="shared" si="87"/>
        <v>147.98000000000005</v>
      </c>
      <c r="K65" s="79">
        <f t="shared" si="87"/>
        <v>147.98000000000005</v>
      </c>
      <c r="L65" s="79">
        <f t="shared" si="87"/>
        <v>143.76000000000005</v>
      </c>
      <c r="M65" s="23">
        <f t="shared" ref="M65:R65" si="88">M17-M23-M51+M21+M33</f>
        <v>143.50000000000003</v>
      </c>
      <c r="N65" s="23">
        <f t="shared" si="88"/>
        <v>143.50000000000003</v>
      </c>
      <c r="O65" s="23">
        <f t="shared" si="88"/>
        <v>137.03000000000003</v>
      </c>
      <c r="P65" s="23">
        <f t="shared" si="88"/>
        <v>142.44518835931038</v>
      </c>
      <c r="Q65" s="23">
        <f t="shared" si="88"/>
        <v>142.44518835931038</v>
      </c>
      <c r="R65" s="23">
        <f t="shared" si="88"/>
        <v>137.10918835931039</v>
      </c>
      <c r="S65" s="23">
        <f t="shared" ref="S65:X65" si="89">S17-S23-S51+S21+S33</f>
        <v>144.90000000000003</v>
      </c>
      <c r="T65" s="23">
        <f t="shared" si="89"/>
        <v>144.90000000000003</v>
      </c>
      <c r="U65" s="23">
        <f t="shared" si="89"/>
        <v>139.20000000000002</v>
      </c>
      <c r="V65" s="23">
        <f t="shared" si="89"/>
        <v>144.90000000000003</v>
      </c>
      <c r="W65" s="23">
        <f t="shared" si="89"/>
        <v>144.90000000000003</v>
      </c>
      <c r="X65" s="23">
        <f t="shared" si="89"/>
        <v>139.00000000000003</v>
      </c>
      <c r="Y65" s="23">
        <f t="shared" ref="Y65:AD65" si="90">Y17-Y23-Y51+Y21+Y33</f>
        <v>143.61918835931039</v>
      </c>
      <c r="Z65" s="23">
        <f t="shared" si="90"/>
        <v>143.61918835931039</v>
      </c>
      <c r="AA65" s="23">
        <f t="shared" si="90"/>
        <v>139.98918835931039</v>
      </c>
      <c r="AB65" s="23">
        <f t="shared" si="90"/>
        <v>142.04000000000002</v>
      </c>
      <c r="AC65" s="23">
        <f t="shared" si="90"/>
        <v>141.00000000000003</v>
      </c>
      <c r="AD65" s="23">
        <f t="shared" si="90"/>
        <v>135.78000000000003</v>
      </c>
      <c r="AE65" s="23">
        <f t="shared" ref="AE65:AM65" si="91">AE17-AE23-AE51+AE21+AE33</f>
        <v>142.89918835931039</v>
      </c>
      <c r="AF65" s="23">
        <f t="shared" si="91"/>
        <v>142.89918835931039</v>
      </c>
      <c r="AG65" s="23">
        <f t="shared" si="91"/>
        <v>138.58918835931038</v>
      </c>
      <c r="AH65" s="23">
        <f t="shared" si="91"/>
        <v>147.00000000000003</v>
      </c>
      <c r="AI65" s="23">
        <f t="shared" si="91"/>
        <v>147.00000000000003</v>
      </c>
      <c r="AJ65" s="23">
        <f t="shared" si="91"/>
        <v>144.00000000000003</v>
      </c>
      <c r="AK65" s="23">
        <f t="shared" si="91"/>
        <v>141.48918835931039</v>
      </c>
      <c r="AL65" s="23">
        <f t="shared" si="91"/>
        <v>141.48918835931039</v>
      </c>
      <c r="AM65" s="23">
        <f t="shared" si="91"/>
        <v>136.98918835931039</v>
      </c>
      <c r="AN65" s="23">
        <f>AN17-AN23-AN51+AN21+AN33</f>
        <v>144.20000000000002</v>
      </c>
      <c r="AO65" s="23">
        <f>AO17-AO23-AO51+AO21+AO33</f>
        <v>144.20000000000002</v>
      </c>
      <c r="AP65" s="23">
        <f>AP17-AP23-AP51+AP21+AP33</f>
        <v>140.10000000000002</v>
      </c>
      <c r="AQ65" s="23">
        <f t="shared" ref="AQ65:AS65" si="92">AQ17-AQ23-AQ51+AQ21+AQ33</f>
        <v>139.86943987346325</v>
      </c>
      <c r="AR65" s="23">
        <f t="shared" si="92"/>
        <v>139.86943987346325</v>
      </c>
      <c r="AS65" s="23">
        <f t="shared" si="92"/>
        <v>135.36943987346325</v>
      </c>
    </row>
  </sheetData>
  <mergeCells count="15">
    <mergeCell ref="AQ1:AS1"/>
    <mergeCell ref="AN1:AP1"/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5"/>
  <sheetViews>
    <sheetView workbookViewId="0">
      <pane xSplit="1" ySplit="1" topLeftCell="AF2" activePane="bottomRight" state="frozen"/>
      <selection pane="topRight"/>
      <selection pane="bottomLeft"/>
      <selection pane="bottomRight" activeCell="AN1" sqref="AN1:AP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2.125" style="1" bestFit="1" customWidth="1"/>
    <col min="17" max="18" width="15.625" style="1" bestFit="1" customWidth="1"/>
    <col min="19" max="19" width="15.125" style="1" customWidth="1"/>
    <col min="20" max="20" width="12.125" style="1" customWidth="1"/>
    <col min="21" max="21" width="17.1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37" width="15.625" style="2" customWidth="1"/>
    <col min="38" max="39" width="15.625" style="1" customWidth="1"/>
    <col min="40" max="40" width="15.625" style="2" customWidth="1"/>
    <col min="41" max="42" width="15.625" style="1" customWidth="1"/>
    <col min="43" max="16384" width="9" style="1"/>
  </cols>
  <sheetData>
    <row r="1" spans="1:42" ht="14.25" customHeight="1">
      <c r="A1" s="3"/>
      <c r="B1" s="105" t="s">
        <v>102</v>
      </c>
      <c r="C1" s="105"/>
      <c r="D1" s="105"/>
      <c r="E1" s="105" t="s">
        <v>103</v>
      </c>
      <c r="F1" s="105"/>
      <c r="G1" s="106" t="s">
        <v>115</v>
      </c>
      <c r="H1" s="106"/>
      <c r="I1" s="106"/>
      <c r="J1" s="105" t="s">
        <v>116</v>
      </c>
      <c r="K1" s="105"/>
      <c r="L1" s="105"/>
      <c r="M1" s="105" t="s">
        <v>121</v>
      </c>
      <c r="N1" s="105"/>
      <c r="O1" s="105"/>
      <c r="P1" s="105" t="s">
        <v>126</v>
      </c>
      <c r="Q1" s="105"/>
      <c r="R1" s="105"/>
      <c r="S1" s="105" t="s">
        <v>131</v>
      </c>
      <c r="T1" s="105"/>
      <c r="U1" s="105"/>
      <c r="V1" s="105" t="s">
        <v>132</v>
      </c>
      <c r="W1" s="105"/>
      <c r="X1" s="105"/>
      <c r="Y1" s="105" t="s">
        <v>133</v>
      </c>
      <c r="Z1" s="105"/>
      <c r="AA1" s="105"/>
      <c r="AB1" s="105" t="s">
        <v>139</v>
      </c>
      <c r="AC1" s="105"/>
      <c r="AD1" s="105"/>
      <c r="AE1" s="105" t="s">
        <v>140</v>
      </c>
      <c r="AF1" s="105"/>
      <c r="AG1" s="105"/>
      <c r="AH1" s="105" t="s">
        <v>141</v>
      </c>
      <c r="AI1" s="105"/>
      <c r="AJ1" s="105"/>
      <c r="AK1" s="105" t="s">
        <v>142</v>
      </c>
      <c r="AL1" s="105"/>
      <c r="AM1" s="105"/>
      <c r="AN1" s="105" t="s">
        <v>144</v>
      </c>
      <c r="AO1" s="105"/>
      <c r="AP1" s="105"/>
    </row>
    <row r="2" spans="1:4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8" t="s">
        <v>105</v>
      </c>
      <c r="AM2" s="98" t="s">
        <v>106</v>
      </c>
      <c r="AN2" s="5" t="s">
        <v>104</v>
      </c>
      <c r="AO2" s="100" t="s">
        <v>105</v>
      </c>
      <c r="AP2" s="100" t="s">
        <v>106</v>
      </c>
    </row>
    <row r="3" spans="1:42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</row>
    <row r="4" spans="1:42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</row>
    <row r="5" spans="1:42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</row>
    <row r="6" spans="1:42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</row>
    <row r="7" spans="1:42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</row>
    <row r="8" spans="1:42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11">
        <v>0.1</v>
      </c>
      <c r="AI8" s="11">
        <v>0.1</v>
      </c>
      <c r="AJ8" s="11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</row>
    <row r="9" spans="1:42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</row>
    <row r="10" spans="1:42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</row>
    <row r="11" spans="1:42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</row>
    <row r="13" spans="1:42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</row>
    <row r="14" spans="1:42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</row>
    <row r="15" spans="1:42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</row>
    <row r="16" spans="1:42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P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</row>
    <row r="17" spans="1:42" ht="30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6">G15+10*LOG10(G42/1000000)</f>
        <v>44.115750058705935</v>
      </c>
      <c r="H17" s="74">
        <f t="shared" si="6"/>
        <v>44.115750058705935</v>
      </c>
      <c r="I17" s="74">
        <f t="shared" si="6"/>
        <v>44.115750058705935</v>
      </c>
      <c r="J17" s="12">
        <f t="shared" ref="J17:O17" si="7">J15+10*LOG10(J42/1000000)</f>
        <v>45.365137424788934</v>
      </c>
      <c r="K17" s="12">
        <f t="shared" si="7"/>
        <v>45.365137424788934</v>
      </c>
      <c r="L17" s="12">
        <f t="shared" si="7"/>
        <v>45.365137424788934</v>
      </c>
      <c r="M17" s="12">
        <f t="shared" si="7"/>
        <v>45.084850188786497</v>
      </c>
      <c r="N17" s="12">
        <f t="shared" si="7"/>
        <v>45.084850188786497</v>
      </c>
      <c r="O17" s="12">
        <f t="shared" si="7"/>
        <v>45.084850188786497</v>
      </c>
      <c r="P17" s="12">
        <f t="shared" ref="P17:U17" si="8">P15+10*LOG10(P42/1000000)</f>
        <v>44.115750058705935</v>
      </c>
      <c r="Q17" s="12">
        <f t="shared" si="8"/>
        <v>44.115750058705935</v>
      </c>
      <c r="R17" s="12">
        <f t="shared" si="8"/>
        <v>44.115750058705935</v>
      </c>
      <c r="S17" s="8">
        <f t="shared" si="8"/>
        <v>44.115750058705935</v>
      </c>
      <c r="T17" s="8">
        <f t="shared" si="8"/>
        <v>44.115750058705935</v>
      </c>
      <c r="U17" s="8">
        <f t="shared" si="8"/>
        <v>44.115750058705935</v>
      </c>
      <c r="V17" s="8">
        <f t="shared" ref="V17:AA17" si="9">V15+10*LOG10(V42/1000000)</f>
        <v>48.09515014542631</v>
      </c>
      <c r="W17" s="8">
        <f t="shared" si="9"/>
        <v>48.09515014542631</v>
      </c>
      <c r="X17" s="8">
        <f t="shared" si="9"/>
        <v>48.09515014542631</v>
      </c>
      <c r="Y17" s="12">
        <f t="shared" si="9"/>
        <v>44.115750058705935</v>
      </c>
      <c r="Z17" s="12">
        <f t="shared" si="9"/>
        <v>44.115750058705935</v>
      </c>
      <c r="AA17" s="12">
        <f t="shared" si="9"/>
        <v>44.115750058705935</v>
      </c>
      <c r="AB17" s="12">
        <f t="shared" ref="AB17:AJ17" si="10">AB15+10*LOG10(AB42/1000000)</f>
        <v>44.115750058705935</v>
      </c>
      <c r="AC17" s="12">
        <f t="shared" si="10"/>
        <v>44.115750058705935</v>
      </c>
      <c r="AD17" s="12">
        <f t="shared" si="10"/>
        <v>44.115750058705935</v>
      </c>
      <c r="AE17" s="12">
        <f t="shared" si="10"/>
        <v>44.115750058705935</v>
      </c>
      <c r="AF17" s="12">
        <f t="shared" si="10"/>
        <v>44.115750058705935</v>
      </c>
      <c r="AG17" s="12">
        <f t="shared" si="10"/>
        <v>44.115750058705935</v>
      </c>
      <c r="AH17" s="8">
        <f t="shared" si="10"/>
        <v>44.234742291703014</v>
      </c>
      <c r="AI17" s="8">
        <f t="shared" si="10"/>
        <v>44.234742291703014</v>
      </c>
      <c r="AJ17" s="8">
        <f t="shared" si="10"/>
        <v>44.234742291703014</v>
      </c>
      <c r="AK17" s="8">
        <f>AK15+10*LOG10(AK42/1000000)</f>
        <v>44.115750058705935</v>
      </c>
      <c r="AL17" s="8">
        <f>AL15+10*LOG10(AL42/1000000)</f>
        <v>44.115750058705935</v>
      </c>
      <c r="AM17" s="8">
        <f>AM15+10*LOG10(AM42/1000000)</f>
        <v>44.115750058705935</v>
      </c>
      <c r="AN17" s="8">
        <f t="shared" ref="AN17:AP17" si="11">AN15+10*LOG10(AN42/1000000)</f>
        <v>44.57332496431269</v>
      </c>
      <c r="AO17" s="8">
        <f t="shared" si="11"/>
        <v>44.57332496431269</v>
      </c>
      <c r="AP17" s="8">
        <f t="shared" si="11"/>
        <v>44.57332496431269</v>
      </c>
    </row>
    <row r="18" spans="1:42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2">G19+10*LOG10(G12/G13)-G20</f>
        <v>17.030899869919438</v>
      </c>
      <c r="H18" s="74">
        <f t="shared" si="12"/>
        <v>17.030899869919438</v>
      </c>
      <c r="I18" s="74">
        <f t="shared" si="12"/>
        <v>17.030899869919438</v>
      </c>
      <c r="J18" s="12">
        <f t="shared" ref="J18:O18" si="13">J19+10*LOG10(J12/J13)-J20</f>
        <v>14.020599913279625</v>
      </c>
      <c r="K18" s="12">
        <f t="shared" si="13"/>
        <v>14.020599913279625</v>
      </c>
      <c r="L18" s="12">
        <f t="shared" si="13"/>
        <v>14.020599913279625</v>
      </c>
      <c r="M18" s="12">
        <f t="shared" si="13"/>
        <v>11.370599913279625</v>
      </c>
      <c r="N18" s="12">
        <f t="shared" si="13"/>
        <v>11.370599913279625</v>
      </c>
      <c r="O18" s="12">
        <f t="shared" si="13"/>
        <v>11.370599913279625</v>
      </c>
      <c r="P18" s="12">
        <f t="shared" ref="P18:U18" si="14">P19+10*LOG10(P12/P13)-P20</f>
        <v>14.020599913279625</v>
      </c>
      <c r="Q18" s="12">
        <f t="shared" si="14"/>
        <v>14.020599913279625</v>
      </c>
      <c r="R18" s="12">
        <f t="shared" si="14"/>
        <v>14.020599913279625</v>
      </c>
      <c r="S18" s="8">
        <f t="shared" si="14"/>
        <v>17.030899869919438</v>
      </c>
      <c r="T18" s="8">
        <f t="shared" si="14"/>
        <v>17.030899869919438</v>
      </c>
      <c r="U18" s="8">
        <f t="shared" si="14"/>
        <v>17.030899869919438</v>
      </c>
      <c r="V18" s="8">
        <f t="shared" ref="V18:AA18" si="15">V19+10*LOG10(V12/V13)-V20</f>
        <v>17.030899869919438</v>
      </c>
      <c r="W18" s="8">
        <f t="shared" si="15"/>
        <v>17.030899869919438</v>
      </c>
      <c r="X18" s="8">
        <f t="shared" si="15"/>
        <v>17.030899869919438</v>
      </c>
      <c r="Y18" s="12">
        <f t="shared" si="15"/>
        <v>17.030899869919438</v>
      </c>
      <c r="Z18" s="12">
        <f t="shared" si="15"/>
        <v>17.030899869919438</v>
      </c>
      <c r="AA18" s="12">
        <f t="shared" si="15"/>
        <v>17.030899869919438</v>
      </c>
      <c r="AB18" s="12">
        <f t="shared" ref="AB18:AJ18" si="16">AB19+10*LOG10(AB12/AB13)-AB20</f>
        <v>14.020599913279625</v>
      </c>
      <c r="AC18" s="12">
        <f t="shared" si="16"/>
        <v>14.020599913279625</v>
      </c>
      <c r="AD18" s="12">
        <f t="shared" si="16"/>
        <v>14.020599913279625</v>
      </c>
      <c r="AE18" s="12">
        <f t="shared" si="16"/>
        <v>17.030899869919438</v>
      </c>
      <c r="AF18" s="12">
        <f t="shared" si="16"/>
        <v>17.030899869919438</v>
      </c>
      <c r="AG18" s="12">
        <f t="shared" si="16"/>
        <v>17.030899869919438</v>
      </c>
      <c r="AH18" s="8">
        <f t="shared" si="16"/>
        <v>14.020599913279625</v>
      </c>
      <c r="AI18" s="8">
        <f t="shared" si="16"/>
        <v>14.020599913279625</v>
      </c>
      <c r="AJ18" s="8">
        <f t="shared" si="16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P18" si="17">AN19+10*LOG10(AN12/AN13)-AN20</f>
        <v>17.030899869919438</v>
      </c>
      <c r="AO18" s="8">
        <f t="shared" si="17"/>
        <v>17.030899869919438</v>
      </c>
      <c r="AP18" s="8">
        <f t="shared" si="17"/>
        <v>17.030899869919438</v>
      </c>
    </row>
    <row r="19" spans="1:42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</row>
    <row r="20" spans="1:42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</row>
    <row r="21" spans="1:4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</row>
    <row r="22" spans="1:42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</row>
    <row r="23" spans="1:42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</row>
    <row r="24" spans="1:42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</row>
    <row r="25" spans="1:42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</row>
    <row r="26" spans="1:42" ht="1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18">G17+G18+G21-G23-G24</f>
        <v>58.146649928625372</v>
      </c>
      <c r="H26" s="74">
        <f t="shared" si="18"/>
        <v>58.146649928625372</v>
      </c>
      <c r="I26" s="74">
        <f t="shared" si="18"/>
        <v>58.146649928625372</v>
      </c>
      <c r="J26" s="12">
        <f t="shared" ref="J26:O26" si="19">J17+J18+J21-J23-J24</f>
        <v>56.385737338068559</v>
      </c>
      <c r="K26" s="12">
        <f t="shared" si="19"/>
        <v>56.385737338068559</v>
      </c>
      <c r="L26" s="12">
        <f t="shared" si="19"/>
        <v>56.385737338068559</v>
      </c>
      <c r="M26" s="12">
        <f t="shared" si="19"/>
        <v>53.455450102066123</v>
      </c>
      <c r="N26" s="12">
        <f t="shared" si="19"/>
        <v>53.455450102066123</v>
      </c>
      <c r="O26" s="12">
        <f t="shared" si="19"/>
        <v>53.455450102066123</v>
      </c>
      <c r="P26" s="12">
        <f t="shared" ref="P26:U26" si="20">P17+P18+P21-P23-P24</f>
        <v>55.13634997198556</v>
      </c>
      <c r="Q26" s="12">
        <f t="shared" si="20"/>
        <v>55.13634997198556</v>
      </c>
      <c r="R26" s="12">
        <f t="shared" si="20"/>
        <v>55.13634997198556</v>
      </c>
      <c r="S26" s="8">
        <f t="shared" si="20"/>
        <v>58.146649928625372</v>
      </c>
      <c r="T26" s="8">
        <f t="shared" si="20"/>
        <v>58.146649928625372</v>
      </c>
      <c r="U26" s="8">
        <f t="shared" si="20"/>
        <v>58.146649928625372</v>
      </c>
      <c r="V26" s="8">
        <f t="shared" ref="V26:AA26" si="21">V17+V18+V21-V23-V24</f>
        <v>62.126050015345754</v>
      </c>
      <c r="W26" s="8">
        <f t="shared" si="21"/>
        <v>62.126050015345754</v>
      </c>
      <c r="X26" s="8">
        <f t="shared" si="21"/>
        <v>62.126050015345754</v>
      </c>
      <c r="Y26" s="12">
        <f t="shared" si="21"/>
        <v>58.146649928625372</v>
      </c>
      <c r="Z26" s="12">
        <f t="shared" si="21"/>
        <v>58.146649928625372</v>
      </c>
      <c r="AA26" s="12">
        <f t="shared" si="21"/>
        <v>58.146649928625372</v>
      </c>
      <c r="AB26" s="12">
        <f t="shared" ref="AB26:AJ26" si="22">AB17+AB18+AB21-AB23-AB24</f>
        <v>55.13634997198556</v>
      </c>
      <c r="AC26" s="12">
        <f t="shared" si="22"/>
        <v>55.13634997198556</v>
      </c>
      <c r="AD26" s="12">
        <f t="shared" si="22"/>
        <v>55.13634997198556</v>
      </c>
      <c r="AE26" s="12">
        <f t="shared" si="22"/>
        <v>58.146649928625372</v>
      </c>
      <c r="AF26" s="12">
        <f t="shared" si="22"/>
        <v>58.146649928625372</v>
      </c>
      <c r="AG26" s="12">
        <f t="shared" si="22"/>
        <v>58.146649928625372</v>
      </c>
      <c r="AH26" s="8">
        <f t="shared" si="22"/>
        <v>55.255342204982639</v>
      </c>
      <c r="AI26" s="8">
        <f t="shared" si="22"/>
        <v>55.255342204982639</v>
      </c>
      <c r="AJ26" s="8">
        <f t="shared" si="22"/>
        <v>55.255342204982639</v>
      </c>
      <c r="AK26" s="8">
        <f>AK17+AK18+AK21-AK23-AK24</f>
        <v>54.146649928625372</v>
      </c>
      <c r="AL26" s="8">
        <f>AL17+AL18+AL21-AL23-AL24</f>
        <v>54.146649928625372</v>
      </c>
      <c r="AM26" s="8">
        <f>AM17+AM18+AM21-AM23-AM24</f>
        <v>54.146649928625372</v>
      </c>
      <c r="AN26" s="8">
        <f t="shared" ref="AN26:AP26" si="23">AN17+AN18+AN21-AN23-AN24</f>
        <v>58.604224834232127</v>
      </c>
      <c r="AO26" s="8">
        <f t="shared" si="23"/>
        <v>58.604224834232127</v>
      </c>
      <c r="AP26" s="8">
        <f t="shared" si="23"/>
        <v>58.604224834232127</v>
      </c>
    </row>
    <row r="27" spans="1:42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</row>
    <row r="29" spans="1:42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</row>
    <row r="30" spans="1:42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4">G31+10*LOG10(G28/G29)-G32</f>
        <v>0</v>
      </c>
      <c r="H30" s="74">
        <f t="shared" si="24"/>
        <v>-3</v>
      </c>
      <c r="I30" s="74">
        <f t="shared" si="24"/>
        <v>-3</v>
      </c>
      <c r="J30" s="12">
        <f t="shared" ref="J30:O30" si="25">J31+10*LOG10(J28/J29)-J32</f>
        <v>0</v>
      </c>
      <c r="K30" s="12">
        <f t="shared" si="25"/>
        <v>-3</v>
      </c>
      <c r="L30" s="12">
        <f t="shared" si="25"/>
        <v>-3</v>
      </c>
      <c r="M30" s="12">
        <f t="shared" si="25"/>
        <v>0</v>
      </c>
      <c r="N30" s="12">
        <f t="shared" si="25"/>
        <v>-3</v>
      </c>
      <c r="O30" s="12">
        <f t="shared" si="25"/>
        <v>-3</v>
      </c>
      <c r="P30" s="12">
        <f t="shared" ref="P30:U30" si="26">P31+10*LOG10(P28/P29)-P32</f>
        <v>0</v>
      </c>
      <c r="Q30" s="12">
        <f t="shared" si="26"/>
        <v>-3</v>
      </c>
      <c r="R30" s="12">
        <f t="shared" si="26"/>
        <v>-3</v>
      </c>
      <c r="S30" s="8">
        <f t="shared" si="26"/>
        <v>0</v>
      </c>
      <c r="T30" s="8">
        <f t="shared" si="26"/>
        <v>-3</v>
      </c>
      <c r="U30" s="8">
        <f t="shared" si="26"/>
        <v>-3</v>
      </c>
      <c r="V30" s="8">
        <f t="shared" ref="V30:AA30" si="27">V31+10*LOG10(V28/V29)-V32</f>
        <v>0</v>
      </c>
      <c r="W30" s="8">
        <f t="shared" si="27"/>
        <v>-3</v>
      </c>
      <c r="X30" s="8">
        <f t="shared" si="27"/>
        <v>-3</v>
      </c>
      <c r="Y30" s="12">
        <f t="shared" si="27"/>
        <v>0</v>
      </c>
      <c r="Z30" s="12">
        <f t="shared" si="27"/>
        <v>-3</v>
      </c>
      <c r="AA30" s="12">
        <f t="shared" si="27"/>
        <v>-3</v>
      </c>
      <c r="AB30" s="12">
        <f t="shared" ref="AB30:AJ30" si="28">AB31+10*LOG10(AB28/AB29)-AB32</f>
        <v>0</v>
      </c>
      <c r="AC30" s="12">
        <f t="shared" si="28"/>
        <v>-3</v>
      </c>
      <c r="AD30" s="12">
        <f t="shared" si="28"/>
        <v>-3</v>
      </c>
      <c r="AE30" s="12">
        <f t="shared" si="28"/>
        <v>0</v>
      </c>
      <c r="AF30" s="12">
        <f t="shared" si="28"/>
        <v>-3</v>
      </c>
      <c r="AG30" s="12">
        <f t="shared" si="28"/>
        <v>-3</v>
      </c>
      <c r="AH30" s="8">
        <f t="shared" si="28"/>
        <v>0</v>
      </c>
      <c r="AI30" s="8">
        <f t="shared" si="28"/>
        <v>-3</v>
      </c>
      <c r="AJ30" s="8">
        <f t="shared" si="28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P30" si="29">AN31+10*LOG10(AN28/AN29)-AN32</f>
        <v>0</v>
      </c>
      <c r="AO30" s="8">
        <f t="shared" si="29"/>
        <v>-3</v>
      </c>
      <c r="AP30" s="8">
        <f t="shared" si="29"/>
        <v>-3</v>
      </c>
    </row>
    <row r="31" spans="1:42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</row>
    <row r="32" spans="1:42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</row>
    <row r="33" spans="1:42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</row>
    <row r="34" spans="1:42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</row>
    <row r="35" spans="1:42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</row>
    <row r="36" spans="1:42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</row>
    <row r="37" spans="1:42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8" t="s">
        <v>16</v>
      </c>
      <c r="AI37" s="8" t="s">
        <v>16</v>
      </c>
      <c r="AJ37" s="8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</row>
    <row r="38" spans="1:42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  <c r="AE38" s="86">
        <v>-999</v>
      </c>
      <c r="AF38" s="86">
        <v>-999</v>
      </c>
      <c r="AG38" s="86">
        <v>-999</v>
      </c>
      <c r="AH38" s="86">
        <v>-169.3</v>
      </c>
      <c r="AI38" s="86">
        <v>-169.3</v>
      </c>
      <c r="AJ38" s="86">
        <v>-169.3</v>
      </c>
      <c r="AK38" s="86">
        <v>-999</v>
      </c>
      <c r="AL38" s="86">
        <v>-999</v>
      </c>
      <c r="AM38" s="86">
        <v>-999</v>
      </c>
      <c r="AN38" s="86">
        <v>-164.99</v>
      </c>
      <c r="AO38" s="86">
        <v>-164.99</v>
      </c>
      <c r="AP38" s="86">
        <v>-164.99</v>
      </c>
    </row>
    <row r="39" spans="1:42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</row>
    <row r="40" spans="1:42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30">10*LOG10(10^((G35+G36)/10)+10^(G38/10))</f>
        <v>-167.00000000000003</v>
      </c>
      <c r="H40" s="74">
        <f t="shared" si="30"/>
        <v>-167.00000000000003</v>
      </c>
      <c r="I40" s="74">
        <f t="shared" si="30"/>
        <v>-167.00000000000003</v>
      </c>
      <c r="J40" s="12">
        <f t="shared" ref="J40:O40" si="31">10*LOG10(10^((J35+J36)/10)+10^(J38/10))</f>
        <v>-167.00000000000003</v>
      </c>
      <c r="K40" s="12">
        <f t="shared" si="31"/>
        <v>-167.00000000000003</v>
      </c>
      <c r="L40" s="12">
        <f t="shared" si="31"/>
        <v>-167.00000000000003</v>
      </c>
      <c r="M40" s="12">
        <f t="shared" si="31"/>
        <v>-164.98918835931039</v>
      </c>
      <c r="N40" s="12">
        <f t="shared" si="31"/>
        <v>-164.98918835931039</v>
      </c>
      <c r="O40" s="12">
        <f t="shared" si="31"/>
        <v>-164.98918835931039</v>
      </c>
      <c r="P40" s="12">
        <f t="shared" ref="P40:U40" si="32">10*LOG10(10^((P35+P36)/10)+10^(P38/10))</f>
        <v>-167.00000000000003</v>
      </c>
      <c r="Q40" s="12">
        <f t="shared" si="32"/>
        <v>-167.00000000000003</v>
      </c>
      <c r="R40" s="12">
        <f t="shared" si="32"/>
        <v>-167.00000000000003</v>
      </c>
      <c r="S40" s="8">
        <f t="shared" si="32"/>
        <v>-167.00000000000003</v>
      </c>
      <c r="T40" s="8">
        <f t="shared" si="32"/>
        <v>-167.00000000000003</v>
      </c>
      <c r="U40" s="8">
        <f t="shared" si="32"/>
        <v>-167.00000000000003</v>
      </c>
      <c r="V40" s="8">
        <f t="shared" ref="V40:AA40" si="33">10*LOG10(10^((V35+V36)/10)+10^(V38/10))</f>
        <v>-164.98918835931039</v>
      </c>
      <c r="W40" s="8">
        <f t="shared" si="33"/>
        <v>-164.98918835931039</v>
      </c>
      <c r="X40" s="8">
        <f t="shared" si="33"/>
        <v>-164.98918835931039</v>
      </c>
      <c r="Y40" s="12">
        <f t="shared" si="33"/>
        <v>-167.00000000000003</v>
      </c>
      <c r="Z40" s="12">
        <f t="shared" si="33"/>
        <v>-167.00000000000003</v>
      </c>
      <c r="AA40" s="12">
        <f t="shared" si="33"/>
        <v>-167.00000000000003</v>
      </c>
      <c r="AB40" s="12">
        <f t="shared" ref="AB40:AJ40" si="34">10*LOG10(10^((AB35+AB36)/10)+10^(AB38/10))</f>
        <v>-164.98918835931039</v>
      </c>
      <c r="AC40" s="12">
        <f t="shared" si="34"/>
        <v>-164.98918835931039</v>
      </c>
      <c r="AD40" s="12">
        <f t="shared" si="34"/>
        <v>-164.98918835931039</v>
      </c>
      <c r="AE40" s="12">
        <f t="shared" si="34"/>
        <v>-167.00000000000003</v>
      </c>
      <c r="AF40" s="12">
        <f t="shared" si="34"/>
        <v>-167.00000000000003</v>
      </c>
      <c r="AG40" s="12">
        <f t="shared" si="34"/>
        <v>-167.00000000000003</v>
      </c>
      <c r="AH40" s="8">
        <f t="shared" si="34"/>
        <v>-164.98918835931039</v>
      </c>
      <c r="AI40" s="8">
        <f t="shared" si="34"/>
        <v>-164.98918835931039</v>
      </c>
      <c r="AJ40" s="8">
        <f t="shared" si="34"/>
        <v>-164.98918835931039</v>
      </c>
      <c r="AK40" s="8">
        <f>10*LOG10(10^((AK35+AK36)/10)+10^(AK38/10))</f>
        <v>-167.00000000000003</v>
      </c>
      <c r="AL40" s="8">
        <f>10*LOG10(10^((AL35+AL36)/10)+10^(AL38/10))</f>
        <v>-167.00000000000003</v>
      </c>
      <c r="AM40" s="8">
        <f>10*LOG10(10^((AM35+AM36)/10)+10^(AM38/10))</f>
        <v>-167.00000000000003</v>
      </c>
      <c r="AN40" s="8">
        <f t="shared" ref="AN40:AP40" si="35">10*LOG10(10^((AN35+AN36)/10)+10^(AN38/10))</f>
        <v>-162.86943987346325</v>
      </c>
      <c r="AO40" s="8">
        <f t="shared" si="35"/>
        <v>-162.86943987346325</v>
      </c>
      <c r="AP40" s="8">
        <f t="shared" si="35"/>
        <v>-162.86943987346325</v>
      </c>
    </row>
    <row r="41" spans="1:42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8" t="s">
        <v>16</v>
      </c>
      <c r="AI41" s="8" t="s">
        <v>16</v>
      </c>
      <c r="AJ41" s="8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</row>
    <row r="42" spans="1:42" ht="1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36">36*180*1000</f>
        <v>6480000</v>
      </c>
      <c r="I42" s="77">
        <f t="shared" si="36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37">45*180*1000</f>
        <v>8100000</v>
      </c>
      <c r="O42" s="15">
        <f t="shared" si="37"/>
        <v>8100000</v>
      </c>
      <c r="P42" s="15">
        <f>36*180*1000</f>
        <v>6480000</v>
      </c>
      <c r="Q42" s="15">
        <f t="shared" ref="Q42:R42" si="38">36*180*1000</f>
        <v>6480000</v>
      </c>
      <c r="R42" s="15">
        <f t="shared" si="38"/>
        <v>6480000</v>
      </c>
      <c r="S42" s="15">
        <f>36*180*1000</f>
        <v>6480000</v>
      </c>
      <c r="T42" s="15">
        <f t="shared" ref="T42:U42" si="39">36*180*1000</f>
        <v>6480000</v>
      </c>
      <c r="U42" s="15">
        <f t="shared" si="39"/>
        <v>6480000</v>
      </c>
      <c r="V42" s="15">
        <f>90*180*1000</f>
        <v>16200000</v>
      </c>
      <c r="W42" s="15">
        <f t="shared" ref="W42:X42" si="40">90*180*1000</f>
        <v>16200000</v>
      </c>
      <c r="X42" s="15">
        <f t="shared" si="40"/>
        <v>16200000</v>
      </c>
      <c r="Y42" s="15">
        <f>36*180*1000</f>
        <v>6480000</v>
      </c>
      <c r="Z42" s="15">
        <f t="shared" ref="Z42:AA42" si="41">36*180*1000</f>
        <v>6480000</v>
      </c>
      <c r="AA42" s="15">
        <f t="shared" si="41"/>
        <v>6480000</v>
      </c>
      <c r="AB42" s="15">
        <f>36*180*1000</f>
        <v>6480000</v>
      </c>
      <c r="AC42" s="15">
        <f t="shared" ref="AC42:AD42" si="42">36*180*1000</f>
        <v>6480000</v>
      </c>
      <c r="AD42" s="15">
        <f t="shared" si="42"/>
        <v>6480000</v>
      </c>
      <c r="AE42" s="15">
        <f>36*180*1000</f>
        <v>6480000</v>
      </c>
      <c r="AF42" s="15">
        <f t="shared" ref="AF42:AG42" si="43">36*180*1000</f>
        <v>6480000</v>
      </c>
      <c r="AG42" s="15">
        <f t="shared" si="43"/>
        <v>6480000</v>
      </c>
      <c r="AH42" s="86">
        <f>37*180*1000</f>
        <v>6660000</v>
      </c>
      <c r="AI42" s="86">
        <f>37*180*1000</f>
        <v>6660000</v>
      </c>
      <c r="AJ42" s="86">
        <f>37*180*1000</f>
        <v>6660000</v>
      </c>
      <c r="AK42" s="15">
        <f>36*180*1000</f>
        <v>6480000</v>
      </c>
      <c r="AL42" s="15">
        <f t="shared" ref="AL42:AM42" si="44">36*180*1000</f>
        <v>6480000</v>
      </c>
      <c r="AM42" s="15">
        <f t="shared" si="44"/>
        <v>6480000</v>
      </c>
      <c r="AN42" s="15">
        <f>40*180*1000</f>
        <v>7200000</v>
      </c>
      <c r="AO42" s="15">
        <f>40*180*1000</f>
        <v>7200000</v>
      </c>
      <c r="AP42" s="15">
        <f>40*180*1000</f>
        <v>7200000</v>
      </c>
    </row>
    <row r="43" spans="1:42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8" t="s">
        <v>16</v>
      </c>
      <c r="AI43" s="8" t="s">
        <v>16</v>
      </c>
      <c r="AJ43" s="8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</row>
    <row r="44" spans="1:42" ht="1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45">G40+10*LOG10(G42)</f>
        <v>-98.884249941294101</v>
      </c>
      <c r="H44" s="74">
        <f t="shared" si="45"/>
        <v>-98.884249941294101</v>
      </c>
      <c r="I44" s="74">
        <f t="shared" si="45"/>
        <v>-98.884249941294101</v>
      </c>
      <c r="J44" s="12">
        <f t="shared" ref="J44:O44" si="46">J40+10*LOG10(J42)</f>
        <v>-97.634862575211102</v>
      </c>
      <c r="K44" s="12">
        <f t="shared" si="46"/>
        <v>-97.634862575211102</v>
      </c>
      <c r="L44" s="12">
        <f t="shared" si="46"/>
        <v>-97.634862575211102</v>
      </c>
      <c r="M44" s="12">
        <f t="shared" si="46"/>
        <v>-95.9043381705239</v>
      </c>
      <c r="N44" s="12">
        <f t="shared" si="46"/>
        <v>-95.9043381705239</v>
      </c>
      <c r="O44" s="12">
        <f t="shared" si="46"/>
        <v>-95.9043381705239</v>
      </c>
      <c r="P44" s="12">
        <f t="shared" ref="P44:U44" si="47">P40+10*LOG10(P42)</f>
        <v>-98.884249941294101</v>
      </c>
      <c r="Q44" s="12">
        <f t="shared" si="47"/>
        <v>-98.884249941294101</v>
      </c>
      <c r="R44" s="12">
        <f t="shared" si="47"/>
        <v>-98.884249941294101</v>
      </c>
      <c r="S44" s="8">
        <f t="shared" si="47"/>
        <v>-98.884249941294101</v>
      </c>
      <c r="T44" s="8">
        <f t="shared" si="47"/>
        <v>-98.884249941294101</v>
      </c>
      <c r="U44" s="8">
        <f t="shared" si="47"/>
        <v>-98.884249941294101</v>
      </c>
      <c r="V44" s="8">
        <f t="shared" ref="V44:AA44" si="48">V40+10*LOG10(V42)</f>
        <v>-92.894038213884087</v>
      </c>
      <c r="W44" s="8">
        <f t="shared" si="48"/>
        <v>-92.894038213884087</v>
      </c>
      <c r="X44" s="8">
        <f t="shared" si="48"/>
        <v>-92.894038213884087</v>
      </c>
      <c r="Y44" s="12">
        <f t="shared" si="48"/>
        <v>-98.884249941294101</v>
      </c>
      <c r="Z44" s="12">
        <f t="shared" si="48"/>
        <v>-98.884249941294101</v>
      </c>
      <c r="AA44" s="12">
        <f t="shared" si="48"/>
        <v>-98.884249941294101</v>
      </c>
      <c r="AB44" s="12">
        <f t="shared" ref="AB44:AJ44" si="49">AB40+10*LOG10(AB42)</f>
        <v>-96.873438300604462</v>
      </c>
      <c r="AC44" s="12">
        <f t="shared" si="49"/>
        <v>-96.873438300604462</v>
      </c>
      <c r="AD44" s="12">
        <f t="shared" si="49"/>
        <v>-96.873438300604462</v>
      </c>
      <c r="AE44" s="12">
        <f t="shared" si="49"/>
        <v>-98.884249941294101</v>
      </c>
      <c r="AF44" s="12">
        <f t="shared" si="49"/>
        <v>-98.884249941294101</v>
      </c>
      <c r="AG44" s="12">
        <f t="shared" si="49"/>
        <v>-98.884249941294101</v>
      </c>
      <c r="AH44" s="8">
        <f t="shared" si="49"/>
        <v>-96.754446067607375</v>
      </c>
      <c r="AI44" s="8">
        <f t="shared" si="49"/>
        <v>-96.754446067607375</v>
      </c>
      <c r="AJ44" s="8">
        <f t="shared" si="49"/>
        <v>-96.754446067607375</v>
      </c>
      <c r="AK44" s="8">
        <f>AK40+10*LOG10(AK42)</f>
        <v>-98.884249941294101</v>
      </c>
      <c r="AL44" s="8">
        <f>AL40+10*LOG10(AL42)</f>
        <v>-98.884249941294101</v>
      </c>
      <c r="AM44" s="8">
        <f>AM40+10*LOG10(AM42)</f>
        <v>-98.884249941294101</v>
      </c>
      <c r="AN44" s="8">
        <f t="shared" ref="AN44:AP44" si="50">AN40+10*LOG10(AN42)</f>
        <v>-94.296114909150575</v>
      </c>
      <c r="AO44" s="8">
        <f t="shared" si="50"/>
        <v>-94.296114909150575</v>
      </c>
      <c r="AP44" s="8">
        <f t="shared" si="50"/>
        <v>-94.296114909150575</v>
      </c>
    </row>
    <row r="45" spans="1:42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8" t="s">
        <v>16</v>
      </c>
      <c r="AI45" s="8" t="s">
        <v>16</v>
      </c>
      <c r="AJ45" s="8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</row>
    <row r="46" spans="1:42" ht="1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  <c r="AE46" s="15">
        <v>-6</v>
      </c>
      <c r="AF46" s="15">
        <v>-6</v>
      </c>
      <c r="AG46" s="15">
        <v>-2</v>
      </c>
      <c r="AH46" s="86">
        <v>-6.7</v>
      </c>
      <c r="AI46" s="86">
        <v>-6.7</v>
      </c>
      <c r="AJ46" s="86">
        <v>-2</v>
      </c>
      <c r="AK46" s="15">
        <v>-5.9</v>
      </c>
      <c r="AL46" s="15">
        <v>-5.9</v>
      </c>
      <c r="AM46" s="15">
        <v>-2.2000000000000002</v>
      </c>
      <c r="AN46" s="15">
        <v>-5</v>
      </c>
      <c r="AO46" s="15">
        <v>-5</v>
      </c>
      <c r="AP46" s="15">
        <v>-1.6</v>
      </c>
    </row>
    <row r="47" spans="1:42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</row>
    <row r="48" spans="1:42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8" t="s">
        <v>16</v>
      </c>
      <c r="AI48" s="8" t="s">
        <v>16</v>
      </c>
      <c r="AJ48" s="8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</row>
    <row r="49" spans="1:4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</row>
    <row r="50" spans="1:42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</row>
    <row r="51" spans="1:42" ht="30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51">G44+G46+G47-G49</f>
        <v>-103.8642499412941</v>
      </c>
      <c r="H51" s="74">
        <f t="shared" si="51"/>
        <v>-103.8642499412941</v>
      </c>
      <c r="I51" s="74">
        <f t="shared" si="51"/>
        <v>-99.644249941294106</v>
      </c>
      <c r="J51" s="12">
        <f t="shared" ref="J51:O51" si="52">J44+J46+J47-J49</f>
        <v>-101.4348625752111</v>
      </c>
      <c r="K51" s="12">
        <f t="shared" si="52"/>
        <v>-101.4348625752111</v>
      </c>
      <c r="L51" s="12">
        <f t="shared" si="52"/>
        <v>-97.094862575211096</v>
      </c>
      <c r="M51" s="12">
        <f t="shared" si="52"/>
        <v>-100.2703381705239</v>
      </c>
      <c r="N51" s="12">
        <f t="shared" si="52"/>
        <v>-100.2703381705239</v>
      </c>
      <c r="O51" s="12">
        <f t="shared" si="52"/>
        <v>-96.274338170523905</v>
      </c>
      <c r="P51" s="12">
        <f t="shared" ref="P51:U51" si="53">P44+P46+P47-P49</f>
        <v>-103.95424994129411</v>
      </c>
      <c r="Q51" s="12">
        <f t="shared" si="53"/>
        <v>-103.95424994129411</v>
      </c>
      <c r="R51" s="12">
        <f t="shared" si="53"/>
        <v>-99.484249941294095</v>
      </c>
      <c r="S51" s="8">
        <f t="shared" si="53"/>
        <v>-101.9842499412941</v>
      </c>
      <c r="T51" s="8">
        <f t="shared" si="53"/>
        <v>-101.9842499412941</v>
      </c>
      <c r="U51" s="8">
        <f t="shared" si="53"/>
        <v>-98.984249941294095</v>
      </c>
      <c r="V51" s="8">
        <f t="shared" ref="V51:AA51" si="54">V44+V46+V47-V49</f>
        <v>-98.294038213884093</v>
      </c>
      <c r="W51" s="8">
        <f t="shared" si="54"/>
        <v>-98.294038213884093</v>
      </c>
      <c r="X51" s="8">
        <f t="shared" si="54"/>
        <v>-95.294038213884093</v>
      </c>
      <c r="Y51" s="12">
        <f t="shared" si="54"/>
        <v>-100.9842499412941</v>
      </c>
      <c r="Z51" s="12">
        <f t="shared" si="54"/>
        <v>-96.884249941294101</v>
      </c>
      <c r="AA51" s="12">
        <f t="shared" si="54"/>
        <v>-96.684249941294098</v>
      </c>
      <c r="AB51" s="12">
        <f t="shared" ref="AB51:AJ51" si="55">AB44+AB46+AB47-AB49</f>
        <v>-99.463438300604466</v>
      </c>
      <c r="AC51" s="12">
        <f t="shared" si="55"/>
        <v>-99.463438300604466</v>
      </c>
      <c r="AD51" s="12">
        <f t="shared" si="55"/>
        <v>-95.483438300604462</v>
      </c>
      <c r="AE51" s="12">
        <f t="shared" si="55"/>
        <v>-102.8842499412941</v>
      </c>
      <c r="AF51" s="12">
        <f t="shared" si="55"/>
        <v>-102.8842499412941</v>
      </c>
      <c r="AG51" s="12">
        <f t="shared" si="55"/>
        <v>-98.884249941294101</v>
      </c>
      <c r="AH51" s="8">
        <f t="shared" si="55"/>
        <v>-101.45444606760738</v>
      </c>
      <c r="AI51" s="8">
        <f t="shared" si="55"/>
        <v>-101.45444606760738</v>
      </c>
      <c r="AJ51" s="8">
        <f t="shared" si="55"/>
        <v>-96.754446067607375</v>
      </c>
      <c r="AK51" s="8">
        <f>AK44+AK46+AK47-AK49</f>
        <v>-102.78424994129411</v>
      </c>
      <c r="AL51" s="8">
        <f>AL44+AL46+AL47-AL49</f>
        <v>-102.78424994129411</v>
      </c>
      <c r="AM51" s="8">
        <f>AM44+AM46+AM47-AM49</f>
        <v>-99.084249941294104</v>
      </c>
      <c r="AN51" s="8">
        <f t="shared" ref="AN51:AP51" si="56">AN44+AN46+AN47-AN49</f>
        <v>-97.296114909150575</v>
      </c>
      <c r="AO51" s="8">
        <f t="shared" si="56"/>
        <v>-97.296114909150575</v>
      </c>
      <c r="AP51" s="8">
        <f t="shared" si="56"/>
        <v>-93.896114909150569</v>
      </c>
    </row>
    <row r="52" spans="1:42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90" t="s">
        <v>16</v>
      </c>
      <c r="AI52" s="90" t="s">
        <v>16</v>
      </c>
      <c r="AJ52" s="90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</row>
    <row r="53" spans="1:42" ht="30">
      <c r="A53" s="30" t="s">
        <v>85</v>
      </c>
      <c r="B53" s="23">
        <f t="shared" ref="B53:G53" si="57">B26+B30+B33-B34-B51</f>
        <v>158.93089986991947</v>
      </c>
      <c r="C53" s="23">
        <f t="shared" si="57"/>
        <v>155.93089986991947</v>
      </c>
      <c r="D53" s="23">
        <f t="shared" si="57"/>
        <v>152.23089986991948</v>
      </c>
      <c r="E53" s="23">
        <f t="shared" si="57"/>
        <v>154.73089986991948</v>
      </c>
      <c r="F53" s="23">
        <f t="shared" si="57"/>
        <v>146.69089986991946</v>
      </c>
      <c r="G53" s="79">
        <f t="shared" si="57"/>
        <v>161.01089986991948</v>
      </c>
      <c r="H53" s="79">
        <f t="shared" ref="H53:I53" si="58">H26+H30+H33-H34-H51</f>
        <v>158.01089986991948</v>
      </c>
      <c r="I53" s="79">
        <f t="shared" si="58"/>
        <v>153.79089986991949</v>
      </c>
      <c r="J53" s="23">
        <f>J26+J30+J33-J34-J51</f>
        <v>156.82059991327966</v>
      </c>
      <c r="K53" s="23">
        <f t="shared" ref="K53:L53" si="59">K26+K30+K33-K34-K51</f>
        <v>153.82059991327966</v>
      </c>
      <c r="L53" s="23">
        <f t="shared" si="59"/>
        <v>149.48059991327966</v>
      </c>
      <c r="M53" s="23">
        <f>M26+M30+M33-M34-M51</f>
        <v>152.72578827259002</v>
      </c>
      <c r="N53" s="23">
        <f t="shared" ref="N53:O53" si="60">N26+N30+N33-N34-N51</f>
        <v>149.72578827259002</v>
      </c>
      <c r="O53" s="23">
        <f t="shared" si="60"/>
        <v>145.72978827259004</v>
      </c>
      <c r="P53" s="23">
        <f>P26+P30+P33-P34-P51</f>
        <v>158.09059991327968</v>
      </c>
      <c r="Q53" s="23">
        <f t="shared" ref="Q53:R53" si="61">Q26+Q30+Q33-Q34-Q51</f>
        <v>155.09059991327968</v>
      </c>
      <c r="R53" s="23">
        <f t="shared" si="61"/>
        <v>150.62059991327965</v>
      </c>
      <c r="S53" s="23">
        <f>S26+S30+S33-S34-S51</f>
        <v>159.13089986991946</v>
      </c>
      <c r="T53" s="23">
        <f t="shared" ref="T53:U53" si="62">T26+T30+T33-T34-T51</f>
        <v>156.13089986991946</v>
      </c>
      <c r="U53" s="23">
        <f t="shared" si="62"/>
        <v>153.13089986991946</v>
      </c>
      <c r="V53" s="23">
        <f>V26+V30+V33-V34-V51</f>
        <v>159.42008822922986</v>
      </c>
      <c r="W53" s="23">
        <f t="shared" ref="W53:X53" si="63">W26+W30+W33-W34-W51</f>
        <v>156.42008822922986</v>
      </c>
      <c r="X53" s="23">
        <f t="shared" si="63"/>
        <v>153.42008822922986</v>
      </c>
      <c r="Y53" s="23">
        <f>Y26+Y30+Y33-Y34-Y51</f>
        <v>158.13089986991946</v>
      </c>
      <c r="Z53" s="23">
        <f t="shared" ref="Z53:AA53" si="64">Z26+Z30+Z33-Z34-Z51</f>
        <v>151.03089986991947</v>
      </c>
      <c r="AA53" s="23">
        <f t="shared" si="64"/>
        <v>150.83089986991948</v>
      </c>
      <c r="AB53" s="23">
        <f>AB26+AB30+AB33-AB34-AB51</f>
        <v>153.59978827259002</v>
      </c>
      <c r="AC53" s="23">
        <f t="shared" ref="AC53:AD53" si="65">AC26+AC30+AC33-AC34-AC51</f>
        <v>150.59978827259002</v>
      </c>
      <c r="AD53" s="23">
        <f t="shared" si="65"/>
        <v>146.61978827259003</v>
      </c>
      <c r="AE53" s="23">
        <f>AE26+AE30+AE33-AE34-AE51</f>
        <v>160.03089986991947</v>
      </c>
      <c r="AF53" s="23">
        <f t="shared" ref="AF53:AG53" si="66">AF26+AF30+AF33-AF34-AF51</f>
        <v>157.03089986991947</v>
      </c>
      <c r="AG53" s="23">
        <f t="shared" si="66"/>
        <v>153.03089986991947</v>
      </c>
      <c r="AH53" s="23">
        <f>AH26+AH30+AH33-AH34-AH51</f>
        <v>155.70978827259</v>
      </c>
      <c r="AI53" s="23">
        <f t="shared" ref="AI53:AJ53" si="67">AI26+AI30+AI33-AI34-AI51</f>
        <v>152.70978827259</v>
      </c>
      <c r="AJ53" s="23">
        <f t="shared" si="67"/>
        <v>148.00978827259001</v>
      </c>
      <c r="AK53" s="23">
        <f>AK26+AK30+AK33-AK34-AK51</f>
        <v>155.93089986991947</v>
      </c>
      <c r="AL53" s="23">
        <f t="shared" ref="AL53:AM53" si="68">AL26+AL30+AL33-AL34-AL51</f>
        <v>152.93089986991947</v>
      </c>
      <c r="AM53" s="23">
        <f t="shared" si="68"/>
        <v>149.23089986991948</v>
      </c>
      <c r="AN53" s="23">
        <f>AN26+AN30+AN33-AN34-AN51</f>
        <v>154.90033974338269</v>
      </c>
      <c r="AO53" s="23">
        <f t="shared" ref="AO53:AP53" si="69">AO26+AO30+AO33-AO34-AO51</f>
        <v>151.90033974338269</v>
      </c>
      <c r="AP53" s="23">
        <f t="shared" si="69"/>
        <v>148.50033974338271</v>
      </c>
    </row>
    <row r="54" spans="1:42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</row>
    <row r="56" spans="1:42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9" t="s">
        <v>16</v>
      </c>
      <c r="AI56" s="9" t="s">
        <v>16</v>
      </c>
      <c r="AJ56" s="9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</row>
    <row r="57" spans="1:42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</row>
    <row r="58" spans="1:42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</row>
    <row r="59" spans="1:42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</row>
    <row r="60" spans="1:42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</row>
    <row r="61" spans="1:42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90" t="s">
        <v>16</v>
      </c>
      <c r="AI61" s="90" t="s">
        <v>16</v>
      </c>
      <c r="AJ61" s="90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</row>
    <row r="62" spans="1:42" ht="30">
      <c r="A62" s="30" t="s">
        <v>111</v>
      </c>
      <c r="B62" s="23">
        <f t="shared" ref="B62:G62" si="70">B53-B57+B58-B59+B60</f>
        <v>141.30089986991948</v>
      </c>
      <c r="C62" s="23">
        <f t="shared" si="70"/>
        <v>138.30089986991948</v>
      </c>
      <c r="D62" s="23">
        <f t="shared" si="70"/>
        <v>134.60089986991949</v>
      </c>
      <c r="E62" s="23">
        <f t="shared" si="70"/>
        <v>137.10089986991949</v>
      </c>
      <c r="F62" s="23">
        <f t="shared" si="70"/>
        <v>129.06089986991947</v>
      </c>
      <c r="G62" s="79">
        <f t="shared" si="70"/>
        <v>143.38089986991949</v>
      </c>
      <c r="H62" s="79">
        <f t="shared" ref="H62:I62" si="71">H53-H57+H58-H59+H60</f>
        <v>140.38089986991949</v>
      </c>
      <c r="I62" s="79">
        <f t="shared" si="71"/>
        <v>136.16089986991949</v>
      </c>
      <c r="J62" s="23">
        <f>J53-J57+J58-J59+J60</f>
        <v>139.19059991327967</v>
      </c>
      <c r="K62" s="23">
        <f t="shared" ref="K62:L62" si="72">K53-K57+K58-K59+K60</f>
        <v>136.19059991327967</v>
      </c>
      <c r="L62" s="23">
        <f t="shared" si="72"/>
        <v>131.85059991327967</v>
      </c>
      <c r="M62" s="23">
        <f>M53-M57+M58-M59+M60</f>
        <v>135.09578827259003</v>
      </c>
      <c r="N62" s="23">
        <f t="shared" ref="N62:O62" si="73">N53-N57+N58-N59+N60</f>
        <v>132.09578827259003</v>
      </c>
      <c r="O62" s="23">
        <f t="shared" si="73"/>
        <v>128.09978827259005</v>
      </c>
      <c r="P62" s="23">
        <f>P53-P57+P58-P59+P60</f>
        <v>140.46059991327968</v>
      </c>
      <c r="Q62" s="23">
        <f t="shared" ref="Q62:R62" si="74">Q53-Q57+Q58-Q59+Q60</f>
        <v>137.46059991327968</v>
      </c>
      <c r="R62" s="23">
        <f t="shared" si="74"/>
        <v>132.99059991327965</v>
      </c>
      <c r="S62" s="23">
        <f>S53-S57+S58-S59+S60</f>
        <v>141.50089986991946</v>
      </c>
      <c r="T62" s="23">
        <f t="shared" ref="T62:U62" si="75">T53-T57+T58-T59+T60</f>
        <v>138.50089986991946</v>
      </c>
      <c r="U62" s="23">
        <f t="shared" si="75"/>
        <v>135.50089986991946</v>
      </c>
      <c r="V62" s="23">
        <f>V53-V57+V58-V59+V60</f>
        <v>140.58008822922986</v>
      </c>
      <c r="W62" s="23">
        <f t="shared" ref="W62:X62" si="76">W53-W57+W58-W59+W60</f>
        <v>137.58008822922986</v>
      </c>
      <c r="X62" s="23">
        <f t="shared" si="76"/>
        <v>134.58008822922986</v>
      </c>
      <c r="Y62" s="23">
        <f>Y53-Y57+Y58-Y59+Y60</f>
        <v>140.50089986991946</v>
      </c>
      <c r="Z62" s="23">
        <f t="shared" ref="Z62:AA62" si="77">Z53-Z57+Z58-Z59+Z60</f>
        <v>133.40089986991947</v>
      </c>
      <c r="AA62" s="23">
        <f t="shared" si="77"/>
        <v>133.20089986991948</v>
      </c>
      <c r="AB62" s="23">
        <f>AB53-AB57+AB58-AB59+AB60</f>
        <v>135.96978827259002</v>
      </c>
      <c r="AC62" s="23">
        <f t="shared" ref="AC62:AD62" si="78">AC53-AC57+AC58-AC59+AC60</f>
        <v>132.96978827259002</v>
      </c>
      <c r="AD62" s="23">
        <f t="shared" si="78"/>
        <v>128.98978827259003</v>
      </c>
      <c r="AE62" s="23">
        <f>AE53-AE57+AE58-AE59+AE60</f>
        <v>142.40089986991947</v>
      </c>
      <c r="AF62" s="23">
        <f t="shared" ref="AF62:AG62" si="79">AF53-AF57+AF58-AF59+AF60</f>
        <v>139.40089986991947</v>
      </c>
      <c r="AG62" s="23">
        <f t="shared" si="79"/>
        <v>135.40089986991947</v>
      </c>
      <c r="AH62" s="23">
        <f>AH53-AH57+AH58-AH59+AH60</f>
        <v>138.07978827259001</v>
      </c>
      <c r="AI62" s="23">
        <f t="shared" ref="AI62:AJ62" si="80">AI53-AI57+AI58-AI59+AI60</f>
        <v>135.07978827259001</v>
      </c>
      <c r="AJ62" s="23">
        <f t="shared" si="80"/>
        <v>130.37978827259002</v>
      </c>
      <c r="AK62" s="23">
        <f>AK53-AK57+AK58-AK59+AK60</f>
        <v>138.30089986991948</v>
      </c>
      <c r="AL62" s="23">
        <f t="shared" ref="AL62:AM62" si="81">AL53-AL57+AL58-AL59+AL60</f>
        <v>135.30089986991948</v>
      </c>
      <c r="AM62" s="23">
        <f t="shared" si="81"/>
        <v>131.60089986991949</v>
      </c>
      <c r="AN62" s="23">
        <f>AN53-AN57+AN58-AN59+AN60</f>
        <v>137.27033974338269</v>
      </c>
      <c r="AO62" s="23">
        <f t="shared" ref="AO62:AP62" si="82">AO53-AO57+AO58-AO59+AO60</f>
        <v>134.27033974338269</v>
      </c>
      <c r="AP62" s="23">
        <f t="shared" si="82"/>
        <v>130.87033974338271</v>
      </c>
    </row>
    <row r="63" spans="1:42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</row>
    <row r="64" spans="1:42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90" t="s">
        <v>16</v>
      </c>
      <c r="AI64" s="90" t="s">
        <v>16</v>
      </c>
      <c r="AJ64" s="90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</row>
    <row r="65" spans="1:42" ht="1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83">G17-G23-G51+G21+G33</f>
        <v>147.98000000000005</v>
      </c>
      <c r="H65" s="79">
        <f t="shared" si="83"/>
        <v>147.98000000000005</v>
      </c>
      <c r="I65" s="79">
        <f t="shared" si="83"/>
        <v>143.76000000000005</v>
      </c>
      <c r="J65" s="23">
        <f t="shared" ref="J65:O65" si="84">J17-J23-J51+J21+J33</f>
        <v>146.80000000000004</v>
      </c>
      <c r="K65" s="23">
        <f t="shared" si="84"/>
        <v>146.80000000000004</v>
      </c>
      <c r="L65" s="23">
        <f t="shared" si="84"/>
        <v>142.46000000000004</v>
      </c>
      <c r="M65" s="23">
        <f t="shared" si="84"/>
        <v>145.3551883593104</v>
      </c>
      <c r="N65" s="23">
        <f t="shared" si="84"/>
        <v>145.3551883593104</v>
      </c>
      <c r="O65" s="23">
        <f t="shared" si="84"/>
        <v>141.35918835931039</v>
      </c>
      <c r="P65" s="23">
        <f t="shared" ref="P65:U65" si="85">P17-P23-P51+P21+P33</f>
        <v>148.07000000000005</v>
      </c>
      <c r="Q65" s="23">
        <f t="shared" si="85"/>
        <v>148.07000000000005</v>
      </c>
      <c r="R65" s="23">
        <f t="shared" si="85"/>
        <v>143.60000000000002</v>
      </c>
      <c r="S65" s="23">
        <f t="shared" si="85"/>
        <v>146.10000000000002</v>
      </c>
      <c r="T65" s="23">
        <f t="shared" si="85"/>
        <v>146.10000000000002</v>
      </c>
      <c r="U65" s="23">
        <f t="shared" si="85"/>
        <v>143.10000000000002</v>
      </c>
      <c r="V65" s="23">
        <f t="shared" ref="V65:AA65" si="86">V17-V23-V51+V21+V33</f>
        <v>146.3891883593104</v>
      </c>
      <c r="W65" s="23">
        <f t="shared" si="86"/>
        <v>146.3891883593104</v>
      </c>
      <c r="X65" s="23">
        <f t="shared" si="86"/>
        <v>143.3891883593104</v>
      </c>
      <c r="Y65" s="23">
        <f t="shared" si="86"/>
        <v>145.10000000000002</v>
      </c>
      <c r="Z65" s="23">
        <f t="shared" si="86"/>
        <v>141.00000000000003</v>
      </c>
      <c r="AA65" s="23">
        <f t="shared" si="86"/>
        <v>140.80000000000004</v>
      </c>
      <c r="AB65" s="23">
        <f t="shared" ref="AB65:AJ65" si="87">AB17-AB23-AB51+AB21+AB33</f>
        <v>143.57918835931039</v>
      </c>
      <c r="AC65" s="23">
        <f t="shared" si="87"/>
        <v>143.57918835931039</v>
      </c>
      <c r="AD65" s="23">
        <f t="shared" si="87"/>
        <v>139.5991883593104</v>
      </c>
      <c r="AE65" s="23">
        <f t="shared" si="87"/>
        <v>147.00000000000003</v>
      </c>
      <c r="AF65" s="23">
        <f t="shared" si="87"/>
        <v>147.00000000000003</v>
      </c>
      <c r="AG65" s="23">
        <f t="shared" si="87"/>
        <v>143.00000000000003</v>
      </c>
      <c r="AH65" s="23">
        <f t="shared" si="87"/>
        <v>145.68918835931038</v>
      </c>
      <c r="AI65" s="23">
        <f t="shared" si="87"/>
        <v>145.68918835931038</v>
      </c>
      <c r="AJ65" s="23">
        <f t="shared" si="87"/>
        <v>140.98918835931039</v>
      </c>
      <c r="AK65" s="23">
        <f>AK17-AK23-AK51+AK21+AK33</f>
        <v>146.90000000000003</v>
      </c>
      <c r="AL65" s="23">
        <f>AL17-AL23-AL51+AL21+AL33</f>
        <v>146.90000000000003</v>
      </c>
      <c r="AM65" s="23">
        <f>AM17-AM23-AM51+AM21+AM33</f>
        <v>143.20000000000005</v>
      </c>
      <c r="AN65" s="23">
        <f t="shared" ref="AN65:AP65" si="88">AN17-AN23-AN51+AN21+AN33</f>
        <v>141.86943987346325</v>
      </c>
      <c r="AO65" s="23">
        <f t="shared" si="88"/>
        <v>141.86943987346325</v>
      </c>
      <c r="AP65" s="23">
        <f t="shared" si="88"/>
        <v>138.46943987346327</v>
      </c>
    </row>
  </sheetData>
  <mergeCells count="14">
    <mergeCell ref="AN1:AP1"/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5"/>
  <sheetViews>
    <sheetView tabSelected="1" zoomScaleNormal="100" workbookViewId="0">
      <pane xSplit="1" ySplit="1" topLeftCell="R2" activePane="bottomRight" state="frozen"/>
      <selection pane="topRight"/>
      <selection pane="bottomLeft"/>
      <selection pane="bottomRight" activeCell="Z1" sqref="Z1:AA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125" style="1" bestFit="1" customWidth="1"/>
    <col min="14" max="14" width="13" style="1" customWidth="1"/>
    <col min="15" max="15" width="15.1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5.625" style="2" customWidth="1"/>
    <col min="27" max="27" width="15.625" style="1" customWidth="1"/>
    <col min="28" max="16384" width="9" style="1"/>
  </cols>
  <sheetData>
    <row r="1" spans="1:27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121</v>
      </c>
      <c r="K1" s="105"/>
      <c r="L1" s="105" t="s">
        <v>126</v>
      </c>
      <c r="M1" s="105"/>
      <c r="N1" s="105" t="s">
        <v>131</v>
      </c>
      <c r="O1" s="105"/>
      <c r="P1" s="105" t="s">
        <v>132</v>
      </c>
      <c r="Q1" s="105"/>
      <c r="R1" s="105" t="s">
        <v>133</v>
      </c>
      <c r="S1" s="105"/>
      <c r="T1" s="105" t="s">
        <v>137</v>
      </c>
      <c r="U1" s="105"/>
      <c r="V1" s="107" t="s">
        <v>140</v>
      </c>
      <c r="W1" s="108"/>
      <c r="X1" s="105" t="s">
        <v>142</v>
      </c>
      <c r="Y1" s="105"/>
      <c r="Z1" s="105" t="s">
        <v>144</v>
      </c>
      <c r="AA1" s="105"/>
    </row>
    <row r="2" spans="1:2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  <c r="X2" s="5" t="s">
        <v>104</v>
      </c>
      <c r="Y2" s="98" t="s">
        <v>112</v>
      </c>
      <c r="Z2" s="5" t="s">
        <v>104</v>
      </c>
      <c r="AA2" s="100" t="s">
        <v>112</v>
      </c>
    </row>
    <row r="3" spans="1:2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</row>
    <row r="4" spans="1:2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</row>
    <row r="5" spans="1:2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</row>
    <row r="7" spans="1:2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</row>
    <row r="8" spans="1:27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</row>
    <row r="9" spans="1:2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</row>
    <row r="10" spans="1:2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</row>
    <row r="11" spans="1:2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</row>
    <row r="13" spans="1:2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</row>
    <row r="14" spans="1:27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</row>
    <row r="15" spans="1:2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</row>
    <row r="16" spans="1:2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</row>
    <row r="17" spans="1:2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</row>
    <row r="18" spans="1:27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</row>
    <row r="19" spans="1:2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</row>
    <row r="20" spans="1:27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</row>
    <row r="21" spans="1:2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</row>
    <row r="22" spans="1:2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</row>
    <row r="25" spans="1:2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</row>
    <row r="26" spans="1:27" ht="15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71">
        <f t="shared" si="4"/>
        <v>22</v>
      </c>
      <c r="G26" s="71">
        <f t="shared" si="4"/>
        <v>19</v>
      </c>
      <c r="H26" s="8">
        <f t="shared" ref="H26:M26" si="5">H17+H18+H21-H23-H24</f>
        <v>22</v>
      </c>
      <c r="I26" s="8">
        <f t="shared" si="5"/>
        <v>19</v>
      </c>
      <c r="J26" s="8">
        <f t="shared" si="5"/>
        <v>22</v>
      </c>
      <c r="K26" s="8">
        <f t="shared" si="5"/>
        <v>19</v>
      </c>
      <c r="L26" s="8">
        <f t="shared" si="5"/>
        <v>22</v>
      </c>
      <c r="M26" s="8">
        <f t="shared" si="5"/>
        <v>19</v>
      </c>
      <c r="N26" s="8">
        <f t="shared" ref="N26:S26" si="6">N17+N18+N21-N23-N24</f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si="6"/>
        <v>22</v>
      </c>
      <c r="S26" s="8">
        <f t="shared" si="6"/>
        <v>19</v>
      </c>
      <c r="T26" s="8">
        <f t="shared" ref="T26:Y26" si="7">T17+T18+T21-T23-T24</f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 t="shared" si="7"/>
        <v>22</v>
      </c>
      <c r="Y26" s="8">
        <f t="shared" si="7"/>
        <v>19</v>
      </c>
      <c r="Z26" s="8">
        <f>Z17+Z18+Z21-Z23-Z24</f>
        <v>22</v>
      </c>
      <c r="AA26" s="8">
        <f>AA17+AA18+AA21-AA23-AA24</f>
        <v>19</v>
      </c>
    </row>
    <row r="27" spans="1:2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</row>
    <row r="29" spans="1:27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2</v>
      </c>
      <c r="Y29" s="86">
        <v>2</v>
      </c>
      <c r="Z29" s="86">
        <v>2</v>
      </c>
      <c r="AA29" s="86">
        <v>2</v>
      </c>
    </row>
    <row r="30" spans="1:27" ht="45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9.4808998699194369</v>
      </c>
      <c r="E30" s="12">
        <f t="shared" si="8"/>
        <v>9.4808998699194369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8">
        <f t="shared" si="10"/>
        <v>17.030899869919438</v>
      </c>
      <c r="Q30" s="8">
        <f t="shared" si="10"/>
        <v>17.030899869919438</v>
      </c>
      <c r="R30" s="12">
        <f t="shared" si="10"/>
        <v>17.030899869919438</v>
      </c>
      <c r="S30" s="12">
        <f t="shared" si="10"/>
        <v>17.030899869919438</v>
      </c>
      <c r="T30" s="12">
        <f t="shared" ref="T30:Y30" si="11">T31+10*LOG10(T28/T13)-T32</f>
        <v>14.020599913279625</v>
      </c>
      <c r="U30" s="12">
        <f t="shared" si="11"/>
        <v>14.020599913279625</v>
      </c>
      <c r="V30" s="12">
        <f t="shared" si="11"/>
        <v>17.030899869919438</v>
      </c>
      <c r="W30" s="12">
        <f t="shared" si="11"/>
        <v>17.030899869919438</v>
      </c>
      <c r="X30" s="8">
        <f t="shared" si="11"/>
        <v>13.030899869919438</v>
      </c>
      <c r="Y30" s="8">
        <f t="shared" si="11"/>
        <v>13.030899869919438</v>
      </c>
      <c r="Z30" s="8">
        <f>Z31+10*LOG10(Z28/Z13)-Z32</f>
        <v>17.030899869919438</v>
      </c>
      <c r="AA30" s="8">
        <f>AA31+10*LOG10(AA28/AA13)-AA32</f>
        <v>17.030899869919438</v>
      </c>
    </row>
    <row r="31" spans="1:2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</row>
    <row r="32" spans="1:27" ht="4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4</v>
      </c>
      <c r="Y32" s="86">
        <v>4</v>
      </c>
      <c r="Z32" s="86">
        <v>0</v>
      </c>
      <c r="AA32" s="86">
        <v>0</v>
      </c>
    </row>
    <row r="33" spans="1:27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</row>
    <row r="34" spans="1:2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</row>
    <row r="35" spans="1:2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</row>
    <row r="36" spans="1:27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</row>
    <row r="38" spans="1:27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-999</v>
      </c>
      <c r="Y38" s="86">
        <v>-999</v>
      </c>
      <c r="Z38" s="86">
        <v>-164.03</v>
      </c>
      <c r="AA38" s="86">
        <v>-164.03</v>
      </c>
    </row>
    <row r="39" spans="1:27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</row>
    <row r="40" spans="1:27" ht="30">
      <c r="A40" s="7" t="s">
        <v>109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4">
        <f t="shared" si="12"/>
        <v>-169.00000000000003</v>
      </c>
      <c r="G40" s="74">
        <f t="shared" si="12"/>
        <v>-169.00000000000003</v>
      </c>
      <c r="H40" s="12">
        <f t="shared" ref="H40:M40" si="13">10*LOG10(10^((H35+H36)/10)+10^(H38/10))</f>
        <v>-169.00000000000003</v>
      </c>
      <c r="I40" s="12">
        <f t="shared" si="13"/>
        <v>-169.00000000000003</v>
      </c>
      <c r="J40" s="12">
        <f t="shared" si="13"/>
        <v>-164.03352307536667</v>
      </c>
      <c r="K40" s="12">
        <f t="shared" si="13"/>
        <v>-164.03352307536667</v>
      </c>
      <c r="L40" s="12">
        <f t="shared" si="13"/>
        <v>-169.00000000000003</v>
      </c>
      <c r="M40" s="12">
        <f t="shared" si="13"/>
        <v>-169.00000000000003</v>
      </c>
      <c r="N40" s="8">
        <f t="shared" ref="N40:S40" si="14">10*LOG10(10^((N35+N36)/10)+10^(N38/10))</f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si="14"/>
        <v>-169.00000000000003</v>
      </c>
      <c r="S40" s="12">
        <f t="shared" si="14"/>
        <v>-169.00000000000003</v>
      </c>
      <c r="T40" s="12">
        <f t="shared" ref="T40:Y40" si="15">10*LOG10(10^((T35+T36)/10)+10^(T38/10))</f>
        <v>-164.03352307536667</v>
      </c>
      <c r="U40" s="12">
        <f t="shared" si="15"/>
        <v>-164.03352307536667</v>
      </c>
      <c r="V40" s="12">
        <f t="shared" si="15"/>
        <v>-169.00000000000003</v>
      </c>
      <c r="W40" s="12">
        <f t="shared" si="15"/>
        <v>-169.00000000000003</v>
      </c>
      <c r="X40" s="8">
        <f t="shared" si="15"/>
        <v>-169.00000000000003</v>
      </c>
      <c r="Y40" s="8">
        <f t="shared" si="15"/>
        <v>-169.00000000000003</v>
      </c>
      <c r="Z40" s="8">
        <f>10*LOG10(10^((Z35+Z36)/10)+10^(Z38/10))</f>
        <v>-162.82946299127457</v>
      </c>
      <c r="AA40" s="8">
        <f>10*LOG10(10^((AA35+AA36)/10)+10^(AA38/10))</f>
        <v>-162.82946299127457</v>
      </c>
    </row>
    <row r="41" spans="1:27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</row>
    <row r="42" spans="1:27" ht="15">
      <c r="A42" s="21" t="s">
        <v>70</v>
      </c>
      <c r="B42" s="12">
        <f t="shared" ref="B42:G42" si="16">2*180*1000</f>
        <v>360000</v>
      </c>
      <c r="C42" s="12">
        <f t="shared" si="16"/>
        <v>360000</v>
      </c>
      <c r="D42" s="12">
        <f t="shared" si="16"/>
        <v>360000</v>
      </c>
      <c r="E42" s="12">
        <f t="shared" si="16"/>
        <v>360000</v>
      </c>
      <c r="F42" s="74">
        <f t="shared" si="16"/>
        <v>360000</v>
      </c>
      <c r="G42" s="74">
        <f t="shared" si="16"/>
        <v>360000</v>
      </c>
      <c r="H42" s="12">
        <f t="shared" ref="H42:M42" si="17">2*180*1000</f>
        <v>360000</v>
      </c>
      <c r="I42" s="12">
        <f t="shared" si="17"/>
        <v>360000</v>
      </c>
      <c r="J42" s="12">
        <f t="shared" si="17"/>
        <v>360000</v>
      </c>
      <c r="K42" s="12">
        <f t="shared" si="17"/>
        <v>360000</v>
      </c>
      <c r="L42" s="12">
        <f t="shared" si="17"/>
        <v>360000</v>
      </c>
      <c r="M42" s="12">
        <f t="shared" si="17"/>
        <v>360000</v>
      </c>
      <c r="N42" s="8">
        <f t="shared" ref="N42:S42" si="18">2*180*1000</f>
        <v>360000</v>
      </c>
      <c r="O42" s="8">
        <f t="shared" si="18"/>
        <v>360000</v>
      </c>
      <c r="P42" s="8">
        <f t="shared" si="18"/>
        <v>360000</v>
      </c>
      <c r="Q42" s="8">
        <f t="shared" si="18"/>
        <v>360000</v>
      </c>
      <c r="R42" s="12">
        <f t="shared" si="18"/>
        <v>360000</v>
      </c>
      <c r="S42" s="12">
        <f t="shared" si="18"/>
        <v>360000</v>
      </c>
      <c r="T42" s="12">
        <f t="shared" ref="T42:Y42" si="19">2*180*1000</f>
        <v>360000</v>
      </c>
      <c r="U42" s="12">
        <f t="shared" si="19"/>
        <v>360000</v>
      </c>
      <c r="V42" s="12">
        <f t="shared" si="19"/>
        <v>360000</v>
      </c>
      <c r="W42" s="12">
        <f t="shared" si="19"/>
        <v>360000</v>
      </c>
      <c r="X42" s="8">
        <f t="shared" si="19"/>
        <v>360000</v>
      </c>
      <c r="Y42" s="8">
        <f t="shared" si="19"/>
        <v>360000</v>
      </c>
      <c r="Z42" s="8">
        <f>2*180*1000</f>
        <v>360000</v>
      </c>
      <c r="AA42" s="8">
        <f>2*180*1000</f>
        <v>360000</v>
      </c>
    </row>
    <row r="43" spans="1:27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</row>
    <row r="44" spans="1:27" ht="15">
      <c r="A44" s="7" t="s">
        <v>72</v>
      </c>
      <c r="B44" s="12">
        <f t="shared" ref="B44:G44" si="20">B40+10*LOG10(B42)</f>
        <v>-113.43697499232715</v>
      </c>
      <c r="C44" s="12">
        <f t="shared" si="20"/>
        <v>-113.43697499232715</v>
      </c>
      <c r="D44" s="12">
        <f t="shared" si="20"/>
        <v>-113.43697499232715</v>
      </c>
      <c r="E44" s="12">
        <f t="shared" si="20"/>
        <v>-113.43697499232715</v>
      </c>
      <c r="F44" s="74">
        <f t="shared" si="20"/>
        <v>-113.43697499232715</v>
      </c>
      <c r="G44" s="74">
        <f t="shared" si="20"/>
        <v>-113.43697499232715</v>
      </c>
      <c r="H44" s="12">
        <f t="shared" ref="H44:M44" si="21">H40+10*LOG10(H42)</f>
        <v>-113.43697499232715</v>
      </c>
      <c r="I44" s="12">
        <f t="shared" si="21"/>
        <v>-113.43697499232715</v>
      </c>
      <c r="J44" s="12">
        <f t="shared" si="21"/>
        <v>-108.4704980676938</v>
      </c>
      <c r="K44" s="12">
        <f t="shared" si="21"/>
        <v>-108.4704980676938</v>
      </c>
      <c r="L44" s="12">
        <f t="shared" si="21"/>
        <v>-113.43697499232715</v>
      </c>
      <c r="M44" s="12">
        <f t="shared" si="21"/>
        <v>-113.43697499232715</v>
      </c>
      <c r="N44" s="8">
        <f t="shared" ref="N44:S44" si="22">N40+10*LOG10(N42)</f>
        <v>-113.43697499232715</v>
      </c>
      <c r="O44" s="8">
        <f t="shared" si="22"/>
        <v>-113.43697499232715</v>
      </c>
      <c r="P44" s="8">
        <f t="shared" si="22"/>
        <v>-108.4704980676938</v>
      </c>
      <c r="Q44" s="8">
        <f t="shared" si="22"/>
        <v>-108.4704980676938</v>
      </c>
      <c r="R44" s="12">
        <f t="shared" si="22"/>
        <v>-113.43697499232715</v>
      </c>
      <c r="S44" s="12">
        <f t="shared" si="22"/>
        <v>-113.43697499232715</v>
      </c>
      <c r="T44" s="12">
        <f t="shared" ref="T44:Y44" si="23">T40+10*LOG10(T42)</f>
        <v>-108.4704980676938</v>
      </c>
      <c r="U44" s="12">
        <f t="shared" si="23"/>
        <v>-108.4704980676938</v>
      </c>
      <c r="V44" s="12">
        <f t="shared" si="23"/>
        <v>-113.43697499232715</v>
      </c>
      <c r="W44" s="12">
        <f t="shared" si="23"/>
        <v>-113.43697499232715</v>
      </c>
      <c r="X44" s="8">
        <f t="shared" si="23"/>
        <v>-113.43697499232715</v>
      </c>
      <c r="Y44" s="8">
        <f t="shared" si="23"/>
        <v>-113.43697499232715</v>
      </c>
      <c r="Z44" s="8">
        <f>Z40+10*LOG10(Z42)</f>
        <v>-107.26643798360169</v>
      </c>
      <c r="AA44" s="8">
        <f>AA40+10*LOG10(AA42)</f>
        <v>-107.26643798360169</v>
      </c>
    </row>
    <row r="45" spans="1:27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</row>
    <row r="46" spans="1:27" ht="1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  <c r="V46" s="15">
        <v>-7</v>
      </c>
      <c r="W46" s="15">
        <v>-7</v>
      </c>
      <c r="X46" s="15">
        <v>-1.5</v>
      </c>
      <c r="Y46" s="15">
        <v>-1.5</v>
      </c>
      <c r="Z46" s="15">
        <v>-2.5</v>
      </c>
      <c r="AA46" s="15">
        <v>-2.5</v>
      </c>
    </row>
    <row r="47" spans="1:2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</row>
    <row r="49" spans="1:2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</row>
    <row r="51" spans="1:27" ht="30">
      <c r="A51" s="7" t="s">
        <v>82</v>
      </c>
      <c r="B51" s="12">
        <f t="shared" ref="B51:G51" si="24">B44+B46+B47-B49</f>
        <v>-113.43697499232715</v>
      </c>
      <c r="C51" s="12">
        <f t="shared" si="24"/>
        <v>-113.43697499232715</v>
      </c>
      <c r="D51" s="12">
        <f t="shared" si="24"/>
        <v>-114.72697499232716</v>
      </c>
      <c r="E51" s="12">
        <f t="shared" si="24"/>
        <v>-114.72697499232716</v>
      </c>
      <c r="F51" s="74">
        <f t="shared" si="24"/>
        <v>-113.46697499232715</v>
      </c>
      <c r="G51" s="74">
        <f t="shared" si="24"/>
        <v>-113.46697499232715</v>
      </c>
      <c r="H51" s="12">
        <f t="shared" ref="H51:M51" si="25">H44+H46+H47-H49</f>
        <v>-117.63697499232715</v>
      </c>
      <c r="I51" s="12">
        <f t="shared" si="25"/>
        <v>-117.63697499232715</v>
      </c>
      <c r="J51" s="12">
        <f t="shared" si="25"/>
        <v>-113.2804980676938</v>
      </c>
      <c r="K51" s="12">
        <f t="shared" si="25"/>
        <v>-113.2804980676938</v>
      </c>
      <c r="L51" s="12">
        <f t="shared" si="25"/>
        <v>-117.88697499232715</v>
      </c>
      <c r="M51" s="12">
        <f t="shared" si="25"/>
        <v>-117.88697499232715</v>
      </c>
      <c r="N51" s="8">
        <f t="shared" ref="N51:S51" si="26">N44+N46+N47-N49</f>
        <v>-116.93697499232715</v>
      </c>
      <c r="O51" s="8">
        <f t="shared" si="26"/>
        <v>-116.93697499232715</v>
      </c>
      <c r="P51" s="8">
        <f t="shared" si="26"/>
        <v>-102.4704980676938</v>
      </c>
      <c r="Q51" s="8">
        <f t="shared" si="26"/>
        <v>-102.4704980676938</v>
      </c>
      <c r="R51" s="12">
        <f t="shared" si="26"/>
        <v>-113.48697499232715</v>
      </c>
      <c r="S51" s="12">
        <f t="shared" si="26"/>
        <v>-113.48697499232715</v>
      </c>
      <c r="T51" s="12">
        <f t="shared" ref="T51:Y51" si="27">T44+T46+T47-T49</f>
        <v>-112.2804980676938</v>
      </c>
      <c r="U51" s="12">
        <f t="shared" si="27"/>
        <v>-112.2804980676938</v>
      </c>
      <c r="V51" s="12">
        <f t="shared" si="27"/>
        <v>-118.43697499232715</v>
      </c>
      <c r="W51" s="12">
        <f t="shared" si="27"/>
        <v>-118.43697499232715</v>
      </c>
      <c r="X51" s="8">
        <f t="shared" si="27"/>
        <v>-112.93697499232715</v>
      </c>
      <c r="Y51" s="8">
        <f t="shared" si="27"/>
        <v>-112.93697499232715</v>
      </c>
      <c r="Z51" s="8">
        <f>Z44+Z46+Z47-Z49</f>
        <v>-107.76643798360169</v>
      </c>
      <c r="AA51" s="8">
        <f>AA44+AA46+AA47-AA49</f>
        <v>-107.76643798360169</v>
      </c>
    </row>
    <row r="52" spans="1:27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</row>
    <row r="53" spans="1:27" ht="30">
      <c r="A53" s="30" t="s">
        <v>85</v>
      </c>
      <c r="B53" s="23">
        <f t="shared" ref="B53:G53" si="28">B26+B30+B33-B34-B51</f>
        <v>149.46787486224659</v>
      </c>
      <c r="C53" s="23">
        <f t="shared" si="28"/>
        <v>146.46787486224659</v>
      </c>
      <c r="D53" s="23">
        <f t="shared" si="28"/>
        <v>143.2078748622466</v>
      </c>
      <c r="E53" s="23">
        <f t="shared" si="28"/>
        <v>140.2078748622466</v>
      </c>
      <c r="F53" s="79">
        <f t="shared" si="28"/>
        <v>149.49787486224659</v>
      </c>
      <c r="G53" s="79">
        <f t="shared" si="28"/>
        <v>146.49787486224659</v>
      </c>
      <c r="H53" s="23">
        <f t="shared" ref="H53:M53" si="29">H26+H30+H33-H34-H51</f>
        <v>150.65757490560679</v>
      </c>
      <c r="I53" s="23">
        <f t="shared" si="29"/>
        <v>147.65757490560679</v>
      </c>
      <c r="J53" s="23">
        <f t="shared" si="29"/>
        <v>146.30109798097342</v>
      </c>
      <c r="K53" s="23">
        <f t="shared" si="29"/>
        <v>143.30109798097342</v>
      </c>
      <c r="L53" s="23">
        <f t="shared" si="29"/>
        <v>150.90757490560679</v>
      </c>
      <c r="M53" s="23">
        <f t="shared" si="29"/>
        <v>147.90757490560679</v>
      </c>
      <c r="N53" s="23">
        <f t="shared" ref="N53:S53" si="30">N26+N30+N33-N34-N51</f>
        <v>152.96787486224659</v>
      </c>
      <c r="O53" s="23">
        <f t="shared" si="30"/>
        <v>149.96787486224659</v>
      </c>
      <c r="P53" s="23">
        <f t="shared" si="30"/>
        <v>138.50139793761323</v>
      </c>
      <c r="Q53" s="23">
        <f t="shared" si="30"/>
        <v>135.50139793761323</v>
      </c>
      <c r="R53" s="23">
        <f t="shared" si="30"/>
        <v>149.51787486224657</v>
      </c>
      <c r="S53" s="23">
        <f t="shared" si="30"/>
        <v>146.51787486224657</v>
      </c>
      <c r="T53" s="23">
        <f t="shared" ref="T53:Y53" si="31">T26+T30+T33-T34-T51</f>
        <v>145.30109798097342</v>
      </c>
      <c r="U53" s="23">
        <f t="shared" si="31"/>
        <v>142.30109798097342</v>
      </c>
      <c r="V53" s="23">
        <f t="shared" si="31"/>
        <v>154.46787486224659</v>
      </c>
      <c r="W53" s="23">
        <f t="shared" si="31"/>
        <v>151.46787486224659</v>
      </c>
      <c r="X53" s="23">
        <f t="shared" si="31"/>
        <v>144.96787486224659</v>
      </c>
      <c r="Y53" s="23">
        <f t="shared" si="31"/>
        <v>141.96787486224659</v>
      </c>
      <c r="Z53" s="23">
        <f>Z26+Z30+Z33-Z34-Z51</f>
        <v>143.79733785352113</v>
      </c>
      <c r="AA53" s="23">
        <f>AA26+AA30+AA33-AA34-AA51</f>
        <v>140.79733785352113</v>
      </c>
    </row>
    <row r="54" spans="1:2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</row>
    <row r="56" spans="1:27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</row>
    <row r="57" spans="1:27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</row>
    <row r="58" spans="1:2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</row>
    <row r="59" spans="1:2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</row>
    <row r="60" spans="1:2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</row>
    <row r="61" spans="1:27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</row>
    <row r="62" spans="1:27" ht="30">
      <c r="A62" s="30" t="s">
        <v>111</v>
      </c>
      <c r="B62" s="23">
        <f t="shared" ref="B62:G62" si="32">B53-B57+B58-B59+B60</f>
        <v>131.83787486224659</v>
      </c>
      <c r="C62" s="23">
        <f t="shared" si="32"/>
        <v>128.83787486224659</v>
      </c>
      <c r="D62" s="23">
        <f t="shared" si="32"/>
        <v>125.5778748622466</v>
      </c>
      <c r="E62" s="23">
        <f t="shared" si="32"/>
        <v>122.5778748622466</v>
      </c>
      <c r="F62" s="79">
        <f t="shared" si="32"/>
        <v>131.86787486224659</v>
      </c>
      <c r="G62" s="79">
        <f t="shared" si="32"/>
        <v>128.86787486224659</v>
      </c>
      <c r="H62" s="23">
        <f t="shared" ref="H62:M62" si="33">H53-H57+H58-H59+H60</f>
        <v>133.0275749056068</v>
      </c>
      <c r="I62" s="23">
        <f t="shared" si="33"/>
        <v>130.0275749056068</v>
      </c>
      <c r="J62" s="23">
        <f t="shared" si="33"/>
        <v>128.67109798097343</v>
      </c>
      <c r="K62" s="23">
        <f t="shared" si="33"/>
        <v>125.67109798097343</v>
      </c>
      <c r="L62" s="23">
        <f t="shared" si="33"/>
        <v>133.2775749056068</v>
      </c>
      <c r="M62" s="23">
        <f t="shared" si="33"/>
        <v>130.2775749056068</v>
      </c>
      <c r="N62" s="23">
        <f t="shared" ref="N62:S62" si="34">N53-N57+N58-N59+N60</f>
        <v>135.33787486224659</v>
      </c>
      <c r="O62" s="23">
        <f t="shared" si="34"/>
        <v>132.33787486224659</v>
      </c>
      <c r="P62" s="23">
        <f t="shared" si="34"/>
        <v>119.66139793761323</v>
      </c>
      <c r="Q62" s="23">
        <f t="shared" si="34"/>
        <v>116.66139793761323</v>
      </c>
      <c r="R62" s="23">
        <f t="shared" si="34"/>
        <v>131.88787486224658</v>
      </c>
      <c r="S62" s="23">
        <f t="shared" si="34"/>
        <v>128.88787486224658</v>
      </c>
      <c r="T62" s="23">
        <f t="shared" ref="T62:Y62" si="35">T53-T57+T58-T59+T60</f>
        <v>127.67109798097343</v>
      </c>
      <c r="U62" s="23">
        <f t="shared" si="35"/>
        <v>124.67109798097343</v>
      </c>
      <c r="V62" s="23">
        <f t="shared" si="35"/>
        <v>136.83787486224659</v>
      </c>
      <c r="W62" s="23">
        <f t="shared" si="35"/>
        <v>133.83787486224659</v>
      </c>
      <c r="X62" s="23">
        <f t="shared" si="35"/>
        <v>127.33787486224659</v>
      </c>
      <c r="Y62" s="23">
        <f t="shared" si="35"/>
        <v>124.33787486224659</v>
      </c>
      <c r="Z62" s="23">
        <f>Z53-Z57+Z58-Z59+Z60</f>
        <v>126.16733785352113</v>
      </c>
      <c r="AA62" s="23">
        <f>AA53-AA57+AA58-AA59+AA60</f>
        <v>123.16733785352113</v>
      </c>
    </row>
    <row r="63" spans="1:27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</row>
    <row r="65" spans="1:27" ht="15">
      <c r="A65" s="30" t="s">
        <v>98</v>
      </c>
      <c r="B65" s="23">
        <f t="shared" ref="B65:G65" si="36">B17-B23-B51+B21+B33</f>
        <v>136.43697499232715</v>
      </c>
      <c r="C65" s="23">
        <f t="shared" si="36"/>
        <v>136.43697499232715</v>
      </c>
      <c r="D65" s="23">
        <f t="shared" si="36"/>
        <v>137.72697499232714</v>
      </c>
      <c r="E65" s="23">
        <f t="shared" si="36"/>
        <v>137.72697499232714</v>
      </c>
      <c r="F65" s="79">
        <f t="shared" si="36"/>
        <v>136.46697499232715</v>
      </c>
      <c r="G65" s="79">
        <f t="shared" si="36"/>
        <v>136.46697499232715</v>
      </c>
      <c r="H65" s="23">
        <f t="shared" ref="H65:M65" si="37">H17-H23-H51+H21+H33</f>
        <v>140.63697499232717</v>
      </c>
      <c r="I65" s="23">
        <f t="shared" si="37"/>
        <v>140.63697499232717</v>
      </c>
      <c r="J65" s="23">
        <f t="shared" si="37"/>
        <v>136.2804980676938</v>
      </c>
      <c r="K65" s="23">
        <f t="shared" si="37"/>
        <v>136.2804980676938</v>
      </c>
      <c r="L65" s="23">
        <f t="shared" si="37"/>
        <v>140.88697499232717</v>
      </c>
      <c r="M65" s="23">
        <f t="shared" si="37"/>
        <v>140.88697499232717</v>
      </c>
      <c r="N65" s="23">
        <f t="shared" ref="N65:S65" si="38">N17-N23-N51+N21+N33</f>
        <v>139.93697499232715</v>
      </c>
      <c r="O65" s="23">
        <f t="shared" si="38"/>
        <v>139.93697499232715</v>
      </c>
      <c r="P65" s="23">
        <f t="shared" si="38"/>
        <v>125.4704980676938</v>
      </c>
      <c r="Q65" s="23">
        <f t="shared" si="38"/>
        <v>125.4704980676938</v>
      </c>
      <c r="R65" s="23">
        <f t="shared" si="38"/>
        <v>136.48697499232713</v>
      </c>
      <c r="S65" s="23">
        <f t="shared" si="38"/>
        <v>136.48697499232713</v>
      </c>
      <c r="T65" s="23">
        <f t="shared" ref="T65:Y65" si="39">T17-T23-T51+T21+T33</f>
        <v>135.2804980676938</v>
      </c>
      <c r="U65" s="23">
        <f t="shared" si="39"/>
        <v>135.2804980676938</v>
      </c>
      <c r="V65" s="23">
        <f t="shared" si="39"/>
        <v>141.43697499232715</v>
      </c>
      <c r="W65" s="23">
        <f t="shared" si="39"/>
        <v>141.43697499232715</v>
      </c>
      <c r="X65" s="23">
        <f t="shared" si="39"/>
        <v>135.93697499232715</v>
      </c>
      <c r="Y65" s="23">
        <f t="shared" si="39"/>
        <v>135.93697499232715</v>
      </c>
      <c r="Z65" s="23">
        <f>Z17-Z23-Z51+Z21+Z33</f>
        <v>130.76643798360169</v>
      </c>
      <c r="AA65" s="23">
        <f>AA17-AA23-AA51+AA21+AA33</f>
        <v>130.76643798360169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J1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2" customWidth="1"/>
    <col min="9" max="10" width="15.625" style="1" customWidth="1"/>
    <col min="11" max="16384" width="9" style="1"/>
  </cols>
  <sheetData>
    <row r="1" spans="1:10" ht="14.25" customHeight="1">
      <c r="A1" s="3"/>
      <c r="B1" s="105" t="s">
        <v>123</v>
      </c>
      <c r="C1" s="105"/>
      <c r="D1" s="105"/>
      <c r="E1" s="105" t="s">
        <v>140</v>
      </c>
      <c r="F1" s="105"/>
      <c r="G1" s="105"/>
      <c r="H1" s="105" t="s">
        <v>142</v>
      </c>
      <c r="I1" s="105"/>
      <c r="J1" s="105"/>
    </row>
    <row r="2" spans="1:10" ht="29.25" customHeight="1">
      <c r="A2" s="4" t="s">
        <v>10</v>
      </c>
      <c r="B2" s="5" t="s">
        <v>104</v>
      </c>
      <c r="C2" s="85" t="s">
        <v>105</v>
      </c>
      <c r="D2" s="85" t="s">
        <v>106</v>
      </c>
      <c r="E2" s="5" t="s">
        <v>104</v>
      </c>
      <c r="F2" s="96" t="s">
        <v>105</v>
      </c>
      <c r="G2" s="96" t="s">
        <v>106</v>
      </c>
      <c r="H2" s="5" t="s">
        <v>104</v>
      </c>
      <c r="I2" s="98" t="s">
        <v>105</v>
      </c>
      <c r="J2" s="98" t="s">
        <v>106</v>
      </c>
    </row>
    <row r="3" spans="1:10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8">
        <v>0.7</v>
      </c>
    </row>
    <row r="4" spans="1:10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8">
        <v>20</v>
      </c>
    </row>
    <row r="5" spans="1:10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</row>
    <row r="6" spans="1:10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8" t="s">
        <v>16</v>
      </c>
      <c r="I6" s="8" t="s">
        <v>16</v>
      </c>
      <c r="J6" s="8" t="s">
        <v>16</v>
      </c>
    </row>
    <row r="7" spans="1:10" ht="15">
      <c r="A7" s="7" t="s">
        <v>19</v>
      </c>
      <c r="B7" s="27" t="s">
        <v>124</v>
      </c>
      <c r="C7" s="27" t="s">
        <v>124</v>
      </c>
      <c r="D7" s="27" t="s">
        <v>124</v>
      </c>
      <c r="E7" s="9" t="s">
        <v>16</v>
      </c>
      <c r="F7" s="9" t="s">
        <v>16</v>
      </c>
      <c r="G7" s="9" t="s">
        <v>16</v>
      </c>
      <c r="H7" s="9" t="s">
        <v>16</v>
      </c>
      <c r="I7" s="9" t="s">
        <v>16</v>
      </c>
      <c r="J7" s="9" t="s">
        <v>16</v>
      </c>
    </row>
    <row r="8" spans="1:10" ht="15">
      <c r="A8" s="7" t="s">
        <v>20</v>
      </c>
      <c r="B8" s="27">
        <v>0.01</v>
      </c>
      <c r="C8" s="27">
        <v>0.01</v>
      </c>
      <c r="D8" s="27">
        <v>0.01</v>
      </c>
      <c r="E8" s="27">
        <v>0.1</v>
      </c>
      <c r="F8" s="27">
        <v>0.1</v>
      </c>
      <c r="G8" s="27">
        <v>0.1</v>
      </c>
      <c r="H8" s="11">
        <v>0.1</v>
      </c>
      <c r="I8" s="11">
        <v>0.1</v>
      </c>
      <c r="J8" s="11">
        <v>0.1</v>
      </c>
    </row>
    <row r="9" spans="1:10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8" t="s">
        <v>22</v>
      </c>
    </row>
    <row r="10" spans="1:10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>
        <v>3</v>
      </c>
      <c r="H10" s="8">
        <v>3</v>
      </c>
      <c r="I10" s="8">
        <v>3</v>
      </c>
      <c r="J10" s="8">
        <v>3</v>
      </c>
    </row>
    <row r="11" spans="1:10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12">
        <v>16</v>
      </c>
      <c r="H12" s="8">
        <v>16</v>
      </c>
      <c r="I12" s="8">
        <v>16</v>
      </c>
      <c r="J12" s="8">
        <v>16</v>
      </c>
    </row>
    <row r="13" spans="1:10" ht="15">
      <c r="A13" s="14" t="s">
        <v>27</v>
      </c>
      <c r="B13" s="86">
        <v>2</v>
      </c>
      <c r="C13" s="86">
        <v>2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86">
        <v>2</v>
      </c>
    </row>
    <row r="14" spans="1:10" ht="15">
      <c r="A14" s="17" t="s">
        <v>29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  <c r="H14" s="86">
        <v>2</v>
      </c>
      <c r="I14" s="86">
        <v>2</v>
      </c>
      <c r="J14" s="86">
        <v>2</v>
      </c>
    </row>
    <row r="15" spans="1:10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12">
        <v>36</v>
      </c>
      <c r="H15" s="8">
        <v>36</v>
      </c>
      <c r="I15" s="8">
        <v>36</v>
      </c>
      <c r="J15" s="8">
        <v>36</v>
      </c>
    </row>
    <row r="16" spans="1:10" ht="15">
      <c r="A16" s="7" t="s">
        <v>33</v>
      </c>
      <c r="B16" s="12">
        <f t="shared" ref="B16:G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>
        <f t="shared" si="0"/>
        <v>49.010299956639813</v>
      </c>
      <c r="G16" s="12">
        <f t="shared" si="0"/>
        <v>49.010299956639813</v>
      </c>
      <c r="H16" s="8">
        <f>H15+10*LOG10(H4)</f>
        <v>49.010299956639813</v>
      </c>
      <c r="I16" s="8">
        <f>I15+10*LOG10(I4)</f>
        <v>49.010299956639813</v>
      </c>
      <c r="J16" s="8">
        <f>J15+10*LOG10(J4)</f>
        <v>49.010299956639813</v>
      </c>
    </row>
    <row r="17" spans="1:10" ht="30">
      <c r="A17" s="7" t="s">
        <v>35</v>
      </c>
      <c r="B17" s="12">
        <f t="shared" ref="B17:G17" si="1">B15+10*LOG10(B42/1000000)</f>
        <v>41.56302500767287</v>
      </c>
      <c r="C17" s="12">
        <f t="shared" si="1"/>
        <v>41.56302500767287</v>
      </c>
      <c r="D17" s="12">
        <f t="shared" si="1"/>
        <v>41.56302500767287</v>
      </c>
      <c r="E17" s="12">
        <f t="shared" si="1"/>
        <v>41.56302500767287</v>
      </c>
      <c r="F17" s="12">
        <f t="shared" si="1"/>
        <v>41.56302500767287</v>
      </c>
      <c r="G17" s="12">
        <f t="shared" si="1"/>
        <v>41.56302500767287</v>
      </c>
      <c r="H17" s="8">
        <f>H15+10*LOG10(H42/1000000)</f>
        <v>41.56302500767287</v>
      </c>
      <c r="I17" s="8">
        <f>I15+10*LOG10(I42/1000000)</f>
        <v>41.56302500767287</v>
      </c>
      <c r="J17" s="8">
        <f>J15+10*LOG10(J42/1000000)</f>
        <v>41.56302500767287</v>
      </c>
    </row>
    <row r="18" spans="1:10" ht="45">
      <c r="A18" s="16" t="s">
        <v>37</v>
      </c>
      <c r="B18" s="12">
        <f t="shared" ref="B18:G18" si="2">B19+10*LOG10(B12/B13)-B20</f>
        <v>14.380899869919437</v>
      </c>
      <c r="C18" s="12">
        <f t="shared" si="2"/>
        <v>14.380899869919437</v>
      </c>
      <c r="D18" s="12">
        <f t="shared" si="2"/>
        <v>14.380899869919437</v>
      </c>
      <c r="E18" s="12">
        <f t="shared" si="2"/>
        <v>17.030899869919438</v>
      </c>
      <c r="F18" s="12">
        <f t="shared" si="2"/>
        <v>17.030899869919438</v>
      </c>
      <c r="G18" s="12">
        <f t="shared" si="2"/>
        <v>17.030899869919438</v>
      </c>
      <c r="H18" s="8">
        <f>H19+10*LOG10(H12/H13)-H20</f>
        <v>13.030899869919438</v>
      </c>
      <c r="I18" s="8">
        <f>I19+10*LOG10(I12/I13)-I20</f>
        <v>13.030899869919438</v>
      </c>
      <c r="J18" s="8">
        <f>J19+10*LOG10(J12/J13)-J20</f>
        <v>13.030899869919438</v>
      </c>
    </row>
    <row r="19" spans="1:10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>
        <v>8</v>
      </c>
      <c r="H19" s="8">
        <v>8</v>
      </c>
      <c r="I19" s="8">
        <v>8</v>
      </c>
      <c r="J19" s="8">
        <v>8</v>
      </c>
    </row>
    <row r="20" spans="1:10" ht="45">
      <c r="A20" s="17" t="s">
        <v>41</v>
      </c>
      <c r="B20" s="86">
        <v>2.65</v>
      </c>
      <c r="C20" s="86">
        <v>2.65</v>
      </c>
      <c r="D20" s="86">
        <v>2.65</v>
      </c>
      <c r="E20" s="86">
        <v>0</v>
      </c>
      <c r="F20" s="86">
        <v>0</v>
      </c>
      <c r="G20" s="86">
        <v>0</v>
      </c>
      <c r="H20" s="86">
        <v>4</v>
      </c>
      <c r="I20" s="86">
        <v>4</v>
      </c>
      <c r="J20" s="86">
        <v>4</v>
      </c>
    </row>
    <row r="21" spans="1:10" ht="61.5" customHeight="1">
      <c r="A21" s="28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8">
        <v>0</v>
      </c>
      <c r="I22" s="8">
        <v>0</v>
      </c>
      <c r="J22" s="8">
        <v>0</v>
      </c>
    </row>
    <row r="23" spans="1:10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8">
        <v>0</v>
      </c>
      <c r="I23" s="8">
        <v>0</v>
      </c>
      <c r="J23" s="8">
        <v>0</v>
      </c>
    </row>
    <row r="24" spans="1:1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>
        <v>3</v>
      </c>
      <c r="H24" s="8">
        <v>3</v>
      </c>
      <c r="I24" s="8">
        <v>3</v>
      </c>
      <c r="J24" s="8">
        <v>3</v>
      </c>
    </row>
    <row r="25" spans="1:10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</row>
    <row r="26" spans="1:10" ht="15">
      <c r="A26" s="7" t="s">
        <v>51</v>
      </c>
      <c r="B26" s="12">
        <f t="shared" ref="B26:G26" si="3">B17+B18+B21-B23-B24</f>
        <v>52.943924877592309</v>
      </c>
      <c r="C26" s="12">
        <f t="shared" si="3"/>
        <v>52.943924877592309</v>
      </c>
      <c r="D26" s="12">
        <f t="shared" si="3"/>
        <v>52.943924877592309</v>
      </c>
      <c r="E26" s="12">
        <f t="shared" si="3"/>
        <v>55.593924877592308</v>
      </c>
      <c r="F26" s="12">
        <f t="shared" si="3"/>
        <v>55.593924877592308</v>
      </c>
      <c r="G26" s="12">
        <f t="shared" si="3"/>
        <v>55.593924877592308</v>
      </c>
      <c r="H26" s="8">
        <f>H17+H18+H21-H23-H24</f>
        <v>51.593924877592308</v>
      </c>
      <c r="I26" s="8">
        <f>I17+I18+I21-I23-I24</f>
        <v>51.593924877592308</v>
      </c>
      <c r="J26" s="8">
        <f>J17+J18+J21-J23-J24</f>
        <v>51.593924877592308</v>
      </c>
    </row>
    <row r="27" spans="1:10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2</v>
      </c>
      <c r="G28" s="12">
        <v>1</v>
      </c>
      <c r="H28" s="8">
        <v>2</v>
      </c>
      <c r="I28" s="8">
        <v>2</v>
      </c>
      <c r="J28" s="8">
        <v>1</v>
      </c>
    </row>
    <row r="29" spans="1:10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2</v>
      </c>
      <c r="G29" s="12">
        <v>1</v>
      </c>
      <c r="H29" s="8">
        <v>2</v>
      </c>
      <c r="I29" s="8">
        <v>2</v>
      </c>
      <c r="J29" s="8">
        <v>1</v>
      </c>
    </row>
    <row r="30" spans="1:10" ht="45">
      <c r="A30" s="7" t="s">
        <v>56</v>
      </c>
      <c r="B30" s="12">
        <f t="shared" ref="B30:G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>
        <f t="shared" si="4"/>
        <v>-3</v>
      </c>
      <c r="G30" s="12">
        <f t="shared" si="4"/>
        <v>-3</v>
      </c>
      <c r="H30" s="8">
        <f>H31+10*LOG10(H28/H29)-H32</f>
        <v>0</v>
      </c>
      <c r="I30" s="8">
        <f>I31+10*LOG10(I28/I29)-I32</f>
        <v>-3</v>
      </c>
      <c r="J30" s="8">
        <f>J31+10*LOG10(J28/J29)-J32</f>
        <v>-3</v>
      </c>
    </row>
    <row r="31" spans="1:10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>
        <v>-3</v>
      </c>
      <c r="H31" s="8">
        <v>0</v>
      </c>
      <c r="I31" s="8">
        <v>-3</v>
      </c>
      <c r="J31" s="8">
        <v>-3</v>
      </c>
    </row>
    <row r="32" spans="1:10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8">
        <v>0</v>
      </c>
      <c r="I32" s="8">
        <v>0</v>
      </c>
      <c r="J32" s="8">
        <v>0</v>
      </c>
    </row>
    <row r="33" spans="1:10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8">
        <v>0</v>
      </c>
      <c r="I33" s="8">
        <v>0</v>
      </c>
      <c r="J33" s="8">
        <v>0</v>
      </c>
    </row>
    <row r="34" spans="1:1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>
        <v>1</v>
      </c>
      <c r="H34" s="8">
        <v>1</v>
      </c>
      <c r="I34" s="8">
        <v>1</v>
      </c>
      <c r="J34" s="8">
        <v>1</v>
      </c>
    </row>
    <row r="35" spans="1:10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</row>
    <row r="36" spans="1:10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</row>
    <row r="37" spans="1:10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 t="s">
        <v>16</v>
      </c>
      <c r="H37" s="8" t="s">
        <v>16</v>
      </c>
      <c r="I37" s="8" t="s">
        <v>16</v>
      </c>
      <c r="J37" s="8" t="s">
        <v>16</v>
      </c>
    </row>
    <row r="38" spans="1:10" ht="15">
      <c r="A38" s="17" t="s">
        <v>65</v>
      </c>
      <c r="B38" s="86">
        <v>-169.3</v>
      </c>
      <c r="C38" s="86">
        <v>-169.3</v>
      </c>
      <c r="D38" s="86">
        <v>-169.3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</row>
    <row r="39" spans="1:10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 t="s">
        <v>16</v>
      </c>
      <c r="H39" s="9" t="s">
        <v>16</v>
      </c>
      <c r="I39" s="9" t="s">
        <v>16</v>
      </c>
      <c r="J39" s="9" t="s">
        <v>16</v>
      </c>
    </row>
    <row r="40" spans="1:10" ht="30">
      <c r="A40" s="7" t="s">
        <v>109</v>
      </c>
      <c r="B40" s="12">
        <f t="shared" ref="B40:G40" si="5">10*LOG10(10^((B35+B36)/10)+10^(B38/10))</f>
        <v>-164.98918835931039</v>
      </c>
      <c r="C40" s="12">
        <f t="shared" si="5"/>
        <v>-164.98918835931039</v>
      </c>
      <c r="D40" s="12">
        <f t="shared" si="5"/>
        <v>-164.98918835931039</v>
      </c>
      <c r="E40" s="12">
        <f t="shared" si="5"/>
        <v>-167.00000000000003</v>
      </c>
      <c r="F40" s="12">
        <f t="shared" si="5"/>
        <v>-167.00000000000003</v>
      </c>
      <c r="G40" s="12">
        <f t="shared" si="5"/>
        <v>-167.00000000000003</v>
      </c>
      <c r="H40" s="8">
        <f>10*LOG10(10^((H35+H36)/10)+10^(H38/10))</f>
        <v>-167.00000000000003</v>
      </c>
      <c r="I40" s="8">
        <f>10*LOG10(10^((I35+I36)/10)+10^(I38/10))</f>
        <v>-167.00000000000003</v>
      </c>
      <c r="J40" s="8">
        <f>10*LOG10(10^((J35+J36)/10)+10^(J38/10))</f>
        <v>-167.00000000000003</v>
      </c>
    </row>
    <row r="41" spans="1:10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 t="s">
        <v>16</v>
      </c>
      <c r="H41" s="8" t="s">
        <v>16</v>
      </c>
      <c r="I41" s="8" t="s">
        <v>16</v>
      </c>
      <c r="J41" s="8" t="s">
        <v>16</v>
      </c>
    </row>
    <row r="42" spans="1:10" ht="15">
      <c r="A42" s="29" t="s">
        <v>70</v>
      </c>
      <c r="B42" s="15">
        <f>20*180*1000</f>
        <v>3600000</v>
      </c>
      <c r="C42" s="15">
        <f t="shared" ref="C42:D42" si="6">20*180*1000</f>
        <v>3600000</v>
      </c>
      <c r="D42" s="15">
        <f t="shared" si="6"/>
        <v>3600000</v>
      </c>
      <c r="E42" s="15">
        <f>20*180*1000</f>
        <v>3600000</v>
      </c>
      <c r="F42" s="15">
        <f t="shared" ref="F42:G42" si="7">20*180*1000</f>
        <v>3600000</v>
      </c>
      <c r="G42" s="15">
        <f t="shared" si="7"/>
        <v>3600000</v>
      </c>
      <c r="H42" s="15">
        <f>20*180*1000</f>
        <v>3600000</v>
      </c>
      <c r="I42" s="15">
        <f t="shared" ref="I42:J42" si="8">20*180*1000</f>
        <v>3600000</v>
      </c>
      <c r="J42" s="15">
        <f t="shared" si="8"/>
        <v>3600000</v>
      </c>
    </row>
    <row r="43" spans="1:10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 t="s">
        <v>16</v>
      </c>
      <c r="H43" s="8" t="s">
        <v>16</v>
      </c>
      <c r="I43" s="8" t="s">
        <v>16</v>
      </c>
      <c r="J43" s="8" t="s">
        <v>16</v>
      </c>
    </row>
    <row r="44" spans="1:10" ht="15">
      <c r="A44" s="7" t="s">
        <v>72</v>
      </c>
      <c r="B44" s="12">
        <f t="shared" ref="B44:G44" si="9">B40+10*LOG10(B42)</f>
        <v>-99.426163351637527</v>
      </c>
      <c r="C44" s="12">
        <f t="shared" si="9"/>
        <v>-99.426163351637527</v>
      </c>
      <c r="D44" s="12">
        <f t="shared" si="9"/>
        <v>-99.426163351637527</v>
      </c>
      <c r="E44" s="12">
        <f t="shared" si="9"/>
        <v>-101.43697499232717</v>
      </c>
      <c r="F44" s="12">
        <f t="shared" si="9"/>
        <v>-101.43697499232717</v>
      </c>
      <c r="G44" s="12">
        <f t="shared" si="9"/>
        <v>-101.43697499232717</v>
      </c>
      <c r="H44" s="8">
        <f>H40+10*LOG10(H42)</f>
        <v>-101.43697499232717</v>
      </c>
      <c r="I44" s="8">
        <f>I40+10*LOG10(I42)</f>
        <v>-101.43697499232717</v>
      </c>
      <c r="J44" s="8">
        <f>J40+10*LOG10(J42)</f>
        <v>-101.43697499232717</v>
      </c>
    </row>
    <row r="45" spans="1:10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 t="s">
        <v>16</v>
      </c>
      <c r="H45" s="8" t="s">
        <v>16</v>
      </c>
      <c r="I45" s="8" t="s">
        <v>16</v>
      </c>
      <c r="J45" s="8" t="s">
        <v>16</v>
      </c>
    </row>
    <row r="46" spans="1:10" ht="15">
      <c r="A46" s="29" t="s">
        <v>75</v>
      </c>
      <c r="B46" s="15">
        <v>-9.7899999999999991</v>
      </c>
      <c r="C46" s="15">
        <v>-9.7899999999999991</v>
      </c>
      <c r="D46" s="15">
        <v>-6.04</v>
      </c>
      <c r="E46" s="15">
        <v>-9</v>
      </c>
      <c r="F46" s="15">
        <v>-9</v>
      </c>
      <c r="G46" s="15">
        <v>-6</v>
      </c>
      <c r="H46" s="15">
        <v>-7.3</v>
      </c>
      <c r="I46" s="15">
        <v>-7.3</v>
      </c>
      <c r="J46" s="15">
        <v>-2.9</v>
      </c>
    </row>
    <row r="47" spans="1:10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  <c r="H47" s="8">
        <v>2</v>
      </c>
      <c r="I47" s="8">
        <v>2</v>
      </c>
      <c r="J47" s="8">
        <v>2</v>
      </c>
    </row>
    <row r="48" spans="1:10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 t="s">
        <v>16</v>
      </c>
      <c r="H48" s="8" t="s">
        <v>16</v>
      </c>
      <c r="I48" s="8" t="s">
        <v>16</v>
      </c>
      <c r="J48" s="8" t="s">
        <v>16</v>
      </c>
    </row>
    <row r="49" spans="1:1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  <c r="H50" s="9" t="s">
        <v>16</v>
      </c>
      <c r="I50" s="9" t="s">
        <v>16</v>
      </c>
      <c r="J50" s="9" t="s">
        <v>16</v>
      </c>
    </row>
    <row r="51" spans="1:10" ht="30">
      <c r="A51" s="7" t="s">
        <v>82</v>
      </c>
      <c r="B51" s="12">
        <f t="shared" ref="B51:G51" si="10">B44+B46+B47-B49</f>
        <v>-107.21616335163753</v>
      </c>
      <c r="C51" s="12">
        <f t="shared" si="10"/>
        <v>-107.21616335163753</v>
      </c>
      <c r="D51" s="12">
        <f t="shared" si="10"/>
        <v>-103.46616335163753</v>
      </c>
      <c r="E51" s="12">
        <f t="shared" si="10"/>
        <v>-108.43697499232717</v>
      </c>
      <c r="F51" s="12">
        <f t="shared" si="10"/>
        <v>-108.43697499232717</v>
      </c>
      <c r="G51" s="12">
        <f t="shared" si="10"/>
        <v>-105.43697499232717</v>
      </c>
      <c r="H51" s="8">
        <f>H44+H46+H47-H49</f>
        <v>-106.73697499232716</v>
      </c>
      <c r="I51" s="8">
        <f>I44+I46+I47-I49</f>
        <v>-106.73697499232716</v>
      </c>
      <c r="J51" s="8">
        <f>J44+J46+J47-J49</f>
        <v>-102.33697499232717</v>
      </c>
    </row>
    <row r="52" spans="1:10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25" t="s">
        <v>16</v>
      </c>
      <c r="H52" s="90" t="s">
        <v>16</v>
      </c>
      <c r="I52" s="90" t="s">
        <v>16</v>
      </c>
      <c r="J52" s="90" t="s">
        <v>16</v>
      </c>
    </row>
    <row r="53" spans="1:10" ht="30">
      <c r="A53" s="30" t="s">
        <v>85</v>
      </c>
      <c r="B53" s="23">
        <f>B26+B30+B33-B34-B51</f>
        <v>159.16008822922984</v>
      </c>
      <c r="C53" s="23">
        <f t="shared" ref="C53:D53" si="11">C26+C30+C33-C34-C51</f>
        <v>156.16008822922984</v>
      </c>
      <c r="D53" s="23">
        <f t="shared" si="11"/>
        <v>152.41008822922984</v>
      </c>
      <c r="E53" s="23">
        <f>E26+E30+E33-E34-E51</f>
        <v>163.03089986991947</v>
      </c>
      <c r="F53" s="23">
        <f t="shared" ref="F53:G53" si="12">F26+F30+F33-F34-F51</f>
        <v>160.03089986991947</v>
      </c>
      <c r="G53" s="23">
        <f t="shared" si="12"/>
        <v>157.03089986991947</v>
      </c>
      <c r="H53" s="23">
        <f>H26+H30+H33-H34-H51</f>
        <v>157.33089986991948</v>
      </c>
      <c r="I53" s="23">
        <f t="shared" ref="I53:J53" si="13">I26+I30+I33-I34-I51</f>
        <v>154.33089986991948</v>
      </c>
      <c r="J53" s="23">
        <f t="shared" si="13"/>
        <v>149.93089986991947</v>
      </c>
    </row>
    <row r="54" spans="1:10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86">
        <v>8</v>
      </c>
    </row>
    <row r="56" spans="1:10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  <c r="H56" s="9" t="s">
        <v>16</v>
      </c>
      <c r="I56" s="9" t="s">
        <v>16</v>
      </c>
      <c r="J56" s="9" t="s">
        <v>16</v>
      </c>
    </row>
    <row r="57" spans="1:10" ht="30">
      <c r="A57" s="14" t="s">
        <v>90</v>
      </c>
      <c r="B57" s="86">
        <v>8.4499999999999993</v>
      </c>
      <c r="C57" s="86">
        <v>8.4499999999999993</v>
      </c>
      <c r="D57" s="86">
        <v>8.4499999999999993</v>
      </c>
      <c r="E57" s="86">
        <v>5.13</v>
      </c>
      <c r="F57" s="86">
        <v>5.13</v>
      </c>
      <c r="G57" s="86">
        <v>5.13</v>
      </c>
      <c r="H57" s="86">
        <v>5.13</v>
      </c>
      <c r="I57" s="86">
        <v>5.13</v>
      </c>
      <c r="J57" s="86">
        <v>5.13</v>
      </c>
    </row>
    <row r="58" spans="1:10" ht="1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</row>
    <row r="59" spans="1:10" ht="15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86">
        <v>12.5</v>
      </c>
    </row>
    <row r="60" spans="1:10" ht="1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</row>
    <row r="61" spans="1:10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25" t="s">
        <v>16</v>
      </c>
      <c r="H61" s="90" t="s">
        <v>16</v>
      </c>
      <c r="I61" s="90" t="s">
        <v>16</v>
      </c>
      <c r="J61" s="90" t="s">
        <v>16</v>
      </c>
    </row>
    <row r="62" spans="1:10" ht="30">
      <c r="A62" s="30" t="s">
        <v>111</v>
      </c>
      <c r="B62" s="23">
        <f>B53-B57+B58-B59+B60</f>
        <v>138.21008822922985</v>
      </c>
      <c r="C62" s="23">
        <f t="shared" ref="C62:D62" si="14">C53-C57+C58-C59+C60</f>
        <v>135.21008822922985</v>
      </c>
      <c r="D62" s="23">
        <f t="shared" si="14"/>
        <v>131.46008822922985</v>
      </c>
      <c r="E62" s="23">
        <f>E53-E57+E58-E59+E60</f>
        <v>145.40089986991947</v>
      </c>
      <c r="F62" s="23">
        <f t="shared" ref="F62:G62" si="15">F53-F57+F58-F59+F60</f>
        <v>142.40089986991947</v>
      </c>
      <c r="G62" s="23">
        <f t="shared" si="15"/>
        <v>139.40089986991947</v>
      </c>
      <c r="H62" s="23">
        <f>H53-H57+H58-H59+H60</f>
        <v>139.70089986991948</v>
      </c>
      <c r="I62" s="23">
        <f t="shared" ref="I62:J62" si="16">I53-I57+I58-I59+I60</f>
        <v>136.70089986991948</v>
      </c>
      <c r="J62" s="23">
        <f t="shared" si="16"/>
        <v>132.30089986991948</v>
      </c>
    </row>
    <row r="63" spans="1:10">
      <c r="C63" s="2"/>
      <c r="D63" s="2"/>
      <c r="F63" s="2"/>
      <c r="G63" s="2"/>
      <c r="I63" s="2"/>
      <c r="J63" s="2"/>
    </row>
    <row r="64" spans="1:10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25" t="s">
        <v>16</v>
      </c>
      <c r="H64" s="90" t="s">
        <v>16</v>
      </c>
      <c r="I64" s="90" t="s">
        <v>16</v>
      </c>
      <c r="J64" s="90" t="s">
        <v>16</v>
      </c>
    </row>
    <row r="65" spans="1:10" ht="15">
      <c r="A65" s="30" t="s">
        <v>98</v>
      </c>
      <c r="B65" s="23">
        <f t="shared" ref="B65:G65" si="17">B17-B23-B51+B21+B33</f>
        <v>148.77918835931041</v>
      </c>
      <c r="C65" s="23">
        <f t="shared" si="17"/>
        <v>148.77918835931041</v>
      </c>
      <c r="D65" s="23">
        <f t="shared" si="17"/>
        <v>145.02918835931041</v>
      </c>
      <c r="E65" s="23">
        <f t="shared" si="17"/>
        <v>150.00000000000003</v>
      </c>
      <c r="F65" s="23">
        <f t="shared" si="17"/>
        <v>150.00000000000003</v>
      </c>
      <c r="G65" s="23">
        <f t="shared" si="17"/>
        <v>147.00000000000003</v>
      </c>
      <c r="H65" s="23">
        <f>H17-H23-H51+H21+H33</f>
        <v>148.30000000000004</v>
      </c>
      <c r="I65" s="23">
        <f>I17-I23-I51+I21+I33</f>
        <v>148.30000000000004</v>
      </c>
      <c r="J65" s="23">
        <f>J17-J23-J51+J21+J33</f>
        <v>143.90000000000003</v>
      </c>
    </row>
  </sheetData>
  <mergeCells count="3">
    <mergeCell ref="B1:D1"/>
    <mergeCell ref="E1:G1"/>
    <mergeCell ref="H1:J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I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2" customWidth="1"/>
    <col min="7" max="7" width="15.625" style="1" customWidth="1"/>
    <col min="8" max="8" width="15.625" style="2" customWidth="1"/>
    <col min="9" max="9" width="15.625" style="1" customWidth="1"/>
    <col min="10" max="16384" width="9" style="1"/>
  </cols>
  <sheetData>
    <row r="1" spans="1:9" ht="14.25" customHeight="1">
      <c r="A1" s="3"/>
      <c r="B1" s="105" t="s">
        <v>125</v>
      </c>
      <c r="C1" s="105"/>
      <c r="D1" s="105" t="s">
        <v>132</v>
      </c>
      <c r="E1" s="105"/>
      <c r="F1" s="107" t="s">
        <v>140</v>
      </c>
      <c r="G1" s="108"/>
      <c r="H1" s="105" t="s">
        <v>142</v>
      </c>
      <c r="I1" s="105"/>
    </row>
    <row r="2" spans="1:9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  <c r="F2" s="5" t="s">
        <v>104</v>
      </c>
      <c r="G2" s="96" t="s">
        <v>112</v>
      </c>
      <c r="H2" s="5" t="s">
        <v>104</v>
      </c>
      <c r="I2" s="98" t="s">
        <v>112</v>
      </c>
    </row>
    <row r="3" spans="1:9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</row>
    <row r="4" spans="1:9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</row>
    <row r="5" spans="1: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</row>
    <row r="6" spans="1: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</row>
    <row r="7" spans="1:9" ht="30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</row>
    <row r="8" spans="1: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</row>
    <row r="9" spans="1:9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8" t="s">
        <v>22</v>
      </c>
      <c r="I9" s="8" t="s">
        <v>22</v>
      </c>
    </row>
    <row r="10" spans="1:9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8">
        <v>3</v>
      </c>
      <c r="I10" s="8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13"/>
      <c r="H11" s="13"/>
      <c r="I11" s="13"/>
    </row>
    <row r="12" spans="1: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</row>
    <row r="13" spans="1:9" ht="15">
      <c r="A13" s="14" t="s">
        <v>27</v>
      </c>
      <c r="B13" s="86">
        <v>4</v>
      </c>
      <c r="C13" s="86">
        <v>4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</row>
    <row r="14" spans="1:9" ht="15">
      <c r="A14" s="16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8">
        <v>1</v>
      </c>
      <c r="I14" s="8">
        <v>1</v>
      </c>
    </row>
    <row r="15" spans="1:9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8" t="s">
        <v>16</v>
      </c>
      <c r="I15" s="8" t="s">
        <v>16</v>
      </c>
    </row>
    <row r="16" spans="1: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</row>
    <row r="17" spans="1: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</row>
    <row r="18" spans="1:9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8">
        <f>H19+10*LOG10(H12/H14)-H20</f>
        <v>0</v>
      </c>
      <c r="I18" s="8">
        <f>I19+10*LOG10(I12/I14)-I20</f>
        <v>-3</v>
      </c>
    </row>
    <row r="19" spans="1: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</row>
    <row r="20" spans="1:9" ht="45">
      <c r="A20" s="16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8">
        <v>0</v>
      </c>
      <c r="I20" s="8">
        <v>0</v>
      </c>
    </row>
    <row r="21" spans="1:9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8">
        <v>0</v>
      </c>
      <c r="I21" s="8">
        <v>0</v>
      </c>
    </row>
    <row r="22" spans="1: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1: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</row>
    <row r="25" spans="1:9" ht="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</row>
    <row r="26" spans="1: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</row>
    <row r="27" spans="1:9">
      <c r="A27" s="4" t="s">
        <v>52</v>
      </c>
      <c r="B27" s="13"/>
      <c r="C27" s="13"/>
      <c r="D27" s="13"/>
      <c r="E27" s="13"/>
      <c r="F27" s="13"/>
      <c r="G27" s="13"/>
      <c r="H27" s="13"/>
      <c r="I27" s="13"/>
    </row>
    <row r="28" spans="1:9" ht="15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  <c r="F28" s="12">
        <v>16</v>
      </c>
      <c r="G28" s="12">
        <v>16</v>
      </c>
      <c r="H28" s="8">
        <v>16</v>
      </c>
      <c r="I28" s="8">
        <v>16</v>
      </c>
    </row>
    <row r="29" spans="1:9" ht="15">
      <c r="A29" s="17" t="s">
        <v>54</v>
      </c>
      <c r="B29" s="86">
        <v>4</v>
      </c>
      <c r="C29" s="86">
        <v>4</v>
      </c>
      <c r="D29" s="86">
        <v>2</v>
      </c>
      <c r="E29" s="86">
        <v>2</v>
      </c>
      <c r="F29" s="86">
        <v>2</v>
      </c>
      <c r="G29" s="86">
        <v>2</v>
      </c>
      <c r="H29" s="86">
        <v>2</v>
      </c>
      <c r="I29" s="86">
        <v>2</v>
      </c>
    </row>
    <row r="30" spans="1:9" ht="45">
      <c r="A30" s="7" t="s">
        <v>56</v>
      </c>
      <c r="B30" s="12">
        <f t="shared" ref="B30:G30" si="2">B31+10*LOG10(B28/B13)-B32</f>
        <v>14.020599913279625</v>
      </c>
      <c r="C30" s="12">
        <f t="shared" si="2"/>
        <v>14.020599913279625</v>
      </c>
      <c r="D30" s="8">
        <f t="shared" si="2"/>
        <v>17.030899869919438</v>
      </c>
      <c r="E30" s="8">
        <f t="shared" si="2"/>
        <v>17.030899869919438</v>
      </c>
      <c r="F30" s="12">
        <f t="shared" si="2"/>
        <v>17.030899869919438</v>
      </c>
      <c r="G30" s="12">
        <f t="shared" si="2"/>
        <v>17.030899869919438</v>
      </c>
      <c r="H30" s="8">
        <f>H31+10*LOG10(H28/H13)-H32</f>
        <v>13.030899869919438</v>
      </c>
      <c r="I30" s="8">
        <f>I31+10*LOG10(I28/I13)-I32</f>
        <v>13.030899869919438</v>
      </c>
    </row>
    <row r="31" spans="1: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</row>
    <row r="32" spans="1:9" ht="45">
      <c r="A32" s="17" t="s">
        <v>58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4</v>
      </c>
      <c r="I32" s="86">
        <v>4</v>
      </c>
    </row>
    <row r="33" spans="1:9" ht="28.5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</row>
    <row r="34" spans="1: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</row>
    <row r="35" spans="1: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</row>
    <row r="36" spans="1: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</row>
    <row r="37" spans="1:9" ht="15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  <c r="F37" s="86">
        <v>-999</v>
      </c>
      <c r="G37" s="86">
        <v>-999</v>
      </c>
      <c r="H37" s="86">
        <v>-999</v>
      </c>
      <c r="I37" s="86">
        <v>-999</v>
      </c>
    </row>
    <row r="38" spans="1:9" ht="15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8" t="s">
        <v>16</v>
      </c>
      <c r="I38" s="8" t="s">
        <v>16</v>
      </c>
    </row>
    <row r="39" spans="1:9" ht="30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-169.00000000000003</v>
      </c>
      <c r="G39" s="12">
        <f t="shared" si="3"/>
        <v>-169.00000000000003</v>
      </c>
      <c r="H39" s="8">
        <f>10*LOG10(10^((H35+H36)/10)+10^(H37/10))</f>
        <v>-169.00000000000003</v>
      </c>
      <c r="I39" s="8">
        <f>10*LOG10(10^((I35+I36)/10)+10^(I37/10))</f>
        <v>-169.00000000000003</v>
      </c>
    </row>
    <row r="40" spans="1:9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</row>
    <row r="41" spans="1:9" ht="15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  <c r="F41" s="86">
        <f>839*1.25*1000</f>
        <v>1048750</v>
      </c>
      <c r="G41" s="86">
        <f>839*1.25*1000</f>
        <v>1048750</v>
      </c>
      <c r="H41" s="86">
        <f>839*1.25*1000</f>
        <v>1048750</v>
      </c>
      <c r="I41" s="86">
        <f>839*1.25*1000</f>
        <v>1048750</v>
      </c>
    </row>
    <row r="42" spans="1:9" ht="15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8" t="s">
        <v>16</v>
      </c>
      <c r="I42" s="8" t="s">
        <v>16</v>
      </c>
    </row>
    <row r="43" spans="1:9" ht="15">
      <c r="A43" s="7" t="s">
        <v>71</v>
      </c>
      <c r="B43" s="12">
        <f t="shared" ref="B43:G43" si="4">B39+10*LOG10(B41)</f>
        <v>-100.75166916208563</v>
      </c>
      <c r="C43" s="12">
        <f t="shared" si="4"/>
        <v>-100.75166916208563</v>
      </c>
      <c r="D43" s="8">
        <f t="shared" si="4"/>
        <v>-103.82163008466729</v>
      </c>
      <c r="E43" s="8">
        <f t="shared" si="4"/>
        <v>-103.82163008466729</v>
      </c>
      <c r="F43" s="12">
        <f t="shared" si="4"/>
        <v>-108.79328026163246</v>
      </c>
      <c r="G43" s="12">
        <f t="shared" si="4"/>
        <v>-108.79328026163246</v>
      </c>
      <c r="H43" s="8">
        <f>H39+10*LOG10(H41)</f>
        <v>-108.79328026163246</v>
      </c>
      <c r="I43" s="8">
        <f>I39+10*LOG10(I41)</f>
        <v>-108.79328026163246</v>
      </c>
    </row>
    <row r="44" spans="1: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</row>
    <row r="45" spans="1:9" ht="15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  <c r="F45" s="15">
        <v>-14</v>
      </c>
      <c r="G45" s="15">
        <v>-14</v>
      </c>
      <c r="H45" s="15">
        <v>-9.1</v>
      </c>
      <c r="I45" s="15">
        <v>-9.1</v>
      </c>
    </row>
    <row r="46" spans="1:9" ht="15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8" t="s">
        <v>16</v>
      </c>
      <c r="I46" s="8" t="s">
        <v>16</v>
      </c>
    </row>
    <row r="47" spans="1: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</row>
    <row r="48" spans="1: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</row>
    <row r="50" spans="1:9" ht="30">
      <c r="A50" s="7" t="s">
        <v>80</v>
      </c>
      <c r="B50" s="12">
        <f t="shared" ref="B50:G50" si="5">B43+B45+B47-B48</f>
        <v>-112.63166916208563</v>
      </c>
      <c r="C50" s="12">
        <f t="shared" si="5"/>
        <v>-112.63166916208563</v>
      </c>
      <c r="D50" s="8">
        <f t="shared" si="5"/>
        <v>-111.82163008466729</v>
      </c>
      <c r="E50" s="8">
        <f t="shared" si="5"/>
        <v>-111.82163008466729</v>
      </c>
      <c r="F50" s="12">
        <f t="shared" si="5"/>
        <v>-120.79328026163246</v>
      </c>
      <c r="G50" s="12">
        <f t="shared" si="5"/>
        <v>-120.79328026163246</v>
      </c>
      <c r="H50" s="8">
        <f>H43+H45+H47-H48</f>
        <v>-115.89328026163246</v>
      </c>
      <c r="I50" s="8">
        <f>I43+I45+I47-I48</f>
        <v>-115.89328026163246</v>
      </c>
    </row>
    <row r="51" spans="1:9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8" t="s">
        <v>16</v>
      </c>
      <c r="I51" s="8" t="s">
        <v>16</v>
      </c>
    </row>
    <row r="52" spans="1:9" ht="30">
      <c r="A52" s="22" t="s">
        <v>83</v>
      </c>
      <c r="B52" s="23">
        <f t="shared" ref="B52:G52" si="6">B25+B30+B33-B34-B50</f>
        <v>145.65226907536527</v>
      </c>
      <c r="C52" s="23">
        <f t="shared" si="6"/>
        <v>142.65226907536527</v>
      </c>
      <c r="D52" s="23">
        <f t="shared" si="6"/>
        <v>147.85252995458671</v>
      </c>
      <c r="E52" s="23">
        <f t="shared" si="6"/>
        <v>144.85252995458671</v>
      </c>
      <c r="F52" s="23">
        <f t="shared" si="6"/>
        <v>156.82418013155188</v>
      </c>
      <c r="G52" s="23">
        <f t="shared" si="6"/>
        <v>153.82418013155188</v>
      </c>
      <c r="H52" s="23">
        <f>H25+H30+H33-H34-H50</f>
        <v>147.92418013155191</v>
      </c>
      <c r="I52" s="23">
        <f>I25+I30+I33-I34-I50</f>
        <v>144.92418013155191</v>
      </c>
    </row>
    <row r="53" spans="1:9" ht="30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  <c r="F53" s="25" t="s">
        <v>16</v>
      </c>
      <c r="G53" s="25" t="s">
        <v>16</v>
      </c>
      <c r="H53" s="90" t="s">
        <v>16</v>
      </c>
      <c r="I53" s="90" t="s">
        <v>16</v>
      </c>
    </row>
    <row r="54" spans="1:9">
      <c r="A54" s="4" t="s">
        <v>86</v>
      </c>
      <c r="B54" s="13"/>
      <c r="C54" s="13"/>
      <c r="D54" s="13"/>
      <c r="E54" s="13"/>
      <c r="F54" s="13"/>
      <c r="G54" s="13"/>
      <c r="H54" s="13"/>
      <c r="I54" s="13"/>
    </row>
    <row r="55" spans="1:9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</row>
    <row r="56" spans="1:9" ht="30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  <c r="F56" s="86">
        <v>8.4499999999999993</v>
      </c>
      <c r="G56" s="86">
        <v>8.4499999999999993</v>
      </c>
      <c r="H56" s="86">
        <v>8.4499999999999993</v>
      </c>
      <c r="I56" s="86">
        <v>8.4499999999999993</v>
      </c>
    </row>
    <row r="57" spans="1:9" ht="30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  <c r="F57" s="26" t="s">
        <v>16</v>
      </c>
      <c r="G57" s="26" t="s">
        <v>16</v>
      </c>
      <c r="H57" s="9" t="s">
        <v>16</v>
      </c>
      <c r="I57" s="9" t="s">
        <v>16</v>
      </c>
    </row>
    <row r="58" spans="1:9" ht="1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</row>
    <row r="59" spans="1:9" ht="15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</row>
    <row r="60" spans="1:9" ht="1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</row>
    <row r="61" spans="1:9" ht="30">
      <c r="A61" s="22" t="s">
        <v>110</v>
      </c>
      <c r="B61" s="23">
        <f t="shared" ref="B61:G61" si="7">B52-B56+B58-B59+B60</f>
        <v>124.70226907536528</v>
      </c>
      <c r="C61" s="23">
        <f t="shared" si="7"/>
        <v>121.70226907536528</v>
      </c>
      <c r="D61" s="23">
        <f t="shared" si="7"/>
        <v>129.01252995458671</v>
      </c>
      <c r="E61" s="23">
        <f t="shared" si="7"/>
        <v>126.01252995458671</v>
      </c>
      <c r="F61" s="23">
        <f t="shared" si="7"/>
        <v>135.8741801315519</v>
      </c>
      <c r="G61" s="23">
        <f t="shared" si="7"/>
        <v>132.8741801315519</v>
      </c>
      <c r="H61" s="23">
        <f>H52-H56+H58-H59+H60</f>
        <v>126.97418013155192</v>
      </c>
      <c r="I61" s="23">
        <f>I52-I56+I58-I59+I60</f>
        <v>123.97418013155192</v>
      </c>
    </row>
    <row r="62" spans="1:9" ht="30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  <c r="F62" s="25" t="s">
        <v>16</v>
      </c>
      <c r="G62" s="25" t="s">
        <v>16</v>
      </c>
      <c r="H62" s="90" t="s">
        <v>16</v>
      </c>
      <c r="I62" s="90" t="s">
        <v>16</v>
      </c>
    </row>
    <row r="63" spans="1:9">
      <c r="C63" s="2"/>
      <c r="E63" s="2"/>
      <c r="G63" s="2"/>
      <c r="I63" s="2"/>
    </row>
    <row r="64" spans="1:9" ht="15">
      <c r="A64" s="22" t="s">
        <v>97</v>
      </c>
      <c r="B64" s="23">
        <f t="shared" ref="B64:G64" si="8">B17+B22-B50+B21+B33</f>
        <v>135.63166916208564</v>
      </c>
      <c r="C64" s="23">
        <f t="shared" si="8"/>
        <v>135.63166916208564</v>
      </c>
      <c r="D64" s="23">
        <f t="shared" si="8"/>
        <v>134.82163008466728</v>
      </c>
      <c r="E64" s="23">
        <f t="shared" si="8"/>
        <v>134.82163008466728</v>
      </c>
      <c r="F64" s="23">
        <f t="shared" si="8"/>
        <v>143.79328026163245</v>
      </c>
      <c r="G64" s="23">
        <f t="shared" si="8"/>
        <v>143.79328026163245</v>
      </c>
      <c r="H64" s="23">
        <f>H17+H22-H50+H21+H33</f>
        <v>138.89328026163247</v>
      </c>
      <c r="I64" s="23">
        <f>I17+I22-I50+I21+I33</f>
        <v>138.89328026163247</v>
      </c>
    </row>
    <row r="65" spans="1:9" ht="15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  <c r="F65" s="25" t="s">
        <v>16</v>
      </c>
      <c r="G65" s="25" t="s">
        <v>16</v>
      </c>
      <c r="H65" s="90" t="s">
        <v>16</v>
      </c>
      <c r="I65" s="90" t="s">
        <v>16</v>
      </c>
    </row>
  </sheetData>
  <mergeCells count="4">
    <mergeCell ref="B1:C1"/>
    <mergeCell ref="D1:E1"/>
    <mergeCell ref="F1:G1"/>
    <mergeCell ref="H1:I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7" width="20.125" style="1" customWidth="1"/>
    <col min="8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101" t="s">
        <v>4</v>
      </c>
      <c r="C5" s="101"/>
      <c r="D5" s="101"/>
      <c r="E5" s="101"/>
      <c r="F5" s="101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6" ht="4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5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60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 ht="15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 ht="15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30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30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30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30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 ht="15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02" t="s">
        <v>101</v>
      </c>
    </row>
    <row r="61" spans="1:7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3"/>
    </row>
    <row r="62" spans="1:7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3"/>
    </row>
    <row r="63" spans="1:7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3"/>
    </row>
    <row r="64" spans="1:7" ht="1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3"/>
    </row>
    <row r="65" spans="1:7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4"/>
    </row>
    <row r="66" spans="1:7" ht="30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30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 ht="15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 ht="15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 ht="15">
      <c r="A75" s="38"/>
      <c r="B75" s="2"/>
      <c r="C75" s="2"/>
      <c r="D75" s="2"/>
      <c r="E75" s="35"/>
      <c r="F75" s="39"/>
    </row>
    <row r="77" spans="1:7" ht="15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65"/>
  <sheetViews>
    <sheetView zoomScaleNormal="100" workbookViewId="0">
      <pane xSplit="1" ySplit="1" topLeftCell="AO32" activePane="bottomRight" state="frozen"/>
      <selection pane="topRight"/>
      <selection pane="bottomLeft"/>
      <selection pane="bottomRight" activeCell="AU1" sqref="AU1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2.125" style="1" bestFit="1" customWidth="1"/>
    <col min="18" max="19" width="15.625" style="1" bestFit="1" customWidth="1"/>
    <col min="20" max="20" width="17.625" style="1" customWidth="1"/>
    <col min="21" max="21" width="15.5" style="1" customWidth="1"/>
    <col min="22" max="22" width="9" style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29" width="13.375" style="1" bestFit="1" customWidth="1"/>
    <col min="30" max="31" width="16.625" style="1" bestFit="1" customWidth="1"/>
    <col min="32" max="32" width="15.625" style="2" customWidth="1"/>
    <col min="33" max="34" width="15.625" style="1" customWidth="1"/>
    <col min="35" max="35" width="15.625" style="2" customWidth="1"/>
    <col min="36" max="37" width="15.625" style="1" customWidth="1"/>
    <col min="38" max="38" width="15.625" style="2" customWidth="1"/>
    <col min="39" max="40" width="15.625" style="1" customWidth="1"/>
    <col min="41" max="41" width="15.625" style="2" customWidth="1"/>
    <col min="42" max="43" width="15.625" style="1" customWidth="1"/>
    <col min="44" max="44" width="13.75" style="1" customWidth="1"/>
    <col min="45" max="45" width="15.625" style="1" customWidth="1"/>
    <col min="46" max="46" width="15.75" style="1" customWidth="1"/>
    <col min="47" max="16384" width="9" style="1"/>
  </cols>
  <sheetData>
    <row r="1" spans="1:46" ht="14.25" customHeight="1">
      <c r="A1" s="3"/>
      <c r="B1" s="105" t="s">
        <v>102</v>
      </c>
      <c r="C1" s="105"/>
      <c r="D1" s="105"/>
      <c r="E1" s="105" t="s">
        <v>103</v>
      </c>
      <c r="F1" s="105"/>
      <c r="G1" s="105"/>
      <c r="H1" s="106" t="s">
        <v>115</v>
      </c>
      <c r="I1" s="106"/>
      <c r="J1" s="106"/>
      <c r="K1" s="105" t="s">
        <v>116</v>
      </c>
      <c r="L1" s="105"/>
      <c r="M1" s="105"/>
      <c r="N1" s="105" t="s">
        <v>117</v>
      </c>
      <c r="O1" s="105"/>
      <c r="P1" s="105"/>
      <c r="Q1" s="105" t="s">
        <v>126</v>
      </c>
      <c r="R1" s="105"/>
      <c r="S1" s="105"/>
      <c r="T1" s="105" t="s">
        <v>131</v>
      </c>
      <c r="U1" s="105"/>
      <c r="V1" s="105"/>
      <c r="W1" s="105" t="s">
        <v>132</v>
      </c>
      <c r="X1" s="105"/>
      <c r="Y1" s="105"/>
      <c r="Z1" s="105" t="s">
        <v>133</v>
      </c>
      <c r="AA1" s="105"/>
      <c r="AB1" s="105"/>
      <c r="AC1" s="105" t="s">
        <v>134</v>
      </c>
      <c r="AD1" s="105"/>
      <c r="AE1" s="105"/>
      <c r="AF1" s="105" t="s">
        <v>135</v>
      </c>
      <c r="AG1" s="105"/>
      <c r="AH1" s="105"/>
      <c r="AI1" s="105" t="s">
        <v>140</v>
      </c>
      <c r="AJ1" s="105"/>
      <c r="AK1" s="105"/>
      <c r="AL1" s="105" t="s">
        <v>141</v>
      </c>
      <c r="AM1" s="105"/>
      <c r="AN1" s="105"/>
      <c r="AO1" s="105" t="s">
        <v>142</v>
      </c>
      <c r="AP1" s="105"/>
      <c r="AQ1" s="105"/>
      <c r="AR1" s="105" t="s">
        <v>143</v>
      </c>
      <c r="AS1" s="105"/>
      <c r="AT1" s="105"/>
    </row>
    <row r="2" spans="1:46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4" t="s">
        <v>105</v>
      </c>
      <c r="AE2" s="94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  <c r="AO2" s="5" t="s">
        <v>104</v>
      </c>
      <c r="AP2" s="98" t="s">
        <v>105</v>
      </c>
      <c r="AQ2" s="98" t="s">
        <v>106</v>
      </c>
      <c r="AR2" s="5" t="s">
        <v>104</v>
      </c>
      <c r="AS2" s="99" t="s">
        <v>105</v>
      </c>
      <c r="AT2" s="99" t="s">
        <v>106</v>
      </c>
    </row>
    <row r="3" spans="1:46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</row>
    <row r="4" spans="1:46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</row>
    <row r="5" spans="1:46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</row>
    <row r="6" spans="1:46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</row>
    <row r="7" spans="1:46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27">
        <v>0.01</v>
      </c>
      <c r="AI7" s="27">
        <v>0.01</v>
      </c>
      <c r="AJ7" s="27">
        <v>0.01</v>
      </c>
      <c r="AK7" s="27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</row>
    <row r="8" spans="1:46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</row>
    <row r="9" spans="1:46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</row>
    <row r="10" spans="1:46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</row>
    <row r="11" spans="1:46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</row>
    <row r="13" spans="1:46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</row>
    <row r="14" spans="1:46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</row>
    <row r="15" spans="1:46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</row>
    <row r="16" spans="1:46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:AE16" si="4">AC15+10*LOG10(AC4)</f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ref="AF16:AN16" si="5">AF15+10*LOG10(AF4)</f>
        <v>49.010299956639813</v>
      </c>
      <c r="AG16" s="12">
        <f t="shared" si="5"/>
        <v>49.010299956639813</v>
      </c>
      <c r="AH16" s="12">
        <f t="shared" si="5"/>
        <v>49.010299956639813</v>
      </c>
      <c r="AI16" s="12">
        <f t="shared" si="5"/>
        <v>49.010299956639813</v>
      </c>
      <c r="AJ16" s="12">
        <f t="shared" si="5"/>
        <v>49.010299956639813</v>
      </c>
      <c r="AK16" s="12">
        <f t="shared" si="5"/>
        <v>49.010299956639813</v>
      </c>
      <c r="AL16" s="8">
        <f t="shared" si="5"/>
        <v>49.010299956639813</v>
      </c>
      <c r="AM16" s="8">
        <f t="shared" si="5"/>
        <v>49.010299956639813</v>
      </c>
      <c r="AN16" s="8">
        <f t="shared" si="5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T16" si="6">AR15+10*LOG10(AR4)</f>
        <v>49.010299956639813</v>
      </c>
      <c r="AS16" s="8">
        <f t="shared" si="6"/>
        <v>49.010299956639813</v>
      </c>
      <c r="AT16" s="8">
        <f t="shared" si="6"/>
        <v>49.010299956639813</v>
      </c>
    </row>
    <row r="17" spans="1:46" ht="30">
      <c r="A17" s="7" t="s">
        <v>35</v>
      </c>
      <c r="B17" s="12">
        <f t="shared" ref="B17:J17" si="7">B15+10*LOG10(B41/1000000)</f>
        <v>45.365137424788934</v>
      </c>
      <c r="C17" s="12">
        <f t="shared" si="7"/>
        <v>45.365137424788934</v>
      </c>
      <c r="D17" s="12">
        <f t="shared" si="7"/>
        <v>45.365137424788934</v>
      </c>
      <c r="E17" s="12">
        <f t="shared" si="7"/>
        <v>45.365137424788934</v>
      </c>
      <c r="F17" s="12"/>
      <c r="G17" s="12">
        <f t="shared" si="7"/>
        <v>45.365137424788934</v>
      </c>
      <c r="H17" s="74">
        <f t="shared" si="7"/>
        <v>45.365137424788934</v>
      </c>
      <c r="I17" s="74">
        <f t="shared" si="7"/>
        <v>45.365137424788934</v>
      </c>
      <c r="J17" s="74">
        <f t="shared" si="7"/>
        <v>45.365137424788934</v>
      </c>
      <c r="K17" s="12">
        <f t="shared" ref="K17:P17" si="8">K15+10*LOG10(K41/1000000)</f>
        <v>45.365137424788934</v>
      </c>
      <c r="L17" s="12">
        <f t="shared" si="8"/>
        <v>45.365137424788934</v>
      </c>
      <c r="M17" s="12">
        <f t="shared" si="8"/>
        <v>45.365137424788934</v>
      </c>
      <c r="N17" s="12">
        <f t="shared" si="8"/>
        <v>45.365137424788934</v>
      </c>
      <c r="O17" s="12">
        <f t="shared" si="8"/>
        <v>45.365137424788934</v>
      </c>
      <c r="P17" s="12">
        <f t="shared" si="8"/>
        <v>45.365137424788934</v>
      </c>
      <c r="Q17" s="12">
        <f t="shared" ref="Q17:V17" si="9">Q15+10*LOG10(Q41/1000000)</f>
        <v>45.365137424788934</v>
      </c>
      <c r="R17" s="12">
        <f t="shared" si="9"/>
        <v>45.365137424788934</v>
      </c>
      <c r="S17" s="12">
        <f t="shared" si="9"/>
        <v>45.365137424788934</v>
      </c>
      <c r="T17" s="8">
        <f t="shared" si="9"/>
        <v>45.365137424788934</v>
      </c>
      <c r="U17" s="8">
        <f t="shared" si="9"/>
        <v>45.365137424788934</v>
      </c>
      <c r="V17" s="8">
        <f t="shared" si="9"/>
        <v>45.365137424788934</v>
      </c>
      <c r="W17" s="8">
        <f t="shared" ref="W17:AB17" si="10">W15+10*LOG10(W41/1000000)</f>
        <v>45.365137424788934</v>
      </c>
      <c r="X17" s="8">
        <f t="shared" si="10"/>
        <v>45.365137424788934</v>
      </c>
      <c r="Y17" s="8">
        <f t="shared" si="10"/>
        <v>45.365137424788934</v>
      </c>
      <c r="Z17" s="12">
        <f t="shared" si="10"/>
        <v>45.365137424788934</v>
      </c>
      <c r="AA17" s="12">
        <f t="shared" si="10"/>
        <v>45.365137424788934</v>
      </c>
      <c r="AB17" s="12">
        <f t="shared" si="10"/>
        <v>45.365137424788934</v>
      </c>
      <c r="AC17" s="12">
        <f t="shared" ref="AC17:AE17" si="11">AC15+10*LOG10(AC41/1000000)</f>
        <v>45.365137424788934</v>
      </c>
      <c r="AD17" s="12">
        <f t="shared" si="11"/>
        <v>45.365137424788934</v>
      </c>
      <c r="AE17" s="12">
        <f t="shared" si="11"/>
        <v>45.365137424788934</v>
      </c>
      <c r="AF17" s="12">
        <f t="shared" ref="AF17:AN17" si="12">AF15+10*LOG10(AF41/1000000)</f>
        <v>45.365137424788934</v>
      </c>
      <c r="AG17" s="12">
        <f t="shared" si="12"/>
        <v>45.365137424788934</v>
      </c>
      <c r="AH17" s="12">
        <f t="shared" si="12"/>
        <v>45.365137424788934</v>
      </c>
      <c r="AI17" s="12">
        <f t="shared" si="12"/>
        <v>45.365137424788934</v>
      </c>
      <c r="AJ17" s="12">
        <f t="shared" si="12"/>
        <v>45.365137424788934</v>
      </c>
      <c r="AK17" s="12">
        <f t="shared" si="12"/>
        <v>45.365137424788934</v>
      </c>
      <c r="AL17" s="8">
        <f t="shared" si="12"/>
        <v>45.365137424788934</v>
      </c>
      <c r="AM17" s="8">
        <f t="shared" si="12"/>
        <v>45.365137424788934</v>
      </c>
      <c r="AN17" s="8">
        <f t="shared" si="12"/>
        <v>45.365137424788934</v>
      </c>
      <c r="AO17" s="8">
        <f>AO15+10*LOG10(AO41/1000000)</f>
        <v>45.365137424788934</v>
      </c>
      <c r="AP17" s="8">
        <f>AP15+10*LOG10(AP41/1000000)</f>
        <v>45.365137424788934</v>
      </c>
      <c r="AQ17" s="8">
        <f>AQ15+10*LOG10(AQ41/1000000)</f>
        <v>45.365137424788934</v>
      </c>
      <c r="AR17" s="8">
        <f t="shared" ref="AR17:AT17" si="13">AR15+10*LOG10(AR41/1000000)</f>
        <v>45.365137424788934</v>
      </c>
      <c r="AS17" s="8">
        <f t="shared" si="13"/>
        <v>45.365137424788934</v>
      </c>
      <c r="AT17" s="8">
        <f t="shared" si="13"/>
        <v>45.365137424788934</v>
      </c>
    </row>
    <row r="18" spans="1:46" ht="45">
      <c r="A18" s="16" t="s">
        <v>37</v>
      </c>
      <c r="B18" s="12">
        <f t="shared" ref="B18:J18" si="14">B19+10*LOG10(B12/B13)-B20</f>
        <v>17.030899869919438</v>
      </c>
      <c r="C18" s="12">
        <f t="shared" si="14"/>
        <v>17.030899869919438</v>
      </c>
      <c r="D18" s="12">
        <f t="shared" si="14"/>
        <v>17.030899869919438</v>
      </c>
      <c r="E18" s="12">
        <f t="shared" si="14"/>
        <v>13.170899869919438</v>
      </c>
      <c r="F18" s="12"/>
      <c r="G18" s="12">
        <f t="shared" si="14"/>
        <v>13.170899869919438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12">
        <f t="shared" ref="K18:P18" si="15">K19+10*LOG10(K12/K13)-K20</f>
        <v>14.020599913279625</v>
      </c>
      <c r="L18" s="12">
        <f t="shared" si="15"/>
        <v>14.020599913279625</v>
      </c>
      <c r="M18" s="12">
        <f t="shared" si="15"/>
        <v>14.020599913279625</v>
      </c>
      <c r="N18" s="12">
        <f t="shared" si="15"/>
        <v>14.380899869919437</v>
      </c>
      <c r="O18" s="12">
        <f t="shared" si="15"/>
        <v>14.380899869919437</v>
      </c>
      <c r="P18" s="12">
        <f t="shared" si="15"/>
        <v>14.380899869919437</v>
      </c>
      <c r="Q18" s="12">
        <f t="shared" ref="Q18:V18" si="16">Q19+10*LOG10(Q12/Q13)-Q20</f>
        <v>14.020599913279625</v>
      </c>
      <c r="R18" s="12">
        <f t="shared" si="16"/>
        <v>14.020599913279625</v>
      </c>
      <c r="S18" s="12">
        <f t="shared" si="16"/>
        <v>14.020599913279625</v>
      </c>
      <c r="T18" s="8">
        <f t="shared" si="16"/>
        <v>17.030899869919438</v>
      </c>
      <c r="U18" s="8">
        <f t="shared" si="16"/>
        <v>17.030899869919438</v>
      </c>
      <c r="V18" s="8">
        <f t="shared" si="16"/>
        <v>17.030899869919438</v>
      </c>
      <c r="W18" s="8">
        <f t="shared" ref="W18:AB18" si="17">W19+10*LOG10(W12/W13)-W20</f>
        <v>17.030899869919438</v>
      </c>
      <c r="X18" s="8">
        <f t="shared" si="17"/>
        <v>17.030899869919438</v>
      </c>
      <c r="Y18" s="8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si="17"/>
        <v>17.030899869919438</v>
      </c>
      <c r="AC18" s="12">
        <f t="shared" ref="AC18:AE18" si="18">AC19+10*LOG10(AC12/AC13)-AC20</f>
        <v>14.020599913279625</v>
      </c>
      <c r="AD18" s="12">
        <f t="shared" si="18"/>
        <v>14.020599913279625</v>
      </c>
      <c r="AE18" s="12">
        <f t="shared" si="18"/>
        <v>14.020599913279625</v>
      </c>
      <c r="AF18" s="12">
        <f t="shared" ref="AF18:AN18" si="19">AF19+10*LOG10(AF12/AF13)-AF20</f>
        <v>14.020599913279625</v>
      </c>
      <c r="AG18" s="12">
        <f t="shared" si="19"/>
        <v>14.020599913279625</v>
      </c>
      <c r="AH18" s="12">
        <f t="shared" si="19"/>
        <v>14.020599913279625</v>
      </c>
      <c r="AI18" s="12">
        <f t="shared" si="19"/>
        <v>17.030899869919438</v>
      </c>
      <c r="AJ18" s="12">
        <f t="shared" si="19"/>
        <v>17.030899869919438</v>
      </c>
      <c r="AK18" s="12">
        <f t="shared" si="19"/>
        <v>17.030899869919438</v>
      </c>
      <c r="AL18" s="8">
        <f t="shared" si="19"/>
        <v>14.020599913279625</v>
      </c>
      <c r="AM18" s="8">
        <f t="shared" si="19"/>
        <v>14.020599913279625</v>
      </c>
      <c r="AN18" s="8">
        <f t="shared" si="19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T18" si="20">AR19+10*LOG10(AR12/AR13)-AR20</f>
        <v>17.030899869919438</v>
      </c>
      <c r="AS18" s="8">
        <f t="shared" si="20"/>
        <v>17.030899869919438</v>
      </c>
      <c r="AT18" s="8">
        <f t="shared" si="20"/>
        <v>17.030899869919438</v>
      </c>
    </row>
    <row r="19" spans="1:46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</row>
    <row r="20" spans="1:46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</row>
    <row r="21" spans="1:46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</row>
    <row r="22" spans="1:46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</row>
    <row r="23" spans="1:46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</row>
    <row r="24" spans="1:46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</row>
    <row r="25" spans="1:46" ht="15">
      <c r="A25" s="7" t="s">
        <v>49</v>
      </c>
      <c r="B25" s="12">
        <f t="shared" ref="B25:J25" si="21">B17+B18+B21+B22-B24</f>
        <v>59.396037294708371</v>
      </c>
      <c r="C25" s="12">
        <f t="shared" si="21"/>
        <v>59.396037294708371</v>
      </c>
      <c r="D25" s="12">
        <f t="shared" si="21"/>
        <v>59.396037294708371</v>
      </c>
      <c r="E25" s="12">
        <f t="shared" si="21"/>
        <v>55.536037294708372</v>
      </c>
      <c r="F25" s="12"/>
      <c r="G25" s="12">
        <f t="shared" si="21"/>
        <v>55.536037294708372</v>
      </c>
      <c r="H25" s="74">
        <f t="shared" si="21"/>
        <v>59.396037294708371</v>
      </c>
      <c r="I25" s="74">
        <f t="shared" si="21"/>
        <v>59.396037294708371</v>
      </c>
      <c r="J25" s="74">
        <f t="shared" si="21"/>
        <v>59.396037294708371</v>
      </c>
      <c r="K25" s="12">
        <f t="shared" ref="K25:P25" si="22">K17+K18+K21+K22-K24</f>
        <v>56.385737338068559</v>
      </c>
      <c r="L25" s="12">
        <f t="shared" si="22"/>
        <v>56.385737338068559</v>
      </c>
      <c r="M25" s="12">
        <f t="shared" si="22"/>
        <v>56.385737338068559</v>
      </c>
      <c r="N25" s="12">
        <f t="shared" si="22"/>
        <v>56.746037294708373</v>
      </c>
      <c r="O25" s="12">
        <f t="shared" si="22"/>
        <v>56.746037294708373</v>
      </c>
      <c r="P25" s="12">
        <f t="shared" si="22"/>
        <v>56.746037294708373</v>
      </c>
      <c r="Q25" s="12">
        <f t="shared" ref="Q25:V25" si="23">Q17+Q18+Q21+Q22-Q24</f>
        <v>56.385737338068559</v>
      </c>
      <c r="R25" s="12">
        <f t="shared" si="23"/>
        <v>56.385737338068559</v>
      </c>
      <c r="S25" s="12">
        <f t="shared" si="23"/>
        <v>56.385737338068559</v>
      </c>
      <c r="T25" s="8">
        <f t="shared" si="23"/>
        <v>59.396037294708371</v>
      </c>
      <c r="U25" s="8">
        <f t="shared" si="23"/>
        <v>59.396037294708371</v>
      </c>
      <c r="V25" s="8">
        <f t="shared" si="23"/>
        <v>59.396037294708371</v>
      </c>
      <c r="W25" s="8">
        <f t="shared" ref="W25:AB25" si="24">W17+W18+W21+W22-W24</f>
        <v>59.396037294708371</v>
      </c>
      <c r="X25" s="8">
        <f t="shared" si="24"/>
        <v>59.396037294708371</v>
      </c>
      <c r="Y25" s="8">
        <f t="shared" si="24"/>
        <v>59.396037294708371</v>
      </c>
      <c r="Z25" s="12">
        <f t="shared" si="24"/>
        <v>59.396037294708371</v>
      </c>
      <c r="AA25" s="12">
        <f t="shared" si="24"/>
        <v>59.396037294708371</v>
      </c>
      <c r="AB25" s="12">
        <f t="shared" si="24"/>
        <v>59.396037294708371</v>
      </c>
      <c r="AC25" s="12">
        <f t="shared" ref="AC25:AE25" si="25">AC17+AC18+AC21+AC22-AC24</f>
        <v>56.385737338068559</v>
      </c>
      <c r="AD25" s="12">
        <f t="shared" si="25"/>
        <v>56.385737338068559</v>
      </c>
      <c r="AE25" s="12">
        <f t="shared" si="25"/>
        <v>56.385737338068559</v>
      </c>
      <c r="AF25" s="12">
        <f t="shared" ref="AF25:AN25" si="26">AF17+AF18+AF21+AF22-AF24</f>
        <v>56.385737338068559</v>
      </c>
      <c r="AG25" s="12">
        <f t="shared" si="26"/>
        <v>56.385737338068559</v>
      </c>
      <c r="AH25" s="12">
        <f t="shared" si="26"/>
        <v>56.385737338068559</v>
      </c>
      <c r="AI25" s="12">
        <f t="shared" si="26"/>
        <v>59.396037294708371</v>
      </c>
      <c r="AJ25" s="12">
        <f t="shared" si="26"/>
        <v>59.396037294708371</v>
      </c>
      <c r="AK25" s="12">
        <f t="shared" si="26"/>
        <v>59.396037294708371</v>
      </c>
      <c r="AL25" s="8">
        <f t="shared" si="26"/>
        <v>56.385737338068559</v>
      </c>
      <c r="AM25" s="8">
        <f t="shared" si="26"/>
        <v>56.385737338068559</v>
      </c>
      <c r="AN25" s="8">
        <f t="shared" si="26"/>
        <v>56.385737338068559</v>
      </c>
      <c r="AO25" s="8">
        <f>AO17+AO18+AO21+AO22-AO24</f>
        <v>55.396037294708371</v>
      </c>
      <c r="AP25" s="8">
        <f>AP17+AP18+AP21+AP22-AP24</f>
        <v>55.396037294708371</v>
      </c>
      <c r="AQ25" s="8">
        <f>AQ17+AQ18+AQ21+AQ22-AQ24</f>
        <v>55.396037294708371</v>
      </c>
      <c r="AR25" s="8">
        <f t="shared" ref="AR25:AT25" si="27">AR17+AR18+AR21+AR22-AR24</f>
        <v>59.396037294708371</v>
      </c>
      <c r="AS25" s="8">
        <f t="shared" si="27"/>
        <v>59.396037294708371</v>
      </c>
      <c r="AT25" s="8">
        <f t="shared" si="27"/>
        <v>59.396037294708371</v>
      </c>
    </row>
    <row r="26" spans="1:46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</row>
    <row r="27" spans="1:46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</row>
    <row r="29" spans="1:46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</row>
    <row r="30" spans="1:46" ht="45">
      <c r="A30" s="7" t="s">
        <v>56</v>
      </c>
      <c r="B30" s="12">
        <f t="shared" ref="B30:J30" si="28">B31+10*LOG10(B28/B29)-B32</f>
        <v>0</v>
      </c>
      <c r="C30" s="12">
        <f t="shared" si="28"/>
        <v>-3</v>
      </c>
      <c r="D30" s="12">
        <f t="shared" si="28"/>
        <v>-3</v>
      </c>
      <c r="E30" s="12">
        <f t="shared" si="28"/>
        <v>0</v>
      </c>
      <c r="F30" s="12"/>
      <c r="G30" s="12">
        <f t="shared" si="28"/>
        <v>-3</v>
      </c>
      <c r="H30" s="74">
        <f t="shared" si="28"/>
        <v>0</v>
      </c>
      <c r="I30" s="74">
        <f t="shared" si="28"/>
        <v>-3</v>
      </c>
      <c r="J30" s="74">
        <f t="shared" si="28"/>
        <v>-3</v>
      </c>
      <c r="K30" s="12">
        <f t="shared" ref="K30:P30" si="29">K31+10*LOG10(K28/K29)-K32</f>
        <v>0</v>
      </c>
      <c r="L30" s="12">
        <f t="shared" si="29"/>
        <v>-3</v>
      </c>
      <c r="M30" s="12">
        <f t="shared" si="29"/>
        <v>-3</v>
      </c>
      <c r="N30" s="12">
        <f t="shared" si="29"/>
        <v>0</v>
      </c>
      <c r="O30" s="12">
        <f t="shared" si="29"/>
        <v>-3</v>
      </c>
      <c r="P30" s="12">
        <f t="shared" si="29"/>
        <v>-3</v>
      </c>
      <c r="Q30" s="12">
        <f t="shared" ref="Q30:V30" si="30">Q31+10*LOG10(Q28/Q29)-Q32</f>
        <v>0</v>
      </c>
      <c r="R30" s="12">
        <f t="shared" si="30"/>
        <v>-3</v>
      </c>
      <c r="S30" s="12">
        <f t="shared" si="30"/>
        <v>-3</v>
      </c>
      <c r="T30" s="8">
        <f t="shared" si="30"/>
        <v>0</v>
      </c>
      <c r="U30" s="8">
        <f t="shared" si="30"/>
        <v>-3</v>
      </c>
      <c r="V30" s="8">
        <f t="shared" si="30"/>
        <v>-3</v>
      </c>
      <c r="W30" s="8">
        <f t="shared" ref="W30:AB30" si="31">W31+10*LOG10(W28/W29)-W32</f>
        <v>0</v>
      </c>
      <c r="X30" s="8">
        <f t="shared" si="31"/>
        <v>-3</v>
      </c>
      <c r="Y30" s="8">
        <f t="shared" si="31"/>
        <v>-3</v>
      </c>
      <c r="Z30" s="12">
        <f t="shared" si="31"/>
        <v>0</v>
      </c>
      <c r="AA30" s="12">
        <f t="shared" si="31"/>
        <v>-3</v>
      </c>
      <c r="AB30" s="12">
        <f t="shared" si="31"/>
        <v>-3</v>
      </c>
      <c r="AC30" s="12">
        <f t="shared" ref="AC30:AE30" si="32">AC31+10*LOG10(AC28/AC29)-AC32</f>
        <v>0</v>
      </c>
      <c r="AD30" s="12">
        <f t="shared" si="32"/>
        <v>-3</v>
      </c>
      <c r="AE30" s="12">
        <f t="shared" si="32"/>
        <v>-3</v>
      </c>
      <c r="AF30" s="12">
        <f t="shared" ref="AF30:AN30" si="33">AF31+10*LOG10(AF28/AF29)-AF32</f>
        <v>0</v>
      </c>
      <c r="AG30" s="12">
        <f t="shared" si="33"/>
        <v>-3</v>
      </c>
      <c r="AH30" s="12">
        <f t="shared" si="33"/>
        <v>-3</v>
      </c>
      <c r="AI30" s="12">
        <f t="shared" si="33"/>
        <v>0</v>
      </c>
      <c r="AJ30" s="12">
        <f t="shared" si="33"/>
        <v>-3</v>
      </c>
      <c r="AK30" s="12">
        <f t="shared" si="33"/>
        <v>-3</v>
      </c>
      <c r="AL30" s="8">
        <f t="shared" si="33"/>
        <v>0</v>
      </c>
      <c r="AM30" s="8">
        <f t="shared" si="33"/>
        <v>-3</v>
      </c>
      <c r="AN30" s="8">
        <f t="shared" si="33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T30" si="34">AR31+10*LOG10(AR28/AR29)-AR32</f>
        <v>0</v>
      </c>
      <c r="AS30" s="8">
        <f t="shared" si="34"/>
        <v>-3</v>
      </c>
      <c r="AT30" s="8">
        <f t="shared" si="34"/>
        <v>-3</v>
      </c>
    </row>
    <row r="31" spans="1:46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</row>
    <row r="32" spans="1:46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</row>
    <row r="33" spans="1:46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</row>
    <row r="34" spans="1:46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</row>
    <row r="35" spans="1:46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</row>
    <row r="36" spans="1:46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</row>
    <row r="37" spans="1:46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86">
        <v>-999</v>
      </c>
      <c r="AD37" s="86">
        <v>-999</v>
      </c>
      <c r="AE37" s="86">
        <v>-999</v>
      </c>
      <c r="AF37" s="86">
        <v>-169.3</v>
      </c>
      <c r="AG37" s="86">
        <v>-169.3</v>
      </c>
      <c r="AH37" s="86">
        <v>-169.3</v>
      </c>
      <c r="AI37" s="86">
        <v>-999</v>
      </c>
      <c r="AJ37" s="86">
        <v>-999</v>
      </c>
      <c r="AK37" s="86">
        <v>-999</v>
      </c>
      <c r="AL37" s="86">
        <v>-169.3</v>
      </c>
      <c r="AM37" s="86">
        <v>-169.3</v>
      </c>
      <c r="AN37" s="86">
        <v>-169.3</v>
      </c>
      <c r="AO37" s="86">
        <v>-999</v>
      </c>
      <c r="AP37" s="86">
        <v>-999</v>
      </c>
      <c r="AQ37" s="86">
        <v>-999</v>
      </c>
      <c r="AR37" s="86">
        <v>-999</v>
      </c>
      <c r="AS37" s="86">
        <v>-999</v>
      </c>
      <c r="AT37" s="86">
        <v>-999</v>
      </c>
    </row>
    <row r="38" spans="1:46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</row>
    <row r="39" spans="1:46" ht="30">
      <c r="A39" s="7" t="s">
        <v>108</v>
      </c>
      <c r="B39" s="12">
        <f t="shared" ref="B39:J39" si="35">10*LOG10(10^((B35+B36)/10)+10^(B37/10))</f>
        <v>-167.00000000000003</v>
      </c>
      <c r="C39" s="12">
        <f t="shared" si="35"/>
        <v>-167.00000000000003</v>
      </c>
      <c r="D39" s="12">
        <f t="shared" si="35"/>
        <v>-167.00000000000003</v>
      </c>
      <c r="E39" s="12">
        <f t="shared" si="35"/>
        <v>-167.00000000000003</v>
      </c>
      <c r="F39" s="12"/>
      <c r="G39" s="12">
        <f t="shared" si="35"/>
        <v>-167.00000000000003</v>
      </c>
      <c r="H39" s="74">
        <f t="shared" si="35"/>
        <v>-167.00000000000003</v>
      </c>
      <c r="I39" s="74">
        <f t="shared" si="35"/>
        <v>-167.00000000000003</v>
      </c>
      <c r="J39" s="74">
        <f t="shared" si="35"/>
        <v>-167.00000000000003</v>
      </c>
      <c r="K39" s="12">
        <f t="shared" ref="K39:P39" si="36">10*LOG10(10^((K35+K36)/10)+10^(K37/10))</f>
        <v>-167.00000000000003</v>
      </c>
      <c r="L39" s="12">
        <f t="shared" si="36"/>
        <v>-167.00000000000003</v>
      </c>
      <c r="M39" s="12">
        <f t="shared" si="36"/>
        <v>-167.00000000000003</v>
      </c>
      <c r="N39" s="12">
        <f t="shared" si="36"/>
        <v>-164.98918835931039</v>
      </c>
      <c r="O39" s="12">
        <f t="shared" si="36"/>
        <v>-164.98918835931039</v>
      </c>
      <c r="P39" s="12">
        <f t="shared" si="36"/>
        <v>-164.98918835931039</v>
      </c>
      <c r="Q39" s="12">
        <f t="shared" ref="Q39:V39" si="37">10*LOG10(10^((Q35+Q36)/10)+10^(Q37/10))</f>
        <v>-167.00000000000003</v>
      </c>
      <c r="R39" s="12">
        <f t="shared" si="37"/>
        <v>-167.00000000000003</v>
      </c>
      <c r="S39" s="12">
        <f t="shared" si="37"/>
        <v>-167.00000000000003</v>
      </c>
      <c r="T39" s="8">
        <f t="shared" si="37"/>
        <v>-167.00000000000003</v>
      </c>
      <c r="U39" s="8">
        <f t="shared" si="37"/>
        <v>-167.00000000000003</v>
      </c>
      <c r="V39" s="8">
        <f t="shared" si="37"/>
        <v>-167.00000000000003</v>
      </c>
      <c r="W39" s="8">
        <f t="shared" ref="W39:AB39" si="38">10*LOG10(10^((W35+W36)/10)+10^(W37/10))</f>
        <v>-164.98918835931039</v>
      </c>
      <c r="X39" s="8">
        <f t="shared" si="38"/>
        <v>-164.98918835931039</v>
      </c>
      <c r="Y39" s="8">
        <f t="shared" si="38"/>
        <v>-164.98918835931039</v>
      </c>
      <c r="Z39" s="12">
        <f t="shared" si="38"/>
        <v>-167.00000000000003</v>
      </c>
      <c r="AA39" s="12">
        <f t="shared" si="38"/>
        <v>-167.00000000000003</v>
      </c>
      <c r="AB39" s="12">
        <f t="shared" si="38"/>
        <v>-167.00000000000003</v>
      </c>
      <c r="AC39" s="12">
        <f t="shared" ref="AC39:AE39" si="39">10*LOG10(10^((AC35+AC36)/10)+10^(AC37/10))</f>
        <v>-167.00000000000003</v>
      </c>
      <c r="AD39" s="12">
        <f t="shared" si="39"/>
        <v>-167.00000000000003</v>
      </c>
      <c r="AE39" s="12">
        <f t="shared" si="39"/>
        <v>-167.00000000000003</v>
      </c>
      <c r="AF39" s="12">
        <f t="shared" ref="AF39:AN39" si="40">10*LOG10(10^((AF35+AF36)/10)+10^(AF37/10))</f>
        <v>-164.98918835931039</v>
      </c>
      <c r="AG39" s="12">
        <f t="shared" si="40"/>
        <v>-164.98918835931039</v>
      </c>
      <c r="AH39" s="12">
        <f t="shared" si="40"/>
        <v>-164.98918835931039</v>
      </c>
      <c r="AI39" s="12">
        <f t="shared" si="40"/>
        <v>-167.00000000000003</v>
      </c>
      <c r="AJ39" s="12">
        <f t="shared" si="40"/>
        <v>-167.00000000000003</v>
      </c>
      <c r="AK39" s="12">
        <f t="shared" si="40"/>
        <v>-167.00000000000003</v>
      </c>
      <c r="AL39" s="8">
        <f t="shared" si="40"/>
        <v>-164.98918835931039</v>
      </c>
      <c r="AM39" s="8">
        <f t="shared" si="40"/>
        <v>-164.98918835931039</v>
      </c>
      <c r="AN39" s="8">
        <f t="shared" si="40"/>
        <v>-164.98918835931039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>10*LOG10(10^((AQ35+AQ36)/10)+10^(AQ37/10))</f>
        <v>-167.00000000000003</v>
      </c>
      <c r="AR39" s="8">
        <f t="shared" ref="AR39:AT39" si="41">10*LOG10(10^((AR35+AR36)/10)+10^(AR37/10))</f>
        <v>-167.00000000000003</v>
      </c>
      <c r="AS39" s="8">
        <f t="shared" si="41"/>
        <v>-167.00000000000003</v>
      </c>
      <c r="AT39" s="8">
        <f t="shared" si="41"/>
        <v>-167.00000000000003</v>
      </c>
    </row>
    <row r="40" spans="1:46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</row>
    <row r="41" spans="1:46" ht="15">
      <c r="A41" s="21" t="s">
        <v>68</v>
      </c>
      <c r="B41" s="12">
        <f>48*180*1000</f>
        <v>8640000</v>
      </c>
      <c r="C41" s="12">
        <f t="shared" ref="C41:G41" si="42">48*180*1000</f>
        <v>8640000</v>
      </c>
      <c r="D41" s="12">
        <f t="shared" si="42"/>
        <v>8640000</v>
      </c>
      <c r="E41" s="12">
        <f t="shared" si="42"/>
        <v>8640000</v>
      </c>
      <c r="F41" s="12"/>
      <c r="G41" s="12">
        <f t="shared" si="42"/>
        <v>8640000</v>
      </c>
      <c r="H41" s="74">
        <f>48*180*1000</f>
        <v>8640000</v>
      </c>
      <c r="I41" s="74">
        <f t="shared" ref="I41:J41" si="43">48*180*1000</f>
        <v>8640000</v>
      </c>
      <c r="J41" s="74">
        <f t="shared" si="43"/>
        <v>8640000</v>
      </c>
      <c r="K41" s="12">
        <f>48*180*1000</f>
        <v>8640000</v>
      </c>
      <c r="L41" s="12">
        <f t="shared" ref="L41:M41" si="44">48*180*1000</f>
        <v>8640000</v>
      </c>
      <c r="M41" s="12">
        <f t="shared" si="44"/>
        <v>8640000</v>
      </c>
      <c r="N41" s="12">
        <f>48*180*1000</f>
        <v>8640000</v>
      </c>
      <c r="O41" s="12">
        <f>48*180*1000</f>
        <v>8640000</v>
      </c>
      <c r="P41" s="12">
        <f t="shared" ref="P41" si="45">48*180*1000</f>
        <v>8640000</v>
      </c>
      <c r="Q41" s="12">
        <f>48*180*1000</f>
        <v>8640000</v>
      </c>
      <c r="R41" s="12">
        <f t="shared" ref="R41:S41" si="46">48*180*1000</f>
        <v>8640000</v>
      </c>
      <c r="S41" s="12">
        <f t="shared" si="46"/>
        <v>8640000</v>
      </c>
      <c r="T41" s="8">
        <f>48*180*1000</f>
        <v>8640000</v>
      </c>
      <c r="U41" s="8">
        <f t="shared" ref="U41:V41" si="47">48*180*1000</f>
        <v>8640000</v>
      </c>
      <c r="V41" s="8">
        <f t="shared" si="47"/>
        <v>8640000</v>
      </c>
      <c r="W41" s="8">
        <f>48*180*1000</f>
        <v>8640000</v>
      </c>
      <c r="X41" s="8">
        <f t="shared" ref="X41:Y41" si="48">48*180*1000</f>
        <v>8640000</v>
      </c>
      <c r="Y41" s="8">
        <f t="shared" si="48"/>
        <v>8640000</v>
      </c>
      <c r="Z41" s="12">
        <f>48*180*1000</f>
        <v>8640000</v>
      </c>
      <c r="AA41" s="12">
        <f t="shared" ref="AA41:AE41" si="49">48*180*1000</f>
        <v>8640000</v>
      </c>
      <c r="AB41" s="12">
        <f t="shared" si="49"/>
        <v>8640000</v>
      </c>
      <c r="AC41" s="12">
        <f>48*180*1000</f>
        <v>8640000</v>
      </c>
      <c r="AD41" s="12">
        <f t="shared" si="49"/>
        <v>8640000</v>
      </c>
      <c r="AE41" s="12">
        <f t="shared" si="49"/>
        <v>8640000</v>
      </c>
      <c r="AF41" s="12">
        <f>48*180*1000</f>
        <v>8640000</v>
      </c>
      <c r="AG41" s="12">
        <f t="shared" ref="AG41:AH41" si="50">48*180*1000</f>
        <v>8640000</v>
      </c>
      <c r="AH41" s="12">
        <f t="shared" si="50"/>
        <v>8640000</v>
      </c>
      <c r="AI41" s="12">
        <f>48*180*1000</f>
        <v>8640000</v>
      </c>
      <c r="AJ41" s="12">
        <f t="shared" ref="AJ41:AK41" si="51">48*180*1000</f>
        <v>8640000</v>
      </c>
      <c r="AK41" s="12">
        <f t="shared" si="51"/>
        <v>8640000</v>
      </c>
      <c r="AL41" s="8">
        <f>48*180*1000</f>
        <v>8640000</v>
      </c>
      <c r="AM41" s="8">
        <f t="shared" ref="AM41:AN41" si="52">48*180*1000</f>
        <v>8640000</v>
      </c>
      <c r="AN41" s="8">
        <f t="shared" si="52"/>
        <v>8640000</v>
      </c>
      <c r="AO41" s="8">
        <f>48*180*1000</f>
        <v>8640000</v>
      </c>
      <c r="AP41" s="8">
        <f t="shared" ref="AP41:AQ41" si="53">48*180*1000</f>
        <v>8640000</v>
      </c>
      <c r="AQ41" s="8">
        <f t="shared" si="53"/>
        <v>8640000</v>
      </c>
      <c r="AR41" s="8">
        <f>48*180*1000</f>
        <v>8640000</v>
      </c>
      <c r="AS41" s="8">
        <f>48*180*1000</f>
        <v>8640000</v>
      </c>
      <c r="AT41" s="8">
        <f>48*180*1000</f>
        <v>8640000</v>
      </c>
    </row>
    <row r="42" spans="1:46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</row>
    <row r="43" spans="1:46" ht="15">
      <c r="A43" s="7" t="s">
        <v>71</v>
      </c>
      <c r="B43" s="12">
        <f t="shared" ref="B43:J43" si="54">B39+10*LOG10(B41)</f>
        <v>-97.634862575211102</v>
      </c>
      <c r="C43" s="12">
        <f t="shared" si="54"/>
        <v>-97.634862575211102</v>
      </c>
      <c r="D43" s="12">
        <f t="shared" si="54"/>
        <v>-97.634862575211102</v>
      </c>
      <c r="E43" s="12">
        <f t="shared" si="54"/>
        <v>-97.634862575211102</v>
      </c>
      <c r="F43" s="12"/>
      <c r="G43" s="12">
        <f t="shared" si="54"/>
        <v>-97.634862575211102</v>
      </c>
      <c r="H43" s="74">
        <f t="shared" si="54"/>
        <v>-97.634862575211102</v>
      </c>
      <c r="I43" s="74">
        <f t="shared" si="54"/>
        <v>-97.634862575211102</v>
      </c>
      <c r="J43" s="74">
        <f t="shared" si="54"/>
        <v>-97.634862575211102</v>
      </c>
      <c r="K43" s="12">
        <f t="shared" ref="K43:P43" si="55">K39+10*LOG10(K41)</f>
        <v>-97.634862575211102</v>
      </c>
      <c r="L43" s="12">
        <f t="shared" si="55"/>
        <v>-97.634862575211102</v>
      </c>
      <c r="M43" s="12">
        <f t="shared" si="55"/>
        <v>-97.634862575211102</v>
      </c>
      <c r="N43" s="12">
        <f t="shared" si="55"/>
        <v>-95.624050934521463</v>
      </c>
      <c r="O43" s="12">
        <f t="shared" si="55"/>
        <v>-95.624050934521463</v>
      </c>
      <c r="P43" s="12">
        <f t="shared" si="55"/>
        <v>-95.624050934521463</v>
      </c>
      <c r="Q43" s="12">
        <f t="shared" ref="Q43:V43" si="56">Q39+10*LOG10(Q41)</f>
        <v>-97.634862575211102</v>
      </c>
      <c r="R43" s="12">
        <f t="shared" si="56"/>
        <v>-97.634862575211102</v>
      </c>
      <c r="S43" s="12">
        <f t="shared" si="56"/>
        <v>-97.634862575211102</v>
      </c>
      <c r="T43" s="8">
        <f t="shared" si="56"/>
        <v>-97.634862575211102</v>
      </c>
      <c r="U43" s="8">
        <f t="shared" si="56"/>
        <v>-97.634862575211102</v>
      </c>
      <c r="V43" s="8">
        <f t="shared" si="56"/>
        <v>-97.634862575211102</v>
      </c>
      <c r="W43" s="8">
        <f t="shared" ref="W43:AB43" si="57">W39+10*LOG10(W41)</f>
        <v>-95.624050934521463</v>
      </c>
      <c r="X43" s="8">
        <f t="shared" si="57"/>
        <v>-95.624050934521463</v>
      </c>
      <c r="Y43" s="8">
        <f t="shared" si="57"/>
        <v>-95.624050934521463</v>
      </c>
      <c r="Z43" s="12">
        <f t="shared" si="57"/>
        <v>-97.634862575211102</v>
      </c>
      <c r="AA43" s="12">
        <f t="shared" si="57"/>
        <v>-97.634862575211102</v>
      </c>
      <c r="AB43" s="12">
        <f t="shared" si="57"/>
        <v>-97.634862575211102</v>
      </c>
      <c r="AC43" s="12">
        <f t="shared" ref="AC43:AE43" si="58">AC39+10*LOG10(AC41)</f>
        <v>-97.634862575211102</v>
      </c>
      <c r="AD43" s="12">
        <f t="shared" si="58"/>
        <v>-97.634862575211102</v>
      </c>
      <c r="AE43" s="12">
        <f t="shared" si="58"/>
        <v>-97.634862575211102</v>
      </c>
      <c r="AF43" s="12">
        <f t="shared" ref="AF43:AN43" si="59">AF39+10*LOG10(AF41)</f>
        <v>-95.624050934521463</v>
      </c>
      <c r="AG43" s="12">
        <f t="shared" si="59"/>
        <v>-95.624050934521463</v>
      </c>
      <c r="AH43" s="12">
        <f t="shared" si="59"/>
        <v>-95.624050934521463</v>
      </c>
      <c r="AI43" s="12">
        <f t="shared" si="59"/>
        <v>-97.634862575211102</v>
      </c>
      <c r="AJ43" s="12">
        <f t="shared" si="59"/>
        <v>-97.634862575211102</v>
      </c>
      <c r="AK43" s="12">
        <f t="shared" si="59"/>
        <v>-97.634862575211102</v>
      </c>
      <c r="AL43" s="8">
        <f t="shared" si="59"/>
        <v>-95.624050934521463</v>
      </c>
      <c r="AM43" s="8">
        <f t="shared" si="59"/>
        <v>-95.624050934521463</v>
      </c>
      <c r="AN43" s="8">
        <f t="shared" si="59"/>
        <v>-95.624050934521463</v>
      </c>
      <c r="AO43" s="8">
        <f>AO39+10*LOG10(AO41)</f>
        <v>-97.634862575211102</v>
      </c>
      <c r="AP43" s="8">
        <f>AP39+10*LOG10(AP41)</f>
        <v>-97.634862575211102</v>
      </c>
      <c r="AQ43" s="8">
        <f>AQ39+10*LOG10(AQ41)</f>
        <v>-97.634862575211102</v>
      </c>
      <c r="AR43" s="8">
        <f t="shared" ref="AR43:AT43" si="60">AR39+10*LOG10(AR41)</f>
        <v>-97.634862575211102</v>
      </c>
      <c r="AS43" s="8">
        <f t="shared" si="60"/>
        <v>-97.634862575211102</v>
      </c>
      <c r="AT43" s="8">
        <f t="shared" si="60"/>
        <v>-97.634862575211102</v>
      </c>
    </row>
    <row r="44" spans="1:46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</row>
    <row r="45" spans="1:46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5">
        <v>-9.8000000000000007</v>
      </c>
      <c r="AD45" s="15">
        <v>-9.8000000000000007</v>
      </c>
      <c r="AE45" s="15">
        <v>-6.9</v>
      </c>
      <c r="AF45" s="15">
        <v>-8.23</v>
      </c>
      <c r="AG45" s="15">
        <v>-8.23</v>
      </c>
      <c r="AH45" s="15">
        <v>-4.88</v>
      </c>
      <c r="AI45" s="15">
        <v>-7</v>
      </c>
      <c r="AJ45" s="15">
        <v>-7</v>
      </c>
      <c r="AK45" s="15">
        <v>-4</v>
      </c>
      <c r="AL45" s="86">
        <v>-8.6999999999999993</v>
      </c>
      <c r="AM45" s="86">
        <v>-8.6999999999999993</v>
      </c>
      <c r="AN45" s="86">
        <v>-5.7</v>
      </c>
      <c r="AO45" s="15">
        <v>-6.6</v>
      </c>
      <c r="AP45" s="15">
        <v>-6.6</v>
      </c>
      <c r="AQ45" s="15">
        <v>-3.1</v>
      </c>
      <c r="AR45" s="15">
        <v>-7.2</v>
      </c>
      <c r="AS45" s="15">
        <v>-7.2</v>
      </c>
      <c r="AT45" s="15">
        <v>-3.35</v>
      </c>
    </row>
    <row r="46" spans="1:46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</row>
    <row r="47" spans="1:46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</row>
    <row r="48" spans="1:46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</row>
    <row r="49" spans="1:46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</row>
    <row r="50" spans="1:46" ht="30">
      <c r="A50" s="7" t="s">
        <v>80</v>
      </c>
      <c r="B50" s="12">
        <f t="shared" ref="B50:J50" si="61">B43+B45+B47-B48</f>
        <v>-104.03486257521111</v>
      </c>
      <c r="C50" s="12">
        <f t="shared" si="61"/>
        <v>-104.03486257521111</v>
      </c>
      <c r="D50" s="12">
        <f t="shared" si="61"/>
        <v>-100.3348625752111</v>
      </c>
      <c r="E50" s="12">
        <f t="shared" si="61"/>
        <v>-103.9848625752111</v>
      </c>
      <c r="F50" s="12"/>
      <c r="G50" s="12">
        <f t="shared" si="61"/>
        <v>-100.4448625752111</v>
      </c>
      <c r="H50" s="74">
        <f t="shared" si="61"/>
        <v>-104.7148625752111</v>
      </c>
      <c r="I50" s="74">
        <f t="shared" si="61"/>
        <v>-104.7148625752111</v>
      </c>
      <c r="J50" s="74">
        <f t="shared" si="61"/>
        <v>-100.11486257521111</v>
      </c>
      <c r="K50" s="12">
        <f t="shared" ref="K50:P50" si="62">K43+K45+K47-K48</f>
        <v>-103.28486257521111</v>
      </c>
      <c r="L50" s="12">
        <f t="shared" si="62"/>
        <v>-103.00486257521111</v>
      </c>
      <c r="M50" s="12">
        <f t="shared" si="62"/>
        <v>-99.584862575211105</v>
      </c>
      <c r="N50" s="12">
        <f t="shared" si="62"/>
        <v>-99.354050934521467</v>
      </c>
      <c r="O50" s="12">
        <f t="shared" si="62"/>
        <v>-99.354050934521467</v>
      </c>
      <c r="P50" s="12">
        <f t="shared" si="62"/>
        <v>-96.564050934521461</v>
      </c>
      <c r="Q50" s="12">
        <f t="shared" ref="Q50:V50" si="63">Q43+Q45+Q47-Q48</f>
        <v>-104.6348625752111</v>
      </c>
      <c r="R50" s="12">
        <f t="shared" si="63"/>
        <v>-104.6348625752111</v>
      </c>
      <c r="S50" s="12">
        <f t="shared" si="63"/>
        <v>-101.2348625752111</v>
      </c>
      <c r="T50" s="8">
        <f t="shared" si="63"/>
        <v>-102.7348625752111</v>
      </c>
      <c r="U50" s="8">
        <f t="shared" si="63"/>
        <v>-102.7348625752111</v>
      </c>
      <c r="V50" s="8">
        <f t="shared" si="63"/>
        <v>-98.834862575211105</v>
      </c>
      <c r="W50" s="8">
        <f t="shared" ref="W50:AB50" si="64">W43+W45+W47-W48</f>
        <v>-99.624050934521463</v>
      </c>
      <c r="X50" s="8">
        <f t="shared" si="64"/>
        <v>-99.624050934521463</v>
      </c>
      <c r="Y50" s="8">
        <f t="shared" si="64"/>
        <v>-95.324050934521466</v>
      </c>
      <c r="Z50" s="12">
        <f t="shared" si="64"/>
        <v>-104.0948625752111</v>
      </c>
      <c r="AA50" s="12">
        <f t="shared" si="64"/>
        <v>-95.634862575211102</v>
      </c>
      <c r="AB50" s="12">
        <f t="shared" si="64"/>
        <v>-100.78486257521111</v>
      </c>
      <c r="AC50" s="12">
        <f t="shared" ref="AC50:AE50" si="65">AC43+AC45+AC47-AC48</f>
        <v>-105.4348625752111</v>
      </c>
      <c r="AD50" s="12">
        <f t="shared" si="65"/>
        <v>-105.4348625752111</v>
      </c>
      <c r="AE50" s="12">
        <f t="shared" si="65"/>
        <v>-102.53486257521111</v>
      </c>
      <c r="AF50" s="12">
        <f t="shared" ref="AF50:AN50" si="66">AF43+AF45+AF47-AF48</f>
        <v>-101.85405093452147</v>
      </c>
      <c r="AG50" s="12">
        <f t="shared" si="66"/>
        <v>-101.85405093452147</v>
      </c>
      <c r="AH50" s="12">
        <f t="shared" si="66"/>
        <v>-98.504050934521459</v>
      </c>
      <c r="AI50" s="12">
        <f t="shared" si="66"/>
        <v>-102.6348625752111</v>
      </c>
      <c r="AJ50" s="12">
        <f t="shared" si="66"/>
        <v>-102.6348625752111</v>
      </c>
      <c r="AK50" s="12">
        <f t="shared" si="66"/>
        <v>-99.634862575211102</v>
      </c>
      <c r="AL50" s="8">
        <f t="shared" si="66"/>
        <v>-102.32405093452147</v>
      </c>
      <c r="AM50" s="8">
        <f t="shared" si="66"/>
        <v>-102.32405093452147</v>
      </c>
      <c r="AN50" s="8">
        <f t="shared" si="66"/>
        <v>-99.324050934521466</v>
      </c>
      <c r="AO50" s="8">
        <f>AO43+AO45+AO47-AO48</f>
        <v>-102.2348625752111</v>
      </c>
      <c r="AP50" s="8">
        <f>AP43+AP45+AP47-AP48</f>
        <v>-102.2348625752111</v>
      </c>
      <c r="AQ50" s="8">
        <f>AQ43+AQ45+AQ47-AQ48</f>
        <v>-98.734862575211096</v>
      </c>
      <c r="AR50" s="8">
        <f t="shared" ref="AR50:AT50" si="67">AR43+AR45+AR47-AR48</f>
        <v>-102.8348625752111</v>
      </c>
      <c r="AS50" s="8">
        <f t="shared" si="67"/>
        <v>-102.8348625752111</v>
      </c>
      <c r="AT50" s="8">
        <f t="shared" si="67"/>
        <v>-98.984862575211096</v>
      </c>
    </row>
    <row r="51" spans="1:46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</row>
    <row r="52" spans="1:46" ht="30">
      <c r="A52" s="22" t="s">
        <v>83</v>
      </c>
      <c r="B52" s="23">
        <f>B25+B30+B33-B34-B50</f>
        <v>162.43089986991947</v>
      </c>
      <c r="C52" s="23">
        <f t="shared" ref="C52:G52" si="68">C25+C30+C33-C34-C50</f>
        <v>159.43089986991947</v>
      </c>
      <c r="D52" s="23">
        <f t="shared" si="68"/>
        <v>155.73089986991948</v>
      </c>
      <c r="E52" s="23">
        <f t="shared" si="68"/>
        <v>158.52089986991948</v>
      </c>
      <c r="F52" s="23"/>
      <c r="G52" s="23">
        <f t="shared" si="68"/>
        <v>151.98089986991948</v>
      </c>
      <c r="H52" s="79">
        <f>H25+H30+H33-H34-H50</f>
        <v>163.11089986991948</v>
      </c>
      <c r="I52" s="79">
        <f t="shared" ref="I52:J52" si="69">I25+I30+I33-I34-I50</f>
        <v>160.11089986991948</v>
      </c>
      <c r="J52" s="79">
        <f t="shared" si="69"/>
        <v>155.51089986991948</v>
      </c>
      <c r="K52" s="23">
        <f>K25+K30+K33-K34-K50</f>
        <v>158.67059991327966</v>
      </c>
      <c r="L52" s="23">
        <f t="shared" ref="L52:M52" si="70">L25+L30+L33-L34-L50</f>
        <v>155.39059991327966</v>
      </c>
      <c r="M52" s="23">
        <f t="shared" si="70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71">P25+P30+P33-P34-P50</f>
        <v>149.31008822922985</v>
      </c>
      <c r="Q52" s="23">
        <f>Q25+Q30+Q33-Q34-Q50</f>
        <v>160.02059991327965</v>
      </c>
      <c r="R52" s="23">
        <f t="shared" ref="R52:S52" si="72">R25+R30+R33-R34-R50</f>
        <v>157.02059991327965</v>
      </c>
      <c r="S52" s="23">
        <f t="shared" si="72"/>
        <v>153.62059991327965</v>
      </c>
      <c r="T52" s="23">
        <f>T25+T30+T33-T34-T50</f>
        <v>161.13089986991946</v>
      </c>
      <c r="U52" s="23">
        <f t="shared" ref="U52:V52" si="73">U25+U30+U33-U34-U50</f>
        <v>158.13089986991946</v>
      </c>
      <c r="V52" s="23">
        <f t="shared" si="73"/>
        <v>154.23089986991948</v>
      </c>
      <c r="W52" s="23">
        <f>W25+W30+W33-W34-W50</f>
        <v>158.02008822922983</v>
      </c>
      <c r="X52" s="23">
        <f t="shared" ref="X52:Y52" si="74">X25+X30+X33-X34-X50</f>
        <v>155.02008822922983</v>
      </c>
      <c r="Y52" s="23">
        <f t="shared" si="74"/>
        <v>150.72008822922984</v>
      </c>
      <c r="Z52" s="23">
        <f>Z25+Z30+Z33-Z34-Z50</f>
        <v>162.49089986991947</v>
      </c>
      <c r="AA52" s="23">
        <f t="shared" ref="AA52:AB52" si="75">AA25+AA30+AA33-AA34-AA50</f>
        <v>151.03089986991947</v>
      </c>
      <c r="AB52" s="23">
        <f t="shared" si="75"/>
        <v>156.18089986991947</v>
      </c>
      <c r="AC52" s="23">
        <f>AC25+AC30+AC33-AC34-AC50</f>
        <v>160.82059991327966</v>
      </c>
      <c r="AD52" s="23">
        <f t="shared" ref="AD52:AE52" si="76">AD25+AD30+AD33-AD34-AD50</f>
        <v>157.82059991327966</v>
      </c>
      <c r="AE52" s="23">
        <f t="shared" si="76"/>
        <v>154.92059991327966</v>
      </c>
      <c r="AF52" s="23">
        <f>AF25+AF30+AF33-AF34-AF50</f>
        <v>157.23978827259003</v>
      </c>
      <c r="AG52" s="23">
        <f t="shared" ref="AG52:AH52" si="77">AG25+AG30+AG33-AG34-AG50</f>
        <v>154.23978827259003</v>
      </c>
      <c r="AH52" s="23">
        <f t="shared" si="77"/>
        <v>150.88978827259001</v>
      </c>
      <c r="AI52" s="23">
        <f>AI25+AI30+AI33-AI34-AI50</f>
        <v>161.03089986991947</v>
      </c>
      <c r="AJ52" s="23">
        <f t="shared" ref="AJ52:AK52" si="78">AJ25+AJ30+AJ33-AJ34-AJ50</f>
        <v>158.03089986991947</v>
      </c>
      <c r="AK52" s="23">
        <f t="shared" si="78"/>
        <v>155.03089986991947</v>
      </c>
      <c r="AL52" s="23">
        <f>AL25+AL30+AL33-AL34-AL50</f>
        <v>157.70978827259003</v>
      </c>
      <c r="AM52" s="23">
        <f t="shared" ref="AM52:AN52" si="79">AM25+AM30+AM33-AM34-AM50</f>
        <v>154.70978827259003</v>
      </c>
      <c r="AN52" s="23">
        <f t="shared" si="79"/>
        <v>151.70978827259003</v>
      </c>
      <c r="AO52" s="23">
        <f>AO25+AO30+AO33-AO34-AO50</f>
        <v>156.63089986991946</v>
      </c>
      <c r="AP52" s="23">
        <f t="shared" ref="AP52:AQ52" si="80">AP25+AP30+AP33-AP34-AP50</f>
        <v>153.63089986991946</v>
      </c>
      <c r="AQ52" s="23">
        <f t="shared" si="80"/>
        <v>150.13089986991946</v>
      </c>
      <c r="AR52" s="23">
        <f>AR25+AR30+AR33-AR34-AR50</f>
        <v>161.23089986991948</v>
      </c>
      <c r="AS52" s="23">
        <f t="shared" ref="AS52:AT52" si="81">AS25+AS30+AS33-AS34-AS50</f>
        <v>158.23089986991948</v>
      </c>
      <c r="AT52" s="23">
        <f t="shared" si="81"/>
        <v>154.38089986991946</v>
      </c>
    </row>
    <row r="53" spans="1:46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25" t="s">
        <v>16</v>
      </c>
      <c r="AI53" s="25" t="s">
        <v>16</v>
      </c>
      <c r="AJ53" s="25" t="s">
        <v>16</v>
      </c>
      <c r="AK53" s="25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90" t="s">
        <v>16</v>
      </c>
    </row>
    <row r="54" spans="1:46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1:46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</row>
    <row r="56" spans="1:46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86">
        <v>8.4499999999999993</v>
      </c>
      <c r="AS56" s="86">
        <v>8.4499999999999993</v>
      </c>
      <c r="AT56" s="86">
        <v>8.4499999999999993</v>
      </c>
    </row>
    <row r="57" spans="1:46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26" t="s">
        <v>16</v>
      </c>
      <c r="AI57" s="26" t="s">
        <v>16</v>
      </c>
      <c r="AJ57" s="26" t="s">
        <v>16</v>
      </c>
      <c r="AK57" s="26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</row>
    <row r="58" spans="1:46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</row>
    <row r="59" spans="1:46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</row>
    <row r="60" spans="1:46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</row>
    <row r="61" spans="1:46" ht="30">
      <c r="A61" s="22" t="s">
        <v>110</v>
      </c>
      <c r="B61" s="23">
        <f>B52-B56+B58-B59+B60</f>
        <v>141.48089986991948</v>
      </c>
      <c r="C61" s="23">
        <f t="shared" ref="C61:G61" si="82">C52-C56+C58-C59+C60</f>
        <v>138.48089986991948</v>
      </c>
      <c r="D61" s="23">
        <f t="shared" si="82"/>
        <v>134.78089986991949</v>
      </c>
      <c r="E61" s="23">
        <f t="shared" si="82"/>
        <v>137.57089986991949</v>
      </c>
      <c r="F61" s="23"/>
      <c r="G61" s="23">
        <f t="shared" si="82"/>
        <v>131.03089986991949</v>
      </c>
      <c r="H61" s="79">
        <f>H52-H56+H58-H59+H60</f>
        <v>142.16089986991949</v>
      </c>
      <c r="I61" s="79">
        <f t="shared" ref="I61:J61" si="83">I52-I56+I58-I59+I60</f>
        <v>139.16089986991949</v>
      </c>
      <c r="J61" s="79">
        <f t="shared" si="83"/>
        <v>134.5608998699195</v>
      </c>
      <c r="K61" s="23">
        <f>K52-K56+K58-K59+K60</f>
        <v>137.72059991327967</v>
      </c>
      <c r="L61" s="23">
        <f t="shared" ref="L61:M61" si="84">L52-L56+L58-L59+L60</f>
        <v>134.44059991327967</v>
      </c>
      <c r="M61" s="23">
        <f t="shared" si="84"/>
        <v>131.02059991327968</v>
      </c>
      <c r="N61" s="23">
        <f>N52-N56+N58-N59+N60</f>
        <v>134.15008822922985</v>
      </c>
      <c r="O61" s="23">
        <f t="shared" ref="O61:P61" si="85">O52-O56+O58-O59+O60</f>
        <v>131.15008822922985</v>
      </c>
      <c r="P61" s="23">
        <f t="shared" si="85"/>
        <v>128.36008822922986</v>
      </c>
      <c r="Q61" s="23">
        <f>Q52-Q56+Q58-Q59+Q60</f>
        <v>139.07059991327966</v>
      </c>
      <c r="R61" s="23">
        <f t="shared" ref="R61:S61" si="86">R52-R56+R58-R59+R60</f>
        <v>136.07059991327966</v>
      </c>
      <c r="S61" s="23">
        <f t="shared" si="86"/>
        <v>132.67059991327966</v>
      </c>
      <c r="T61" s="23">
        <f>T52-T56+T58-T59+T60</f>
        <v>140.18089986991947</v>
      </c>
      <c r="U61" s="23">
        <f t="shared" ref="U61:V61" si="87">U52-U56+U58-U59+U60</f>
        <v>137.18089986991947</v>
      </c>
      <c r="V61" s="23">
        <f t="shared" si="87"/>
        <v>133.28089986991949</v>
      </c>
      <c r="W61" s="23">
        <f>W52-W56+W58-W59+W60</f>
        <v>135.48008822922984</v>
      </c>
      <c r="X61" s="23">
        <f t="shared" ref="X61:Y61" si="88">X52-X56+X58-X59+X60</f>
        <v>132.48008822922984</v>
      </c>
      <c r="Y61" s="23">
        <f t="shared" si="88"/>
        <v>128.18008822922985</v>
      </c>
      <c r="Z61" s="23">
        <f>Z52-Z56+Z58-Z59+Z60</f>
        <v>141.54089986991949</v>
      </c>
      <c r="AA61" s="23">
        <f t="shared" ref="AA61:AB61" si="89">AA52-AA56+AA58-AA59+AA60</f>
        <v>130.08089986991948</v>
      </c>
      <c r="AB61" s="23">
        <f t="shared" si="89"/>
        <v>135.23089986991948</v>
      </c>
      <c r="AC61" s="23">
        <f>AC52-AC56+AC58-AC59+AC60</f>
        <v>139.87059991327968</v>
      </c>
      <c r="AD61" s="23">
        <f t="shared" ref="AD61:AE61" si="90">AD52-AD56+AD58-AD59+AD60</f>
        <v>136.87059991327968</v>
      </c>
      <c r="AE61" s="23">
        <f t="shared" si="90"/>
        <v>133.97059991327967</v>
      </c>
      <c r="AF61" s="23">
        <f>AF52-AF56+AF58-AF59+AF60</f>
        <v>136.28978827259004</v>
      </c>
      <c r="AG61" s="23">
        <f t="shared" ref="AG61:AH61" si="91">AG52-AG56+AG58-AG59+AG60</f>
        <v>133.28978827259004</v>
      </c>
      <c r="AH61" s="23">
        <f t="shared" si="91"/>
        <v>129.93978827259002</v>
      </c>
      <c r="AI61" s="23">
        <f>AI52-AI56+AI58-AI59+AI60</f>
        <v>140.08089986991948</v>
      </c>
      <c r="AJ61" s="23">
        <f t="shared" ref="AJ61:AK61" si="92">AJ52-AJ56+AJ58-AJ59+AJ60</f>
        <v>137.08089986991948</v>
      </c>
      <c r="AK61" s="23">
        <f t="shared" si="92"/>
        <v>134.08089986991948</v>
      </c>
      <c r="AL61" s="23">
        <f>AL52-AL56+AL58-AL59+AL60</f>
        <v>136.75978827259004</v>
      </c>
      <c r="AM61" s="23">
        <f t="shared" ref="AM61:AN61" si="93">AM52-AM56+AM58-AM59+AM60</f>
        <v>133.75978827259004</v>
      </c>
      <c r="AN61" s="23">
        <f t="shared" si="93"/>
        <v>130.75978827259004</v>
      </c>
      <c r="AO61" s="23">
        <f>AO52-AO56+AO58-AO59+AO60</f>
        <v>135.68089986991947</v>
      </c>
      <c r="AP61" s="23">
        <f t="shared" ref="AP61:AQ61" si="94">AP52-AP56+AP58-AP59+AP60</f>
        <v>132.68089986991947</v>
      </c>
      <c r="AQ61" s="23">
        <f t="shared" si="94"/>
        <v>129.18089986991947</v>
      </c>
      <c r="AR61" s="23">
        <f>AR52-AR56+AR58-AR59+AR60</f>
        <v>140.28089986991949</v>
      </c>
      <c r="AS61" s="23">
        <f t="shared" ref="AS61:AT61" si="95">AS52-AS56+AS58-AS59+AS60</f>
        <v>137.28089986991949</v>
      </c>
      <c r="AT61" s="23">
        <f t="shared" si="95"/>
        <v>133.43089986991947</v>
      </c>
    </row>
    <row r="62" spans="1:46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25" t="s">
        <v>16</v>
      </c>
      <c r="AI62" s="25" t="s">
        <v>16</v>
      </c>
      <c r="AJ62" s="25" t="s">
        <v>16</v>
      </c>
      <c r="AK62" s="25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90" t="s">
        <v>16</v>
      </c>
    </row>
    <row r="63" spans="1:46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</row>
    <row r="64" spans="1:46" ht="15">
      <c r="A64" s="22" t="s">
        <v>97</v>
      </c>
      <c r="B64" s="23">
        <f t="shared" ref="B64:J64" si="96">B17+B22-B50+B21+B33</f>
        <v>149.40000000000003</v>
      </c>
      <c r="C64" s="23">
        <f t="shared" si="96"/>
        <v>149.40000000000003</v>
      </c>
      <c r="D64" s="23">
        <f t="shared" si="96"/>
        <v>145.70000000000005</v>
      </c>
      <c r="E64" s="23">
        <f t="shared" si="96"/>
        <v>149.35000000000002</v>
      </c>
      <c r="F64" s="23"/>
      <c r="G64" s="23">
        <f t="shared" si="96"/>
        <v>145.81000000000003</v>
      </c>
      <c r="H64" s="79">
        <f t="shared" si="96"/>
        <v>150.08000000000004</v>
      </c>
      <c r="I64" s="79">
        <f t="shared" si="96"/>
        <v>150.08000000000004</v>
      </c>
      <c r="J64" s="79">
        <f t="shared" si="96"/>
        <v>145.48000000000005</v>
      </c>
      <c r="K64" s="23">
        <f t="shared" ref="K64:P64" si="97">K17+K22-K50+K21+K33</f>
        <v>148.65000000000003</v>
      </c>
      <c r="L64" s="23">
        <f t="shared" si="97"/>
        <v>148.37000000000003</v>
      </c>
      <c r="M64" s="23">
        <f t="shared" si="97"/>
        <v>144.95000000000005</v>
      </c>
      <c r="N64" s="23">
        <f t="shared" si="97"/>
        <v>144.71918835931041</v>
      </c>
      <c r="O64" s="23">
        <f t="shared" si="97"/>
        <v>144.71918835931041</v>
      </c>
      <c r="P64" s="23">
        <f t="shared" si="97"/>
        <v>141.92918835931039</v>
      </c>
      <c r="Q64" s="23">
        <f t="shared" ref="Q64:V64" si="98">Q17+Q22-Q50+Q21+Q33</f>
        <v>150.00000000000003</v>
      </c>
      <c r="R64" s="23">
        <f t="shared" si="98"/>
        <v>150.00000000000003</v>
      </c>
      <c r="S64" s="23">
        <f t="shared" si="98"/>
        <v>146.60000000000002</v>
      </c>
      <c r="T64" s="23">
        <f t="shared" si="98"/>
        <v>148.10000000000002</v>
      </c>
      <c r="U64" s="23">
        <f t="shared" si="98"/>
        <v>148.10000000000002</v>
      </c>
      <c r="V64" s="23">
        <f t="shared" si="98"/>
        <v>144.20000000000005</v>
      </c>
      <c r="W64" s="23">
        <f t="shared" ref="W64:AB64" si="99">W17+W22-W50+W21+W33</f>
        <v>144.98918835931039</v>
      </c>
      <c r="X64" s="23">
        <f t="shared" si="99"/>
        <v>144.98918835931039</v>
      </c>
      <c r="Y64" s="23">
        <f t="shared" si="99"/>
        <v>140.68918835931041</v>
      </c>
      <c r="Z64" s="23">
        <f t="shared" si="99"/>
        <v>149.46000000000004</v>
      </c>
      <c r="AA64" s="23">
        <f t="shared" si="99"/>
        <v>141.00000000000003</v>
      </c>
      <c r="AB64" s="23">
        <f t="shared" si="99"/>
        <v>146.15000000000003</v>
      </c>
      <c r="AC64" s="23">
        <f t="shared" ref="AC64:AE64" si="100">AC17+AC22-AC50+AC21+AC33</f>
        <v>150.80000000000004</v>
      </c>
      <c r="AD64" s="23">
        <f t="shared" si="100"/>
        <v>150.80000000000004</v>
      </c>
      <c r="AE64" s="23">
        <f t="shared" si="100"/>
        <v>147.90000000000003</v>
      </c>
      <c r="AF64" s="23">
        <f t="shared" ref="AF64:AN64" si="101">AF17+AF22-AF50+AF21+AF33</f>
        <v>147.21918835931041</v>
      </c>
      <c r="AG64" s="23">
        <f t="shared" si="101"/>
        <v>147.21918835931041</v>
      </c>
      <c r="AH64" s="23">
        <f t="shared" si="101"/>
        <v>143.86918835931039</v>
      </c>
      <c r="AI64" s="23">
        <f t="shared" si="101"/>
        <v>148.00000000000003</v>
      </c>
      <c r="AJ64" s="23">
        <f t="shared" si="101"/>
        <v>148.00000000000003</v>
      </c>
      <c r="AK64" s="23">
        <f t="shared" si="101"/>
        <v>145.00000000000003</v>
      </c>
      <c r="AL64" s="23">
        <f t="shared" si="101"/>
        <v>147.68918835931041</v>
      </c>
      <c r="AM64" s="23">
        <f t="shared" si="101"/>
        <v>147.68918835931041</v>
      </c>
      <c r="AN64" s="23">
        <f t="shared" si="101"/>
        <v>144.68918835931041</v>
      </c>
      <c r="AO64" s="23">
        <f>AO17+AO22-AO50+AO21+AO33</f>
        <v>147.60000000000002</v>
      </c>
      <c r="AP64" s="23">
        <f>AP17+AP22-AP50+AP21+AP33</f>
        <v>147.60000000000002</v>
      </c>
      <c r="AQ64" s="23">
        <f>AQ17+AQ22-AQ50+AQ21+AQ33</f>
        <v>144.10000000000002</v>
      </c>
      <c r="AR64" s="23">
        <f t="shared" ref="AR64:AT64" si="102">AR17+AR22-AR50+AR21+AR33</f>
        <v>148.20000000000005</v>
      </c>
      <c r="AS64" s="23">
        <f t="shared" si="102"/>
        <v>148.20000000000005</v>
      </c>
      <c r="AT64" s="23">
        <f t="shared" si="102"/>
        <v>144.35000000000002</v>
      </c>
    </row>
    <row r="65" spans="1:46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25" t="s">
        <v>16</v>
      </c>
      <c r="AI65" s="25" t="s">
        <v>16</v>
      </c>
      <c r="AJ65" s="25" t="s">
        <v>16</v>
      </c>
      <c r="AK65" s="25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90" t="s">
        <v>16</v>
      </c>
    </row>
  </sheetData>
  <mergeCells count="15">
    <mergeCell ref="AC1:AE1"/>
    <mergeCell ref="Z1:AB1"/>
    <mergeCell ref="W1:Y1"/>
    <mergeCell ref="T1:V1"/>
    <mergeCell ref="Q1:S1"/>
    <mergeCell ref="B1:D1"/>
    <mergeCell ref="E1:G1"/>
    <mergeCell ref="H1:J1"/>
    <mergeCell ref="K1:M1"/>
    <mergeCell ref="N1:P1"/>
    <mergeCell ref="AR1:AT1"/>
    <mergeCell ref="AO1:AQ1"/>
    <mergeCell ref="AL1:AN1"/>
    <mergeCell ref="AI1:AK1"/>
    <mergeCell ref="AF1:AH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65"/>
  <sheetViews>
    <sheetView zoomScale="115" zoomScaleNormal="70" workbookViewId="0">
      <pane xSplit="1" ySplit="1" topLeftCell="AR59" activePane="bottomRight" state="frozen"/>
      <selection pane="topRight"/>
      <selection pane="bottomLeft"/>
      <selection pane="bottomRight" activeCell="AU1" sqref="AU1:AW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5.125" style="1" customWidth="1"/>
    <col min="18" max="18" width="15.625" style="1" bestFit="1" customWidth="1"/>
    <col min="19" max="19" width="15.625" style="1" customWidth="1"/>
    <col min="20" max="20" width="14.625" style="1" customWidth="1"/>
    <col min="21" max="21" width="13.125" style="1" customWidth="1"/>
    <col min="22" max="22" width="13.625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29" width="13.375" style="1" bestFit="1" customWidth="1"/>
    <col min="30" max="31" width="17.625" style="1" bestFit="1" customWidth="1"/>
    <col min="32" max="32" width="15.625" style="2" customWidth="1"/>
    <col min="33" max="34" width="15.625" style="1" customWidth="1"/>
    <col min="35" max="35" width="15.625" style="2" customWidth="1"/>
    <col min="36" max="37" width="15.625" style="1" customWidth="1"/>
    <col min="38" max="38" width="15.625" style="2" customWidth="1"/>
    <col min="39" max="40" width="15.625" style="1" customWidth="1"/>
    <col min="41" max="41" width="15.625" style="2" customWidth="1"/>
    <col min="42" max="43" width="15.625" style="1" customWidth="1"/>
    <col min="44" max="45" width="14.875" style="1" customWidth="1"/>
    <col min="46" max="46" width="16.125" style="1" customWidth="1"/>
    <col min="47" max="47" width="15.625" style="2" customWidth="1"/>
    <col min="48" max="49" width="15.625" style="1" customWidth="1"/>
    <col min="50" max="16384" width="9" style="1"/>
  </cols>
  <sheetData>
    <row r="1" spans="1:49" ht="14.25" customHeight="1">
      <c r="A1" s="3"/>
      <c r="B1" s="105" t="s">
        <v>102</v>
      </c>
      <c r="C1" s="105"/>
      <c r="D1" s="105"/>
      <c r="E1" s="105" t="s">
        <v>103</v>
      </c>
      <c r="F1" s="105"/>
      <c r="G1" s="105"/>
      <c r="H1" s="106" t="s">
        <v>115</v>
      </c>
      <c r="I1" s="106"/>
      <c r="J1" s="106"/>
      <c r="K1" s="105" t="s">
        <v>116</v>
      </c>
      <c r="L1" s="105"/>
      <c r="M1" s="105"/>
      <c r="N1" s="105" t="s">
        <v>118</v>
      </c>
      <c r="O1" s="105"/>
      <c r="P1" s="105"/>
      <c r="Q1" s="105" t="s">
        <v>127</v>
      </c>
      <c r="R1" s="105"/>
      <c r="S1" s="105"/>
      <c r="T1" s="105" t="s">
        <v>131</v>
      </c>
      <c r="U1" s="105"/>
      <c r="V1" s="105"/>
      <c r="W1" s="105" t="s">
        <v>132</v>
      </c>
      <c r="X1" s="105"/>
      <c r="Y1" s="105"/>
      <c r="Z1" s="105" t="s">
        <v>133</v>
      </c>
      <c r="AA1" s="105"/>
      <c r="AB1" s="105"/>
      <c r="AC1" s="105" t="s">
        <v>134</v>
      </c>
      <c r="AD1" s="105"/>
      <c r="AE1" s="105"/>
      <c r="AF1" s="105" t="s">
        <v>135</v>
      </c>
      <c r="AG1" s="105"/>
      <c r="AH1" s="105"/>
      <c r="AI1" s="105" t="s">
        <v>140</v>
      </c>
      <c r="AJ1" s="105"/>
      <c r="AK1" s="105"/>
      <c r="AL1" s="105" t="s">
        <v>141</v>
      </c>
      <c r="AM1" s="105"/>
      <c r="AN1" s="105"/>
      <c r="AO1" s="105" t="s">
        <v>142</v>
      </c>
      <c r="AP1" s="105"/>
      <c r="AQ1" s="105"/>
      <c r="AR1" s="105" t="s">
        <v>143</v>
      </c>
      <c r="AS1" s="105"/>
      <c r="AT1" s="105"/>
      <c r="AU1" s="105" t="s">
        <v>144</v>
      </c>
      <c r="AV1" s="105"/>
      <c r="AW1" s="105"/>
    </row>
    <row r="2" spans="1:4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3" t="s">
        <v>105</v>
      </c>
      <c r="AE2" s="93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  <c r="AO2" s="5" t="s">
        <v>104</v>
      </c>
      <c r="AP2" s="98" t="s">
        <v>105</v>
      </c>
      <c r="AQ2" s="98" t="s">
        <v>106</v>
      </c>
      <c r="AR2" s="5" t="s">
        <v>104</v>
      </c>
      <c r="AS2" s="99" t="s">
        <v>105</v>
      </c>
      <c r="AT2" s="99" t="s">
        <v>106</v>
      </c>
      <c r="AU2" s="5" t="s">
        <v>104</v>
      </c>
      <c r="AV2" s="100" t="s">
        <v>105</v>
      </c>
      <c r="AW2" s="100" t="s">
        <v>106</v>
      </c>
    </row>
    <row r="3" spans="1:49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  <c r="AU3" s="8">
        <v>0.7</v>
      </c>
      <c r="AV3" s="8">
        <v>0.7</v>
      </c>
      <c r="AW3" s="8">
        <v>0.7</v>
      </c>
    </row>
    <row r="4" spans="1:49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  <c r="AU4" s="8">
        <v>20</v>
      </c>
      <c r="AV4" s="8">
        <v>20</v>
      </c>
      <c r="AW4" s="8">
        <v>20</v>
      </c>
    </row>
    <row r="5" spans="1:4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</row>
    <row r="6" spans="1:49" ht="15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2">
        <v>1000000</v>
      </c>
      <c r="AD6" s="12">
        <v>1000000</v>
      </c>
      <c r="AE6" s="12">
        <v>1000000</v>
      </c>
      <c r="AF6" s="12">
        <v>1000000</v>
      </c>
      <c r="AG6" s="12">
        <v>1000000</v>
      </c>
      <c r="AH6" s="12">
        <v>1000000</v>
      </c>
      <c r="AI6" s="12">
        <v>1000000</v>
      </c>
      <c r="AJ6" s="12">
        <v>1000000</v>
      </c>
      <c r="AK6" s="12">
        <v>1000000</v>
      </c>
      <c r="AL6" s="8">
        <v>1000000</v>
      </c>
      <c r="AM6" s="8">
        <v>1000000</v>
      </c>
      <c r="AN6" s="8">
        <v>1000000</v>
      </c>
      <c r="AO6" s="8">
        <v>1000000</v>
      </c>
      <c r="AP6" s="8">
        <v>1000000</v>
      </c>
      <c r="AQ6" s="8">
        <v>1000000</v>
      </c>
      <c r="AR6" s="8">
        <v>1000000</v>
      </c>
      <c r="AS6" s="8">
        <v>1000000</v>
      </c>
      <c r="AT6" s="8">
        <v>1000000</v>
      </c>
      <c r="AU6" s="8">
        <v>1000000</v>
      </c>
      <c r="AV6" s="8">
        <v>1000000</v>
      </c>
      <c r="AW6" s="8">
        <v>1000000</v>
      </c>
    </row>
    <row r="7" spans="1:49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" t="s">
        <v>16</v>
      </c>
      <c r="AV7" s="9" t="s">
        <v>16</v>
      </c>
      <c r="AW7" s="9" t="s">
        <v>16</v>
      </c>
    </row>
    <row r="8" spans="1:49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27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11">
        <v>0.1</v>
      </c>
      <c r="AV8" s="11">
        <v>0.1</v>
      </c>
      <c r="AW8" s="11">
        <v>0.1</v>
      </c>
    </row>
    <row r="9" spans="1:4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</row>
    <row r="10" spans="1:4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</row>
    <row r="11" spans="1:49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  <c r="AU12" s="8">
        <v>16</v>
      </c>
      <c r="AV12" s="8">
        <v>16</v>
      </c>
      <c r="AW12" s="8">
        <v>16</v>
      </c>
    </row>
    <row r="13" spans="1:49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  <c r="AU13" s="86">
        <v>2</v>
      </c>
      <c r="AV13" s="86">
        <v>2</v>
      </c>
      <c r="AW13" s="86">
        <v>2</v>
      </c>
    </row>
    <row r="14" spans="1:49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  <c r="AU14" s="86">
        <v>2</v>
      </c>
      <c r="AV14" s="86">
        <v>2</v>
      </c>
      <c r="AW14" s="86">
        <v>2</v>
      </c>
    </row>
    <row r="15" spans="1:49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  <c r="AU15" s="8">
        <v>36</v>
      </c>
      <c r="AV15" s="8">
        <v>36</v>
      </c>
      <c r="AW15" s="8">
        <v>36</v>
      </c>
    </row>
    <row r="16" spans="1:49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" si="4">AC15+10*LOG10(AC4)</f>
        <v>49.010299956639813</v>
      </c>
      <c r="AD16" s="12">
        <f t="shared" ref="AD16" si="5">AD15+10*LOG10(AD4)</f>
        <v>49.010299956639813</v>
      </c>
      <c r="AE16" s="12">
        <f t="shared" ref="AE16" si="6">AE15+10*LOG10(AE4)</f>
        <v>49.010299956639813</v>
      </c>
      <c r="AF16" s="12">
        <f t="shared" ref="AF16:AN16" si="7">AF15+10*LOG10(AF4)</f>
        <v>49.010299956639813</v>
      </c>
      <c r="AG16" s="12">
        <f t="shared" si="7"/>
        <v>49.010299956639813</v>
      </c>
      <c r="AH16" s="12">
        <f t="shared" si="7"/>
        <v>49.010299956639813</v>
      </c>
      <c r="AI16" s="12">
        <f t="shared" si="7"/>
        <v>49.010299956639813</v>
      </c>
      <c r="AJ16" s="12">
        <f t="shared" si="7"/>
        <v>49.010299956639813</v>
      </c>
      <c r="AK16" s="12">
        <f t="shared" si="7"/>
        <v>49.010299956639813</v>
      </c>
      <c r="AL16" s="8">
        <f t="shared" si="7"/>
        <v>49.010299956639813</v>
      </c>
      <c r="AM16" s="8">
        <f t="shared" si="7"/>
        <v>49.010299956639813</v>
      </c>
      <c r="AN16" s="8">
        <f t="shared" si="7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W16" si="8">AR15+10*LOG10(AR4)</f>
        <v>49.010299956639813</v>
      </c>
      <c r="AS16" s="8">
        <f t="shared" si="8"/>
        <v>49.010299956639813</v>
      </c>
      <c r="AT16" s="8">
        <f t="shared" si="8"/>
        <v>49.010299956639813</v>
      </c>
      <c r="AU16" s="8">
        <f t="shared" si="8"/>
        <v>49.010299956639813</v>
      </c>
      <c r="AV16" s="8">
        <f t="shared" si="8"/>
        <v>49.010299956639813</v>
      </c>
      <c r="AW16" s="8">
        <f t="shared" si="8"/>
        <v>49.010299956639813</v>
      </c>
    </row>
    <row r="17" spans="1:49" ht="30">
      <c r="A17" s="7" t="s">
        <v>35</v>
      </c>
      <c r="B17" s="12">
        <f t="shared" ref="B17:J17" si="9">B15+10*LOG10(B42/1000000)</f>
        <v>45.542425094393252</v>
      </c>
      <c r="C17" s="12">
        <f t="shared" si="9"/>
        <v>45.542425094393252</v>
      </c>
      <c r="D17" s="12">
        <f t="shared" si="9"/>
        <v>45.542425094393252</v>
      </c>
      <c r="E17" s="12">
        <f t="shared" si="9"/>
        <v>43.466341989375785</v>
      </c>
      <c r="F17" s="12"/>
      <c r="G17" s="12">
        <f t="shared" si="9"/>
        <v>43.466341989375785</v>
      </c>
      <c r="H17" s="74">
        <f t="shared" si="9"/>
        <v>44.57332496431269</v>
      </c>
      <c r="I17" s="74">
        <f t="shared" si="9"/>
        <v>44.57332496431269</v>
      </c>
      <c r="J17" s="74">
        <f t="shared" si="9"/>
        <v>44.57332496431269</v>
      </c>
      <c r="K17" s="12">
        <f t="shared" ref="K17:P17" si="10">K15+10*LOG10(K42/1000000)</f>
        <v>48.80578370368076</v>
      </c>
      <c r="L17" s="12">
        <f t="shared" si="10"/>
        <v>48.80578370368076</v>
      </c>
      <c r="M17" s="12">
        <f t="shared" si="10"/>
        <v>48.80578370368076</v>
      </c>
      <c r="N17" s="12">
        <f t="shared" si="10"/>
        <v>38.552725051033057</v>
      </c>
      <c r="O17" s="12">
        <f t="shared" si="10"/>
        <v>38.552725051033057</v>
      </c>
      <c r="P17" s="12">
        <f t="shared" si="10"/>
        <v>38.552725051033057</v>
      </c>
      <c r="Q17" s="12">
        <f t="shared" ref="Q17:V17" si="11">Q15+10*LOG10(Q42/1000000)</f>
        <v>44.57332496431269</v>
      </c>
      <c r="R17" s="12">
        <f t="shared" si="11"/>
        <v>44.57332496431269</v>
      </c>
      <c r="S17" s="12">
        <f t="shared" si="11"/>
        <v>44.57332496431269</v>
      </c>
      <c r="T17" s="8">
        <f t="shared" si="11"/>
        <v>45.542425094393252</v>
      </c>
      <c r="U17" s="8">
        <f t="shared" si="11"/>
        <v>45.542425094393252</v>
      </c>
      <c r="V17" s="8">
        <f t="shared" si="11"/>
        <v>45.542425094393252</v>
      </c>
      <c r="W17" s="8">
        <f t="shared" ref="W17:AB17" si="12">W15+10*LOG10(W42/1000000)</f>
        <v>48.80578370368076</v>
      </c>
      <c r="X17" s="8">
        <f t="shared" si="12"/>
        <v>48.80578370368076</v>
      </c>
      <c r="Y17" s="8">
        <f t="shared" si="12"/>
        <v>48.80578370368076</v>
      </c>
      <c r="Z17" s="12">
        <f t="shared" si="12"/>
        <v>44.57332496431269</v>
      </c>
      <c r="AA17" s="12">
        <f t="shared" si="12"/>
        <v>44.57332496431269</v>
      </c>
      <c r="AB17" s="12">
        <f t="shared" si="12"/>
        <v>44.57332496431269</v>
      </c>
      <c r="AC17" s="12">
        <f t="shared" ref="AC17:AE17" si="13">AC15+10*LOG10(AC42/1000000)</f>
        <v>40.014005407815439</v>
      </c>
      <c r="AD17" s="12">
        <f t="shared" si="13"/>
        <v>40.014005407815439</v>
      </c>
      <c r="AE17" s="12">
        <f t="shared" si="13"/>
        <v>40.014005407815439</v>
      </c>
      <c r="AF17" s="12">
        <f t="shared" ref="AF17:AN17" si="14">AF15+10*LOG10(AF42/1000000)</f>
        <v>44.115750058705935</v>
      </c>
      <c r="AG17" s="12">
        <f t="shared" si="14"/>
        <v>44.115750058705935</v>
      </c>
      <c r="AH17" s="12">
        <f t="shared" si="14"/>
        <v>44.115750058705935</v>
      </c>
      <c r="AI17" s="12">
        <f t="shared" si="14"/>
        <v>44.57332496431269</v>
      </c>
      <c r="AJ17" s="12">
        <f t="shared" si="14"/>
        <v>44.57332496431269</v>
      </c>
      <c r="AK17" s="12">
        <f t="shared" si="14"/>
        <v>44.57332496431269</v>
      </c>
      <c r="AL17" s="8">
        <f t="shared" si="14"/>
        <v>44.57332496431269</v>
      </c>
      <c r="AM17" s="8">
        <f t="shared" si="14"/>
        <v>44.57332496431269</v>
      </c>
      <c r="AN17" s="8">
        <f t="shared" si="14"/>
        <v>44.57332496431269</v>
      </c>
      <c r="AO17" s="8">
        <f>AO15+10*LOG10(AO42/1000000)</f>
        <v>44.57332496431269</v>
      </c>
      <c r="AP17" s="8">
        <f>AP15+10*LOG10(AP42/1000000)</f>
        <v>44.57332496431269</v>
      </c>
      <c r="AQ17" s="8">
        <f>AQ15+10*LOG10(AQ42/1000000)</f>
        <v>44.57332496431269</v>
      </c>
      <c r="AR17" s="8">
        <f t="shared" ref="AR17:AW17" si="15">AR15+10*LOG10(AR42/1000000)</f>
        <v>47.690863574870228</v>
      </c>
      <c r="AS17" s="8">
        <f t="shared" si="15"/>
        <v>47.690863574870228</v>
      </c>
      <c r="AT17" s="8">
        <f t="shared" si="15"/>
        <v>47.690863574870228</v>
      </c>
      <c r="AU17" s="8">
        <f t="shared" si="15"/>
        <v>44.57332496431269</v>
      </c>
      <c r="AV17" s="8">
        <f t="shared" si="15"/>
        <v>44.57332496431269</v>
      </c>
      <c r="AW17" s="8">
        <f t="shared" si="15"/>
        <v>44.57332496431269</v>
      </c>
    </row>
    <row r="18" spans="1:49" ht="45">
      <c r="A18" s="16" t="s">
        <v>37</v>
      </c>
      <c r="B18" s="12">
        <f t="shared" ref="B18:J18" si="16">B19+10*LOG10(B12/B13)-B20</f>
        <v>17.030899869919438</v>
      </c>
      <c r="C18" s="12">
        <f t="shared" si="16"/>
        <v>17.030899869919438</v>
      </c>
      <c r="D18" s="12">
        <f t="shared" si="16"/>
        <v>17.030899869919438</v>
      </c>
      <c r="E18" s="12">
        <f t="shared" si="16"/>
        <v>13.170899869919438</v>
      </c>
      <c r="F18" s="12"/>
      <c r="G18" s="12">
        <f t="shared" si="16"/>
        <v>13.170899869919438</v>
      </c>
      <c r="H18" s="74">
        <f t="shared" si="16"/>
        <v>17.030899869919438</v>
      </c>
      <c r="I18" s="74">
        <f t="shared" si="16"/>
        <v>17.030899869919438</v>
      </c>
      <c r="J18" s="74">
        <f t="shared" si="16"/>
        <v>17.030899869919438</v>
      </c>
      <c r="K18" s="12">
        <f t="shared" ref="K18:P18" si="17">K19+10*LOG10(K12/K13)-K20</f>
        <v>14.020599913279625</v>
      </c>
      <c r="L18" s="12">
        <f t="shared" si="17"/>
        <v>14.020599913279625</v>
      </c>
      <c r="M18" s="12">
        <f t="shared" si="17"/>
        <v>14.020599913279625</v>
      </c>
      <c r="N18" s="12">
        <f t="shared" si="17"/>
        <v>11.370599913279625</v>
      </c>
      <c r="O18" s="12">
        <f t="shared" si="17"/>
        <v>11.370599913279625</v>
      </c>
      <c r="P18" s="12">
        <f t="shared" si="17"/>
        <v>11.370599913279625</v>
      </c>
      <c r="Q18" s="12">
        <f t="shared" ref="Q18:V18" si="18">Q19+10*LOG10(Q12/Q13)-Q20</f>
        <v>14.020599913279625</v>
      </c>
      <c r="R18" s="12">
        <f t="shared" si="18"/>
        <v>14.020599913279625</v>
      </c>
      <c r="S18" s="12">
        <f t="shared" si="18"/>
        <v>14.020599913279625</v>
      </c>
      <c r="T18" s="8">
        <f t="shared" si="18"/>
        <v>17.030899869919438</v>
      </c>
      <c r="U18" s="8">
        <f t="shared" si="18"/>
        <v>17.030899869919438</v>
      </c>
      <c r="V18" s="8">
        <f t="shared" si="18"/>
        <v>17.030899869919438</v>
      </c>
      <c r="W18" s="8">
        <f t="shared" ref="W18:AB18" si="19">W19+10*LOG10(W12/W13)-W20</f>
        <v>17.030899869919438</v>
      </c>
      <c r="X18" s="8">
        <f t="shared" si="19"/>
        <v>17.030899869919438</v>
      </c>
      <c r="Y18" s="8">
        <f t="shared" si="19"/>
        <v>17.030899869919438</v>
      </c>
      <c r="Z18" s="12">
        <f t="shared" si="19"/>
        <v>17.030899869919438</v>
      </c>
      <c r="AA18" s="12">
        <f t="shared" si="19"/>
        <v>17.030899869919438</v>
      </c>
      <c r="AB18" s="12">
        <f t="shared" si="19"/>
        <v>17.030899869919438</v>
      </c>
      <c r="AC18" s="12">
        <f t="shared" ref="AC18" si="20">AC19+10*LOG10(AC12/AC13)-AC20</f>
        <v>14.020599913279625</v>
      </c>
      <c r="AD18" s="12">
        <f t="shared" ref="AD18" si="21">AD19+10*LOG10(AD12/AD13)-AD20</f>
        <v>14.020599913279625</v>
      </c>
      <c r="AE18" s="12">
        <f t="shared" ref="AE18" si="22">AE19+10*LOG10(AE12/AE13)-AE20</f>
        <v>14.020599913279625</v>
      </c>
      <c r="AF18" s="12">
        <f t="shared" ref="AF18:AN18" si="23">AF19+10*LOG10(AF12/AF13)-AF20</f>
        <v>14.020599913279625</v>
      </c>
      <c r="AG18" s="12">
        <f t="shared" si="23"/>
        <v>14.020599913279625</v>
      </c>
      <c r="AH18" s="12">
        <f t="shared" si="23"/>
        <v>14.020599913279625</v>
      </c>
      <c r="AI18" s="12">
        <f t="shared" si="23"/>
        <v>17.030899869919438</v>
      </c>
      <c r="AJ18" s="12">
        <f t="shared" si="23"/>
        <v>17.030899869919438</v>
      </c>
      <c r="AK18" s="12">
        <f t="shared" si="23"/>
        <v>17.030899869919438</v>
      </c>
      <c r="AL18" s="8">
        <f t="shared" si="23"/>
        <v>14.020599913279625</v>
      </c>
      <c r="AM18" s="8">
        <f t="shared" si="23"/>
        <v>14.020599913279625</v>
      </c>
      <c r="AN18" s="8">
        <f t="shared" si="23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W18" si="24">AR19+10*LOG10(AR12/AR13)-AR20</f>
        <v>17.030899869919438</v>
      </c>
      <c r="AS18" s="8">
        <f t="shared" si="24"/>
        <v>17.030899869919438</v>
      </c>
      <c r="AT18" s="8">
        <f t="shared" si="24"/>
        <v>17.030899869919438</v>
      </c>
      <c r="AU18" s="8">
        <f t="shared" si="24"/>
        <v>17.030899869919438</v>
      </c>
      <c r="AV18" s="8">
        <f t="shared" si="24"/>
        <v>17.030899869919438</v>
      </c>
      <c r="AW18" s="8">
        <f t="shared" si="24"/>
        <v>17.030899869919438</v>
      </c>
    </row>
    <row r="19" spans="1:49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</row>
    <row r="20" spans="1:49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  <c r="AU20" s="86">
        <v>0</v>
      </c>
      <c r="AV20" s="86">
        <v>0</v>
      </c>
      <c r="AW20" s="86">
        <v>0</v>
      </c>
    </row>
    <row r="21" spans="1:4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</row>
    <row r="22" spans="1:49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</row>
    <row r="23" spans="1:49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</row>
    <row r="24" spans="1:49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</row>
    <row r="25" spans="1:49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" t="s">
        <v>16</v>
      </c>
      <c r="AV25" s="9" t="s">
        <v>16</v>
      </c>
      <c r="AW25" s="9" t="s">
        <v>16</v>
      </c>
    </row>
    <row r="26" spans="1:49" ht="15">
      <c r="A26" s="7" t="s">
        <v>51</v>
      </c>
      <c r="B26" s="12">
        <f t="shared" ref="B26:J26" si="25">B17+B18+B21-B23-B24</f>
        <v>59.57332496431269</v>
      </c>
      <c r="C26" s="12">
        <f t="shared" si="25"/>
        <v>59.57332496431269</v>
      </c>
      <c r="D26" s="12">
        <f t="shared" si="25"/>
        <v>59.57332496431269</v>
      </c>
      <c r="E26" s="12">
        <f t="shared" si="25"/>
        <v>53.637241859295223</v>
      </c>
      <c r="F26" s="12"/>
      <c r="G26" s="12">
        <f t="shared" si="25"/>
        <v>53.637241859295223</v>
      </c>
      <c r="H26" s="74">
        <f t="shared" si="25"/>
        <v>58.604224834232127</v>
      </c>
      <c r="I26" s="74">
        <f t="shared" si="25"/>
        <v>58.604224834232127</v>
      </c>
      <c r="J26" s="74">
        <f t="shared" si="25"/>
        <v>58.604224834232127</v>
      </c>
      <c r="K26" s="12">
        <f t="shared" ref="K26:P26" si="26">K17+K18+K21-K23-K24</f>
        <v>59.826383616960385</v>
      </c>
      <c r="L26" s="12">
        <f t="shared" si="26"/>
        <v>59.826383616960385</v>
      </c>
      <c r="M26" s="12">
        <f t="shared" si="26"/>
        <v>59.826383616960385</v>
      </c>
      <c r="N26" s="12">
        <f t="shared" si="26"/>
        <v>46.923324964312684</v>
      </c>
      <c r="O26" s="12">
        <f t="shared" si="26"/>
        <v>46.923324964312684</v>
      </c>
      <c r="P26" s="12">
        <f t="shared" si="26"/>
        <v>46.923324964312684</v>
      </c>
      <c r="Q26" s="12">
        <f t="shared" ref="Q26:V26" si="27">Q17+Q18+Q21-Q23-Q24</f>
        <v>55.593924877592315</v>
      </c>
      <c r="R26" s="12">
        <f t="shared" si="27"/>
        <v>55.593924877592315</v>
      </c>
      <c r="S26" s="12">
        <f t="shared" si="27"/>
        <v>55.593924877592315</v>
      </c>
      <c r="T26" s="8">
        <f t="shared" si="27"/>
        <v>59.57332496431269</v>
      </c>
      <c r="U26" s="8">
        <f t="shared" si="27"/>
        <v>59.57332496431269</v>
      </c>
      <c r="V26" s="8">
        <f t="shared" si="27"/>
        <v>59.57332496431269</v>
      </c>
      <c r="W26" s="8">
        <f t="shared" ref="W26:AB26" si="28">W17+W18+W21-W23-W24</f>
        <v>62.836683573600197</v>
      </c>
      <c r="X26" s="8">
        <f t="shared" si="28"/>
        <v>62.836683573600197</v>
      </c>
      <c r="Y26" s="8">
        <f t="shared" si="28"/>
        <v>62.836683573600197</v>
      </c>
      <c r="Z26" s="12">
        <f t="shared" si="28"/>
        <v>58.604224834232127</v>
      </c>
      <c r="AA26" s="12">
        <f t="shared" si="28"/>
        <v>58.604224834232127</v>
      </c>
      <c r="AB26" s="12">
        <f t="shared" si="28"/>
        <v>58.604224834232127</v>
      </c>
      <c r="AC26" s="12">
        <f t="shared" ref="AC26:AE26" si="29">AC17+AC18+AC21-AC23-AC24</f>
        <v>51.034605321095064</v>
      </c>
      <c r="AD26" s="12">
        <f t="shared" si="29"/>
        <v>51.034605321095064</v>
      </c>
      <c r="AE26" s="12">
        <f t="shared" si="29"/>
        <v>51.034605321095064</v>
      </c>
      <c r="AF26" s="12">
        <f t="shared" ref="AF26:AN26" si="30">AF17+AF18+AF21-AF23-AF24</f>
        <v>55.13634997198556</v>
      </c>
      <c r="AG26" s="12">
        <f t="shared" si="30"/>
        <v>55.13634997198556</v>
      </c>
      <c r="AH26" s="12">
        <f t="shared" si="30"/>
        <v>55.13634997198556</v>
      </c>
      <c r="AI26" s="12">
        <f t="shared" si="30"/>
        <v>58.604224834232127</v>
      </c>
      <c r="AJ26" s="12">
        <f t="shared" si="30"/>
        <v>58.604224834232127</v>
      </c>
      <c r="AK26" s="12">
        <f t="shared" si="30"/>
        <v>58.604224834232127</v>
      </c>
      <c r="AL26" s="8">
        <f t="shared" si="30"/>
        <v>55.593924877592315</v>
      </c>
      <c r="AM26" s="8">
        <f t="shared" si="30"/>
        <v>55.593924877592315</v>
      </c>
      <c r="AN26" s="8">
        <f t="shared" si="30"/>
        <v>55.593924877592315</v>
      </c>
      <c r="AO26" s="8">
        <f>AO17+AO18+AO21-AO23-AO24</f>
        <v>54.604224834232127</v>
      </c>
      <c r="AP26" s="8">
        <f>AP17+AP18+AP21-AP23-AP24</f>
        <v>54.604224834232127</v>
      </c>
      <c r="AQ26" s="8">
        <f>AQ17+AQ18+AQ21-AQ23-AQ24</f>
        <v>54.604224834232127</v>
      </c>
      <c r="AR26" s="8">
        <f t="shared" ref="AR26:AW26" si="31">AR17+AR18+AR21-AR23-AR24</f>
        <v>61.721763444789673</v>
      </c>
      <c r="AS26" s="8">
        <f t="shared" si="31"/>
        <v>61.721763444789673</v>
      </c>
      <c r="AT26" s="8">
        <f t="shared" si="31"/>
        <v>61.721763444789673</v>
      </c>
      <c r="AU26" s="8">
        <f t="shared" si="31"/>
        <v>58.604224834232127</v>
      </c>
      <c r="AV26" s="8">
        <f t="shared" si="31"/>
        <v>58.604224834232127</v>
      </c>
      <c r="AW26" s="8">
        <f t="shared" si="31"/>
        <v>58.604224834232127</v>
      </c>
    </row>
    <row r="27" spans="1:49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</row>
    <row r="28" spans="1:49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  <c r="AU28" s="8">
        <v>2</v>
      </c>
      <c r="AV28" s="8">
        <v>2</v>
      </c>
      <c r="AW28" s="8">
        <v>1</v>
      </c>
    </row>
    <row r="29" spans="1:49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  <c r="AU29" s="8">
        <v>2</v>
      </c>
      <c r="AV29" s="8">
        <v>2</v>
      </c>
      <c r="AW29" s="8">
        <v>1</v>
      </c>
    </row>
    <row r="30" spans="1:49" ht="45">
      <c r="A30" s="7" t="s">
        <v>56</v>
      </c>
      <c r="B30" s="12">
        <f t="shared" ref="B30:J30" si="32">B31+10*LOG10(B28/B29)-B32</f>
        <v>0</v>
      </c>
      <c r="C30" s="12">
        <f t="shared" si="32"/>
        <v>-3</v>
      </c>
      <c r="D30" s="12">
        <f t="shared" si="32"/>
        <v>-3</v>
      </c>
      <c r="E30" s="12">
        <f t="shared" si="32"/>
        <v>0</v>
      </c>
      <c r="F30" s="12"/>
      <c r="G30" s="12">
        <f t="shared" si="32"/>
        <v>-3</v>
      </c>
      <c r="H30" s="74">
        <f t="shared" si="32"/>
        <v>0</v>
      </c>
      <c r="I30" s="74">
        <f t="shared" si="32"/>
        <v>-3</v>
      </c>
      <c r="J30" s="74">
        <f t="shared" si="32"/>
        <v>-3</v>
      </c>
      <c r="K30" s="12">
        <f t="shared" ref="K30:P30" si="33">K31+10*LOG10(K28/K29)-K32</f>
        <v>0</v>
      </c>
      <c r="L30" s="12">
        <f t="shared" si="33"/>
        <v>-3</v>
      </c>
      <c r="M30" s="12">
        <f t="shared" si="33"/>
        <v>-3</v>
      </c>
      <c r="N30" s="12">
        <f t="shared" si="33"/>
        <v>0</v>
      </c>
      <c r="O30" s="12">
        <f t="shared" si="33"/>
        <v>-3</v>
      </c>
      <c r="P30" s="12">
        <f t="shared" si="33"/>
        <v>-3</v>
      </c>
      <c r="Q30" s="12">
        <f t="shared" ref="Q30:V30" si="34">Q31+10*LOG10(Q28/Q29)-Q32</f>
        <v>0</v>
      </c>
      <c r="R30" s="12">
        <f t="shared" si="34"/>
        <v>-3</v>
      </c>
      <c r="S30" s="12">
        <f t="shared" si="34"/>
        <v>-3</v>
      </c>
      <c r="T30" s="8">
        <f t="shared" si="34"/>
        <v>0</v>
      </c>
      <c r="U30" s="8">
        <f t="shared" si="34"/>
        <v>-3</v>
      </c>
      <c r="V30" s="8">
        <f t="shared" si="34"/>
        <v>-3</v>
      </c>
      <c r="W30" s="8">
        <f t="shared" ref="W30:AB30" si="35">W31+10*LOG10(W28/W29)-W32</f>
        <v>0</v>
      </c>
      <c r="X30" s="8">
        <f t="shared" si="35"/>
        <v>-3</v>
      </c>
      <c r="Y30" s="8">
        <f t="shared" si="35"/>
        <v>-3</v>
      </c>
      <c r="Z30" s="12">
        <f t="shared" si="35"/>
        <v>0</v>
      </c>
      <c r="AA30" s="12">
        <f t="shared" si="35"/>
        <v>-3</v>
      </c>
      <c r="AB30" s="12">
        <f t="shared" si="35"/>
        <v>-3</v>
      </c>
      <c r="AC30" s="12">
        <f t="shared" ref="AC30" si="36">AC31+10*LOG10(AC28/AC29)-AC32</f>
        <v>0</v>
      </c>
      <c r="AD30" s="12">
        <f t="shared" ref="AD30" si="37">AD31+10*LOG10(AD28/AD29)-AD32</f>
        <v>-3</v>
      </c>
      <c r="AE30" s="12">
        <f t="shared" ref="AE30" si="38">AE31+10*LOG10(AE28/AE29)-AE32</f>
        <v>-3</v>
      </c>
      <c r="AF30" s="12">
        <f t="shared" ref="AF30:AN30" si="39">AF31+10*LOG10(AF28/AF29)-AF32</f>
        <v>0</v>
      </c>
      <c r="AG30" s="12">
        <f t="shared" si="39"/>
        <v>-3</v>
      </c>
      <c r="AH30" s="12">
        <f t="shared" si="39"/>
        <v>-3</v>
      </c>
      <c r="AI30" s="12">
        <f t="shared" si="39"/>
        <v>0</v>
      </c>
      <c r="AJ30" s="12">
        <f t="shared" si="39"/>
        <v>-3</v>
      </c>
      <c r="AK30" s="12">
        <f t="shared" si="39"/>
        <v>-3</v>
      </c>
      <c r="AL30" s="8">
        <f t="shared" si="39"/>
        <v>0</v>
      </c>
      <c r="AM30" s="8">
        <f t="shared" si="39"/>
        <v>-3</v>
      </c>
      <c r="AN30" s="8">
        <f t="shared" si="39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W30" si="40">AR31+10*LOG10(AR28/AR29)-AR32</f>
        <v>0</v>
      </c>
      <c r="AS30" s="8">
        <f t="shared" si="40"/>
        <v>-3</v>
      </c>
      <c r="AT30" s="8">
        <f t="shared" si="40"/>
        <v>-3</v>
      </c>
      <c r="AU30" s="8">
        <f t="shared" si="40"/>
        <v>0</v>
      </c>
      <c r="AV30" s="8">
        <f t="shared" si="40"/>
        <v>-3</v>
      </c>
      <c r="AW30" s="8">
        <f t="shared" si="40"/>
        <v>-3</v>
      </c>
    </row>
    <row r="31" spans="1:49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</row>
    <row r="32" spans="1:49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</row>
    <row r="33" spans="1:49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</row>
    <row r="34" spans="1:49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</row>
    <row r="35" spans="1:49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</row>
    <row r="36" spans="1:4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</row>
    <row r="37" spans="1:49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8" t="s">
        <v>16</v>
      </c>
      <c r="AV37" s="8" t="s">
        <v>16</v>
      </c>
      <c r="AW37" s="8" t="s">
        <v>16</v>
      </c>
    </row>
    <row r="38" spans="1:49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-169.3</v>
      </c>
      <c r="AG38" s="86">
        <v>-169.3</v>
      </c>
      <c r="AH38" s="86">
        <v>-169.3</v>
      </c>
      <c r="AI38" s="86">
        <v>-999</v>
      </c>
      <c r="AJ38" s="86">
        <v>-999</v>
      </c>
      <c r="AK38" s="86">
        <v>-999</v>
      </c>
      <c r="AL38" s="86">
        <v>-169.3</v>
      </c>
      <c r="AM38" s="86">
        <v>-169.3</v>
      </c>
      <c r="AN38" s="86">
        <v>-169.3</v>
      </c>
      <c r="AO38" s="86">
        <v>-999</v>
      </c>
      <c r="AP38" s="86">
        <v>-999</v>
      </c>
      <c r="AQ38" s="86">
        <v>-999</v>
      </c>
      <c r="AR38" s="86">
        <v>-999</v>
      </c>
      <c r="AS38" s="86">
        <v>-999</v>
      </c>
      <c r="AT38" s="86">
        <v>-999</v>
      </c>
      <c r="AU38" s="86">
        <v>-164.99</v>
      </c>
      <c r="AV38" s="86">
        <v>-164.99</v>
      </c>
      <c r="AW38" s="86">
        <v>-164.99</v>
      </c>
    </row>
    <row r="39" spans="1:49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" t="s">
        <v>16</v>
      </c>
      <c r="AV39" s="9" t="s">
        <v>16</v>
      </c>
      <c r="AW39" s="9" t="s">
        <v>16</v>
      </c>
    </row>
    <row r="40" spans="1:49" ht="30">
      <c r="A40" s="7" t="s">
        <v>109</v>
      </c>
      <c r="B40" s="12">
        <f t="shared" ref="B40:J40" si="41">10*LOG10(10^((B35+B36)/10)+10^(B38/10))</f>
        <v>-167.00000000000003</v>
      </c>
      <c r="C40" s="12">
        <f t="shared" si="41"/>
        <v>-167.00000000000003</v>
      </c>
      <c r="D40" s="12">
        <f t="shared" si="41"/>
        <v>-167.00000000000003</v>
      </c>
      <c r="E40" s="12">
        <f t="shared" si="41"/>
        <v>-167.00000000000003</v>
      </c>
      <c r="F40" s="12"/>
      <c r="G40" s="12">
        <f t="shared" si="41"/>
        <v>-167.00000000000003</v>
      </c>
      <c r="H40" s="74">
        <f t="shared" si="41"/>
        <v>-167.00000000000003</v>
      </c>
      <c r="I40" s="74">
        <f t="shared" si="41"/>
        <v>-167.00000000000003</v>
      </c>
      <c r="J40" s="74">
        <f t="shared" si="41"/>
        <v>-167.00000000000003</v>
      </c>
      <c r="K40" s="12">
        <f t="shared" ref="K40:P40" si="42">10*LOG10(10^((K35+K36)/10)+10^(K38/10))</f>
        <v>-167.00000000000003</v>
      </c>
      <c r="L40" s="12">
        <f t="shared" si="42"/>
        <v>-167.00000000000003</v>
      </c>
      <c r="M40" s="12">
        <f t="shared" si="42"/>
        <v>-167.00000000000003</v>
      </c>
      <c r="N40" s="12">
        <f t="shared" si="42"/>
        <v>-164.98918835931039</v>
      </c>
      <c r="O40" s="12">
        <f t="shared" si="42"/>
        <v>-164.98918835931039</v>
      </c>
      <c r="P40" s="12">
        <f t="shared" si="42"/>
        <v>-164.98918835931039</v>
      </c>
      <c r="Q40" s="12">
        <f t="shared" ref="Q40:V40" si="43">10*LOG10(10^((Q35+Q36)/10)+10^(Q38/10))</f>
        <v>-167.00000000000003</v>
      </c>
      <c r="R40" s="12">
        <f t="shared" si="43"/>
        <v>-167.00000000000003</v>
      </c>
      <c r="S40" s="12">
        <f t="shared" si="43"/>
        <v>-167.00000000000003</v>
      </c>
      <c r="T40" s="8">
        <f t="shared" si="43"/>
        <v>-167.00000000000003</v>
      </c>
      <c r="U40" s="8">
        <f t="shared" si="43"/>
        <v>-167.00000000000003</v>
      </c>
      <c r="V40" s="8">
        <f t="shared" si="43"/>
        <v>-167.00000000000003</v>
      </c>
      <c r="W40" s="8">
        <f t="shared" ref="W40:AB40" si="44">10*LOG10(10^((W35+W36)/10)+10^(W38/10))</f>
        <v>-164.98918835931039</v>
      </c>
      <c r="X40" s="8">
        <f t="shared" si="44"/>
        <v>-164.98918835931039</v>
      </c>
      <c r="Y40" s="8">
        <f t="shared" si="44"/>
        <v>-164.98918835931039</v>
      </c>
      <c r="Z40" s="12">
        <f t="shared" si="44"/>
        <v>-167.00000000000003</v>
      </c>
      <c r="AA40" s="12">
        <f t="shared" si="44"/>
        <v>-167.00000000000003</v>
      </c>
      <c r="AB40" s="12">
        <f t="shared" si="44"/>
        <v>-167.00000000000003</v>
      </c>
      <c r="AC40" s="12">
        <f t="shared" ref="AC40:AE40" si="45">10*LOG10(10^((AC35+AC36)/10)+10^(AC38/10))</f>
        <v>-167.00000000000003</v>
      </c>
      <c r="AD40" s="12">
        <f t="shared" si="45"/>
        <v>-167.00000000000003</v>
      </c>
      <c r="AE40" s="12">
        <f t="shared" si="45"/>
        <v>-167.00000000000003</v>
      </c>
      <c r="AF40" s="12">
        <f t="shared" ref="AF40:AN40" si="46">10*LOG10(10^((AF35+AF36)/10)+10^(AF38/10))</f>
        <v>-164.98918835931039</v>
      </c>
      <c r="AG40" s="12">
        <f t="shared" si="46"/>
        <v>-164.98918835931039</v>
      </c>
      <c r="AH40" s="12">
        <f t="shared" si="46"/>
        <v>-164.98918835931039</v>
      </c>
      <c r="AI40" s="12">
        <f t="shared" si="46"/>
        <v>-167.00000000000003</v>
      </c>
      <c r="AJ40" s="12">
        <f t="shared" si="46"/>
        <v>-167.00000000000003</v>
      </c>
      <c r="AK40" s="12">
        <f t="shared" si="46"/>
        <v>-167.00000000000003</v>
      </c>
      <c r="AL40" s="8">
        <f t="shared" si="46"/>
        <v>-164.98918835931039</v>
      </c>
      <c r="AM40" s="8">
        <f t="shared" si="46"/>
        <v>-164.98918835931039</v>
      </c>
      <c r="AN40" s="8">
        <f t="shared" si="46"/>
        <v>-164.98918835931039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>10*LOG10(10^((AQ35+AQ36)/10)+10^(AQ38/10))</f>
        <v>-167.00000000000003</v>
      </c>
      <c r="AR40" s="8">
        <f t="shared" ref="AR40:AW40" si="47">10*LOG10(10^((AR35+AR36)/10)+10^(AR38/10))</f>
        <v>-167.00000000000003</v>
      </c>
      <c r="AS40" s="8">
        <f t="shared" si="47"/>
        <v>-167.00000000000003</v>
      </c>
      <c r="AT40" s="8">
        <f t="shared" si="47"/>
        <v>-167.00000000000003</v>
      </c>
      <c r="AU40" s="8">
        <f t="shared" si="47"/>
        <v>-162.86943987346325</v>
      </c>
      <c r="AV40" s="8">
        <f t="shared" si="47"/>
        <v>-162.86943987346325</v>
      </c>
      <c r="AW40" s="8">
        <f t="shared" si="47"/>
        <v>-162.86943987346325</v>
      </c>
    </row>
    <row r="41" spans="1:49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</row>
    <row r="42" spans="1:49" ht="15">
      <c r="A42" s="29" t="s">
        <v>70</v>
      </c>
      <c r="B42" s="19">
        <f t="shared" ref="B42:D42" si="48">50*180*1000</f>
        <v>9000000</v>
      </c>
      <c r="C42" s="19">
        <f t="shared" si="48"/>
        <v>9000000</v>
      </c>
      <c r="D42" s="19">
        <f t="shared" si="48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49">40*180*1000</f>
        <v>7200000</v>
      </c>
      <c r="J42" s="77">
        <f t="shared" si="49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50">10*180*1000</f>
        <v>1800000</v>
      </c>
      <c r="P42" s="15">
        <f t="shared" si="50"/>
        <v>1800000</v>
      </c>
      <c r="Q42" s="15">
        <f>40*180*1000</f>
        <v>7200000</v>
      </c>
      <c r="R42" s="15">
        <f t="shared" ref="R42:S42" si="51">40*180*1000</f>
        <v>7200000</v>
      </c>
      <c r="S42" s="15">
        <f t="shared" si="51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52">106*180*1000</f>
        <v>19080000</v>
      </c>
      <c r="Y42" s="15">
        <f t="shared" si="52"/>
        <v>19080000</v>
      </c>
      <c r="Z42" s="15">
        <f>40*180*1000</f>
        <v>7200000</v>
      </c>
      <c r="AA42" s="15">
        <f t="shared" ref="AA42:AB42" si="53">40*180*1000</f>
        <v>7200000</v>
      </c>
      <c r="AB42" s="15">
        <f t="shared" si="53"/>
        <v>7200000</v>
      </c>
      <c r="AC42" s="15">
        <f>14*180*1000</f>
        <v>2520000</v>
      </c>
      <c r="AD42" s="15">
        <f>14*180*1000</f>
        <v>2520000</v>
      </c>
      <c r="AE42" s="15">
        <f>14*180*1000</f>
        <v>2520000</v>
      </c>
      <c r="AF42" s="15">
        <f>36*180*1000</f>
        <v>6480000</v>
      </c>
      <c r="AG42" s="15">
        <f t="shared" ref="AG42:AH42" si="54">36*180*1000</f>
        <v>6480000</v>
      </c>
      <c r="AH42" s="15">
        <f t="shared" si="54"/>
        <v>6480000</v>
      </c>
      <c r="AI42" s="15">
        <f>40*180*1000</f>
        <v>7200000</v>
      </c>
      <c r="AJ42" s="15">
        <f t="shared" ref="AJ42:AK42" si="55">40*180*1000</f>
        <v>7200000</v>
      </c>
      <c r="AK42" s="15">
        <f t="shared" si="55"/>
        <v>7200000</v>
      </c>
      <c r="AL42" s="15">
        <f>40*180*1000</f>
        <v>7200000</v>
      </c>
      <c r="AM42" s="15">
        <f>40*180*1000</f>
        <v>7200000</v>
      </c>
      <c r="AN42" s="15">
        <f t="shared" ref="AN42" si="56">40*180*1000</f>
        <v>7200000</v>
      </c>
      <c r="AO42" s="15">
        <f>40*180*1000</f>
        <v>7200000</v>
      </c>
      <c r="AP42" s="15">
        <f t="shared" ref="AP42:AQ42" si="57">40*180*1000</f>
        <v>7200000</v>
      </c>
      <c r="AQ42" s="15">
        <f t="shared" si="57"/>
        <v>7200000</v>
      </c>
      <c r="AR42" s="15">
        <f>82*180*1000</f>
        <v>14760000</v>
      </c>
      <c r="AS42" s="15">
        <f>82*180*1000</f>
        <v>14760000</v>
      </c>
      <c r="AT42" s="15">
        <f>82*180*1000</f>
        <v>14760000</v>
      </c>
      <c r="AU42" s="15">
        <f>40*180*1000</f>
        <v>7200000</v>
      </c>
      <c r="AV42" s="15">
        <f t="shared" ref="AV42:AW42" si="58">40*180*1000</f>
        <v>7200000</v>
      </c>
      <c r="AW42" s="15">
        <f t="shared" si="58"/>
        <v>7200000</v>
      </c>
    </row>
    <row r="43" spans="1:49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</row>
    <row r="44" spans="1:49" ht="15">
      <c r="A44" s="7" t="s">
        <v>72</v>
      </c>
      <c r="B44" s="12">
        <f t="shared" ref="B44:J44" si="59">B40+10*LOG10(B42)</f>
        <v>-97.457574905606776</v>
      </c>
      <c r="C44" s="12">
        <f t="shared" si="59"/>
        <v>-97.457574905606776</v>
      </c>
      <c r="D44" s="12">
        <f t="shared" si="59"/>
        <v>-97.457574905606776</v>
      </c>
      <c r="E44" s="12">
        <f t="shared" si="59"/>
        <v>-99.533658010624237</v>
      </c>
      <c r="F44" s="12"/>
      <c r="G44" s="12">
        <f t="shared" si="59"/>
        <v>-99.533658010624237</v>
      </c>
      <c r="H44" s="74">
        <f t="shared" si="59"/>
        <v>-98.426675035687353</v>
      </c>
      <c r="I44" s="74">
        <f t="shared" si="59"/>
        <v>-98.426675035687353</v>
      </c>
      <c r="J44" s="74">
        <f t="shared" si="59"/>
        <v>-98.426675035687353</v>
      </c>
      <c r="K44" s="12">
        <f t="shared" ref="K44:P44" si="60">K40+10*LOG10(K42)</f>
        <v>-94.194216296319269</v>
      </c>
      <c r="L44" s="12">
        <f t="shared" si="60"/>
        <v>-94.194216296319269</v>
      </c>
      <c r="M44" s="12">
        <f t="shared" si="60"/>
        <v>-94.194216296319269</v>
      </c>
      <c r="N44" s="12">
        <f t="shared" si="60"/>
        <v>-102.43646330827733</v>
      </c>
      <c r="O44" s="12">
        <f t="shared" si="60"/>
        <v>-102.43646330827733</v>
      </c>
      <c r="P44" s="12">
        <f t="shared" si="60"/>
        <v>-102.43646330827733</v>
      </c>
      <c r="Q44" s="12">
        <f t="shared" ref="Q44:V44" si="61">Q40+10*LOG10(Q42)</f>
        <v>-98.426675035687353</v>
      </c>
      <c r="R44" s="12">
        <f t="shared" si="61"/>
        <v>-98.426675035687353</v>
      </c>
      <c r="S44" s="12">
        <f t="shared" si="61"/>
        <v>-98.426675035687353</v>
      </c>
      <c r="T44" s="8">
        <f t="shared" si="61"/>
        <v>-97.457574905606776</v>
      </c>
      <c r="U44" s="8">
        <f t="shared" si="61"/>
        <v>-97.457574905606776</v>
      </c>
      <c r="V44" s="8">
        <f t="shared" si="61"/>
        <v>-97.457574905606776</v>
      </c>
      <c r="W44" s="8">
        <f t="shared" ref="W44:AB44" si="62">W40+10*LOG10(W42)</f>
        <v>-92.18340465562963</v>
      </c>
      <c r="X44" s="8">
        <f t="shared" si="62"/>
        <v>-92.18340465562963</v>
      </c>
      <c r="Y44" s="8">
        <f t="shared" si="62"/>
        <v>-92.18340465562963</v>
      </c>
      <c r="Z44" s="12">
        <f t="shared" si="62"/>
        <v>-98.426675035687353</v>
      </c>
      <c r="AA44" s="12">
        <f t="shared" si="62"/>
        <v>-98.426675035687353</v>
      </c>
      <c r="AB44" s="12">
        <f t="shared" si="62"/>
        <v>-98.426675035687353</v>
      </c>
      <c r="AC44" s="12">
        <f t="shared" ref="AC44:AE44" si="63">AC40+10*LOG10(AC42)</f>
        <v>-102.9859945921846</v>
      </c>
      <c r="AD44" s="12">
        <f t="shared" si="63"/>
        <v>-102.9859945921846</v>
      </c>
      <c r="AE44" s="12">
        <f t="shared" si="63"/>
        <v>-102.9859945921846</v>
      </c>
      <c r="AF44" s="12">
        <f t="shared" ref="AF44:AN44" si="64">AF40+10*LOG10(AF42)</f>
        <v>-96.873438300604462</v>
      </c>
      <c r="AG44" s="12">
        <f t="shared" si="64"/>
        <v>-96.873438300604462</v>
      </c>
      <c r="AH44" s="12">
        <f t="shared" si="64"/>
        <v>-96.873438300604462</v>
      </c>
      <c r="AI44" s="12">
        <f t="shared" si="64"/>
        <v>-98.426675035687353</v>
      </c>
      <c r="AJ44" s="12">
        <f t="shared" si="64"/>
        <v>-98.426675035687353</v>
      </c>
      <c r="AK44" s="12">
        <f t="shared" si="64"/>
        <v>-98.426675035687353</v>
      </c>
      <c r="AL44" s="8">
        <f t="shared" si="64"/>
        <v>-96.415863394997714</v>
      </c>
      <c r="AM44" s="8">
        <f t="shared" si="64"/>
        <v>-96.415863394997714</v>
      </c>
      <c r="AN44" s="8">
        <f t="shared" si="64"/>
        <v>-96.415863394997714</v>
      </c>
      <c r="AO44" s="8">
        <f>AO40+10*LOG10(AO42)</f>
        <v>-98.426675035687353</v>
      </c>
      <c r="AP44" s="8">
        <f>AP40+10*LOG10(AP42)</f>
        <v>-98.426675035687353</v>
      </c>
      <c r="AQ44" s="8">
        <f>AQ40+10*LOG10(AQ42)</f>
        <v>-98.426675035687353</v>
      </c>
      <c r="AR44" s="8">
        <f t="shared" ref="AR44:AW44" si="65">AR40+10*LOG10(AR42)</f>
        <v>-95.309136425129793</v>
      </c>
      <c r="AS44" s="8">
        <f t="shared" si="65"/>
        <v>-95.309136425129793</v>
      </c>
      <c r="AT44" s="8">
        <f t="shared" si="65"/>
        <v>-95.309136425129793</v>
      </c>
      <c r="AU44" s="8">
        <f t="shared" si="65"/>
        <v>-94.296114909150575</v>
      </c>
      <c r="AV44" s="8">
        <f t="shared" si="65"/>
        <v>-94.296114909150575</v>
      </c>
      <c r="AW44" s="8">
        <f t="shared" si="65"/>
        <v>-94.296114909150575</v>
      </c>
    </row>
    <row r="45" spans="1:49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8" t="s">
        <v>16</v>
      </c>
      <c r="AV45" s="8" t="s">
        <v>16</v>
      </c>
      <c r="AW45" s="8" t="s">
        <v>16</v>
      </c>
    </row>
    <row r="46" spans="1:49" ht="15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5">
        <v>0.2</v>
      </c>
      <c r="AD46" s="15">
        <v>0.2</v>
      </c>
      <c r="AE46" s="15">
        <v>3.9</v>
      </c>
      <c r="AF46" s="15">
        <v>-3.91</v>
      </c>
      <c r="AG46" s="15">
        <v>-3.91</v>
      </c>
      <c r="AH46" s="15">
        <v>-0.2</v>
      </c>
      <c r="AI46" s="15">
        <v>-5</v>
      </c>
      <c r="AJ46" s="15">
        <v>-5</v>
      </c>
      <c r="AK46" s="15">
        <v>-2</v>
      </c>
      <c r="AL46" s="15">
        <v>-6.9</v>
      </c>
      <c r="AM46" s="15">
        <v>-6.9</v>
      </c>
      <c r="AN46" s="15">
        <v>-2.8</v>
      </c>
      <c r="AO46" s="15">
        <v>-5.6</v>
      </c>
      <c r="AP46" s="15">
        <v>-2</v>
      </c>
      <c r="AQ46" s="15">
        <v>-2</v>
      </c>
      <c r="AR46" s="15">
        <v>-8.5</v>
      </c>
      <c r="AS46" s="15">
        <v>-8.5</v>
      </c>
      <c r="AT46" s="15">
        <v>-5.6</v>
      </c>
      <c r="AU46" s="15">
        <v>-4.5999999999999996</v>
      </c>
      <c r="AV46" s="15">
        <v>-4.5999999999999996</v>
      </c>
      <c r="AW46" s="15">
        <v>-1.2</v>
      </c>
    </row>
    <row r="47" spans="1:49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</row>
    <row r="48" spans="1:49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8" t="s">
        <v>16</v>
      </c>
      <c r="AV48" s="8" t="s">
        <v>16</v>
      </c>
      <c r="AW48" s="8" t="s">
        <v>16</v>
      </c>
    </row>
    <row r="49" spans="1:4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</row>
    <row r="50" spans="1:49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" t="s">
        <v>16</v>
      </c>
      <c r="AV50" s="9" t="s">
        <v>16</v>
      </c>
      <c r="AW50" s="9" t="s">
        <v>16</v>
      </c>
    </row>
    <row r="51" spans="1:49" ht="30">
      <c r="A51" s="7" t="s">
        <v>82</v>
      </c>
      <c r="B51" s="12">
        <f t="shared" ref="B51:J51" si="66">B44+B46+B47-B49</f>
        <v>-99.357574905606782</v>
      </c>
      <c r="C51" s="12">
        <f t="shared" si="66"/>
        <v>-99.357574905606782</v>
      </c>
      <c r="D51" s="12">
        <f t="shared" si="66"/>
        <v>-95.057574905606771</v>
      </c>
      <c r="E51" s="12">
        <f t="shared" si="66"/>
        <v>-104.72365801062423</v>
      </c>
      <c r="F51" s="12"/>
      <c r="G51" s="12">
        <f t="shared" si="66"/>
        <v>-100.10365801062423</v>
      </c>
      <c r="H51" s="74">
        <f t="shared" si="66"/>
        <v>-104.37667503568736</v>
      </c>
      <c r="I51" s="74">
        <f t="shared" si="66"/>
        <v>-104.37667503568736</v>
      </c>
      <c r="J51" s="74">
        <f t="shared" si="66"/>
        <v>-100.83667503568735</v>
      </c>
      <c r="K51" s="12">
        <f t="shared" ref="K51:P51" si="67">K44+K46+K47-K49</f>
        <v>-97.094216296319274</v>
      </c>
      <c r="L51" s="12">
        <f t="shared" si="67"/>
        <v>-96.994216296319266</v>
      </c>
      <c r="M51" s="12">
        <f t="shared" si="67"/>
        <v>-93.794216296319263</v>
      </c>
      <c r="N51" s="12">
        <f t="shared" si="67"/>
        <v>-106.09646330827732</v>
      </c>
      <c r="O51" s="12">
        <f t="shared" si="67"/>
        <v>-106.09646330827732</v>
      </c>
      <c r="P51" s="12">
        <f t="shared" si="67"/>
        <v>-102.59646330827732</v>
      </c>
      <c r="Q51" s="12">
        <f t="shared" ref="Q51:V51" si="68">Q44+Q46+Q47-Q49</f>
        <v>-103.02667503568735</v>
      </c>
      <c r="R51" s="12">
        <f t="shared" si="68"/>
        <v>-103.02667503568735</v>
      </c>
      <c r="S51" s="12">
        <f t="shared" si="68"/>
        <v>-98.926675035687353</v>
      </c>
      <c r="T51" s="8">
        <f t="shared" si="68"/>
        <v>-99.557574905606771</v>
      </c>
      <c r="U51" s="8">
        <f t="shared" si="68"/>
        <v>-99.557574905606771</v>
      </c>
      <c r="V51" s="8">
        <f t="shared" si="68"/>
        <v>-95.307574905606771</v>
      </c>
      <c r="W51" s="8">
        <f t="shared" ref="W51:AB51" si="69">W44+W46+W47-W49</f>
        <v>-97.68340465562963</v>
      </c>
      <c r="X51" s="8">
        <f t="shared" si="69"/>
        <v>-97.68340465562963</v>
      </c>
      <c r="Y51" s="8">
        <f t="shared" si="69"/>
        <v>-95.083404655629636</v>
      </c>
      <c r="Z51" s="12">
        <f t="shared" si="69"/>
        <v>-100.52667503568735</v>
      </c>
      <c r="AA51" s="12">
        <f t="shared" si="69"/>
        <v>-96.426675035687353</v>
      </c>
      <c r="AB51" s="12">
        <f t="shared" si="69"/>
        <v>-96.276675035687347</v>
      </c>
      <c r="AC51" s="12">
        <f t="shared" ref="AC51:AE51" si="70">AC44+AC46+AC47-AC49</f>
        <v>-100.78599459218459</v>
      </c>
      <c r="AD51" s="12">
        <f t="shared" si="70"/>
        <v>-100.78599459218459</v>
      </c>
      <c r="AE51" s="12">
        <f t="shared" si="70"/>
        <v>-97.085994592184591</v>
      </c>
      <c r="AF51" s="12">
        <f t="shared" ref="AF51:AN51" si="71">AF44+AF46+AF47-AF49</f>
        <v>-98.783438300604459</v>
      </c>
      <c r="AG51" s="12">
        <f t="shared" si="71"/>
        <v>-98.783438300604459</v>
      </c>
      <c r="AH51" s="12">
        <f t="shared" si="71"/>
        <v>-95.073438300604465</v>
      </c>
      <c r="AI51" s="12">
        <f t="shared" si="71"/>
        <v>-101.42667503568735</v>
      </c>
      <c r="AJ51" s="12">
        <f t="shared" si="71"/>
        <v>-101.42667503568735</v>
      </c>
      <c r="AK51" s="12">
        <f t="shared" si="71"/>
        <v>-98.426675035687353</v>
      </c>
      <c r="AL51" s="8">
        <f t="shared" si="71"/>
        <v>-101.31586339499772</v>
      </c>
      <c r="AM51" s="8">
        <f t="shared" si="71"/>
        <v>-101.31586339499772</v>
      </c>
      <c r="AN51" s="8">
        <f t="shared" si="71"/>
        <v>-97.215863394997712</v>
      </c>
      <c r="AO51" s="8">
        <f>AO44+AO46+AO47-AO49</f>
        <v>-102.02667503568735</v>
      </c>
      <c r="AP51" s="8">
        <f>AP44+AP46+AP47-AP49</f>
        <v>-98.426675035687353</v>
      </c>
      <c r="AQ51" s="8">
        <f>AQ44+AQ46+AQ47-AQ49</f>
        <v>-98.426675035687353</v>
      </c>
      <c r="AR51" s="8">
        <f t="shared" ref="AR51:AW51" si="72">AR44+AR46+AR47-AR49</f>
        <v>-101.80913642512979</v>
      </c>
      <c r="AS51" s="8">
        <f t="shared" si="72"/>
        <v>-101.80913642512979</v>
      </c>
      <c r="AT51" s="8">
        <f t="shared" si="72"/>
        <v>-98.909136425129788</v>
      </c>
      <c r="AU51" s="8">
        <f t="shared" si="72"/>
        <v>-96.896114909150569</v>
      </c>
      <c r="AV51" s="8">
        <f t="shared" si="72"/>
        <v>-96.896114909150569</v>
      </c>
      <c r="AW51" s="8">
        <f t="shared" si="72"/>
        <v>-93.496114909150577</v>
      </c>
    </row>
    <row r="52" spans="1:49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25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90" t="s">
        <v>16</v>
      </c>
      <c r="AU52" s="90" t="s">
        <v>16</v>
      </c>
      <c r="AV52" s="90" t="s">
        <v>16</v>
      </c>
      <c r="AW52" s="90" t="s">
        <v>16</v>
      </c>
    </row>
    <row r="53" spans="1:49" ht="30">
      <c r="A53" s="30" t="s">
        <v>85</v>
      </c>
      <c r="B53" s="23">
        <f>B26+B30+B33-B34-B51</f>
        <v>157.93089986991947</v>
      </c>
      <c r="C53" s="23">
        <f t="shared" ref="C53:G53" si="73">C26+C30+C33-C34-C51</f>
        <v>154.93089986991947</v>
      </c>
      <c r="D53" s="23">
        <f t="shared" si="73"/>
        <v>150.63089986991946</v>
      </c>
      <c r="E53" s="23">
        <f t="shared" si="73"/>
        <v>157.36089986991945</v>
      </c>
      <c r="F53" s="23"/>
      <c r="G53" s="23">
        <f t="shared" si="73"/>
        <v>149.74089986991945</v>
      </c>
      <c r="H53" s="79">
        <f>H26+H30+H33-H34-H51</f>
        <v>161.98089986991948</v>
      </c>
      <c r="I53" s="79">
        <f t="shared" ref="I53:J53" si="74">I26+I30+I33-I34-I51</f>
        <v>158.98089986991948</v>
      </c>
      <c r="J53" s="79">
        <f t="shared" si="74"/>
        <v>155.44089986991946</v>
      </c>
      <c r="K53" s="23">
        <f>K26+K30+K33-K34-K51</f>
        <v>155.92059991327966</v>
      </c>
      <c r="L53" s="23">
        <f t="shared" ref="L53:M53" si="75">L26+L30+L33-L34-L51</f>
        <v>152.82059991327964</v>
      </c>
      <c r="M53" s="23">
        <f t="shared" si="75"/>
        <v>149.62059991327965</v>
      </c>
      <c r="N53" s="23">
        <f>N26+N30+N33-N34-N51</f>
        <v>152.01978827259001</v>
      </c>
      <c r="O53" s="23">
        <f t="shared" ref="O53:P53" si="76">O26+O30+O33-O34-O51</f>
        <v>149.01978827259001</v>
      </c>
      <c r="P53" s="23">
        <f t="shared" si="76"/>
        <v>145.51978827259001</v>
      </c>
      <c r="Q53" s="23">
        <f>Q26+Q30+Q33-Q34-Q51</f>
        <v>157.62059991327965</v>
      </c>
      <c r="R53" s="23">
        <f t="shared" ref="R53:S53" si="77">R26+R30+R33-R34-R51</f>
        <v>154.62059991327965</v>
      </c>
      <c r="S53" s="23">
        <f t="shared" si="77"/>
        <v>150.52059991327968</v>
      </c>
      <c r="T53" s="23">
        <f>T26+T30+T33-T34-T51</f>
        <v>158.13089986991946</v>
      </c>
      <c r="U53" s="23">
        <f t="shared" ref="U53:V53" si="78">U26+U30+U33-U34-U51</f>
        <v>155.13089986991946</v>
      </c>
      <c r="V53" s="23">
        <f t="shared" si="78"/>
        <v>150.88089986991946</v>
      </c>
      <c r="W53" s="23">
        <f>W26+W30+W33-W34-W51</f>
        <v>159.52008822922983</v>
      </c>
      <c r="X53" s="23">
        <f t="shared" ref="X53:Y53" si="79">X26+X30+X33-X34-X51</f>
        <v>156.52008822922983</v>
      </c>
      <c r="Y53" s="23">
        <f t="shared" si="79"/>
        <v>153.92008822922983</v>
      </c>
      <c r="Z53" s="23">
        <f>Z26+Z30+Z33-Z34-Z51</f>
        <v>158.13089986991946</v>
      </c>
      <c r="AA53" s="23">
        <f t="shared" ref="AA53:AB53" si="80">AA26+AA30+AA33-AA34-AA51</f>
        <v>151.03089986991949</v>
      </c>
      <c r="AB53" s="23">
        <f t="shared" si="80"/>
        <v>150.88089986991946</v>
      </c>
      <c r="AC53" s="23">
        <f>AC26+AC30+AC33-AC34-AC51</f>
        <v>150.82059991327966</v>
      </c>
      <c r="AD53" s="23">
        <f t="shared" ref="AD53:AE53" si="81">AD26+AD30+AD33-AD34-AD51</f>
        <v>147.82059991327966</v>
      </c>
      <c r="AE53" s="23">
        <f t="shared" si="81"/>
        <v>144.12059991327965</v>
      </c>
      <c r="AF53" s="23">
        <f>AF26+AF30+AF33-AF34-AF51</f>
        <v>152.91978827259001</v>
      </c>
      <c r="AG53" s="23">
        <f t="shared" ref="AG53:AH53" si="82">AG26+AG30+AG33-AG34-AG51</f>
        <v>149.91978827259001</v>
      </c>
      <c r="AH53" s="23">
        <f t="shared" si="82"/>
        <v>146.20978827259003</v>
      </c>
      <c r="AI53" s="23">
        <f>AI26+AI30+AI33-AI34-AI51</f>
        <v>159.03089986991949</v>
      </c>
      <c r="AJ53" s="23">
        <f t="shared" ref="AJ53:AK53" si="83">AJ26+AJ30+AJ33-AJ34-AJ51</f>
        <v>156.03089986991949</v>
      </c>
      <c r="AK53" s="23">
        <f t="shared" si="83"/>
        <v>153.03089986991949</v>
      </c>
      <c r="AL53" s="23">
        <f>AL26+AL30+AL33-AL34-AL51</f>
        <v>155.90978827259005</v>
      </c>
      <c r="AM53" s="23">
        <f t="shared" ref="AM53:AN53" si="84">AM26+AM30+AM33-AM34-AM51</f>
        <v>152.90978827259005</v>
      </c>
      <c r="AN53" s="23">
        <f t="shared" si="84"/>
        <v>148.80978827259003</v>
      </c>
      <c r="AO53" s="23">
        <f>AO26+AO30+AO33-AO34-AO51</f>
        <v>155.63089986991946</v>
      </c>
      <c r="AP53" s="23">
        <f t="shared" ref="AP53:AQ53" si="85">AP26+AP30+AP33-AP34-AP51</f>
        <v>149.03089986991949</v>
      </c>
      <c r="AQ53" s="23">
        <f t="shared" si="85"/>
        <v>149.03089986991949</v>
      </c>
      <c r="AR53" s="23">
        <f>AR26+AR30+AR33-AR34-AR51</f>
        <v>162.53089986991947</v>
      </c>
      <c r="AS53" s="23">
        <f t="shared" ref="AS53:AT53" si="86">AS26+AS30+AS33-AS34-AS51</f>
        <v>159.53089986991947</v>
      </c>
      <c r="AT53" s="23">
        <f t="shared" si="86"/>
        <v>156.63089986991946</v>
      </c>
      <c r="AU53" s="23">
        <f>AU26+AU30+AU33-AU34-AU51</f>
        <v>154.50033974338271</v>
      </c>
      <c r="AV53" s="23">
        <f t="shared" ref="AV53:AW53" si="87">AV26+AV30+AV33-AV34-AV51</f>
        <v>151.50033974338271</v>
      </c>
      <c r="AW53" s="23">
        <f t="shared" si="87"/>
        <v>148.1003397433827</v>
      </c>
    </row>
    <row r="54" spans="1:49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</row>
    <row r="55" spans="1:4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  <c r="AU55" s="86">
        <v>8</v>
      </c>
      <c r="AV55" s="86">
        <v>8</v>
      </c>
      <c r="AW55" s="86">
        <v>8</v>
      </c>
    </row>
    <row r="56" spans="1:49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26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" t="s">
        <v>16</v>
      </c>
      <c r="AV56" s="9" t="s">
        <v>16</v>
      </c>
      <c r="AW56" s="9" t="s">
        <v>16</v>
      </c>
    </row>
    <row r="57" spans="1:49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  <c r="AT57" s="86">
        <v>5.13</v>
      </c>
      <c r="AU57" s="86">
        <v>5.13</v>
      </c>
      <c r="AV57" s="86">
        <v>5.13</v>
      </c>
      <c r="AW57" s="86">
        <v>5.13</v>
      </c>
    </row>
    <row r="58" spans="1:49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  <c r="AU58" s="86">
        <v>0</v>
      </c>
      <c r="AV58" s="86">
        <v>0</v>
      </c>
      <c r="AW58" s="86">
        <v>0</v>
      </c>
    </row>
    <row r="59" spans="1:49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  <c r="AU59" s="86">
        <v>12.5</v>
      </c>
      <c r="AV59" s="86">
        <v>12.5</v>
      </c>
      <c r="AW59" s="86">
        <v>12.5</v>
      </c>
    </row>
    <row r="60" spans="1:49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  <c r="AU60" s="86">
        <v>0</v>
      </c>
      <c r="AV60" s="86">
        <v>0</v>
      </c>
      <c r="AW60" s="86">
        <v>0</v>
      </c>
    </row>
    <row r="61" spans="1:49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25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90" t="s">
        <v>16</v>
      </c>
      <c r="AU61" s="90" t="s">
        <v>16</v>
      </c>
      <c r="AV61" s="90" t="s">
        <v>16</v>
      </c>
      <c r="AW61" s="90" t="s">
        <v>16</v>
      </c>
    </row>
    <row r="62" spans="1:49" ht="30">
      <c r="A62" s="30" t="s">
        <v>111</v>
      </c>
      <c r="B62" s="23">
        <f>B53-B57+B58-B59+B60</f>
        <v>140.30089986991948</v>
      </c>
      <c r="C62" s="23">
        <f t="shared" ref="C62:G62" si="88">C53-C57+C58-C59+C60</f>
        <v>137.30089986991948</v>
      </c>
      <c r="D62" s="23">
        <f t="shared" si="88"/>
        <v>133.00089986991946</v>
      </c>
      <c r="E62" s="23">
        <f t="shared" si="88"/>
        <v>139.73089986991945</v>
      </c>
      <c r="F62" s="23"/>
      <c r="G62" s="23">
        <f t="shared" si="88"/>
        <v>132.11089986991945</v>
      </c>
      <c r="H62" s="79">
        <f>H53-H57+H58-H59+H60</f>
        <v>144.35089986991949</v>
      </c>
      <c r="I62" s="79">
        <f t="shared" ref="I62:J62" si="89">I53-I57+I58-I59+I60</f>
        <v>141.35089986991949</v>
      </c>
      <c r="J62" s="79">
        <f t="shared" si="89"/>
        <v>137.81089986991947</v>
      </c>
      <c r="K62" s="23">
        <f>K53-K57+K58-K59+K60</f>
        <v>138.29059991327966</v>
      </c>
      <c r="L62" s="23">
        <f t="shared" ref="L62:M62" si="90">L53-L57+L58-L59+L60</f>
        <v>135.19059991327964</v>
      </c>
      <c r="M62" s="23">
        <f t="shared" si="90"/>
        <v>131.99059991327965</v>
      </c>
      <c r="N62" s="23">
        <f>N53-N57+N58-N59+N60</f>
        <v>134.38978827259001</v>
      </c>
      <c r="O62" s="23">
        <f t="shared" ref="O62:P62" si="91">O53-O57+O58-O59+O60</f>
        <v>131.38978827259001</v>
      </c>
      <c r="P62" s="23">
        <f t="shared" si="91"/>
        <v>127.88978827259001</v>
      </c>
      <c r="Q62" s="23">
        <f>Q53-Q57+Q58-Q59+Q60</f>
        <v>139.99059991327965</v>
      </c>
      <c r="R62" s="23">
        <f t="shared" ref="R62:S62" si="92">R53-R57+R58-R59+R60</f>
        <v>136.99059991327965</v>
      </c>
      <c r="S62" s="23">
        <f t="shared" si="92"/>
        <v>132.89059991327969</v>
      </c>
      <c r="T62" s="23">
        <f>T53-T57+T58-T59+T60</f>
        <v>140.50089986991946</v>
      </c>
      <c r="U62" s="23">
        <f t="shared" ref="U62:V62" si="93">U53-U57+U58-U59+U60</f>
        <v>137.50089986991946</v>
      </c>
      <c r="V62" s="23">
        <f t="shared" si="93"/>
        <v>133.25089986991946</v>
      </c>
      <c r="W62" s="23">
        <f>W53-W57+W58-W59+W60</f>
        <v>140.68008822922982</v>
      </c>
      <c r="X62" s="23">
        <f t="shared" ref="X62:Y62" si="94">X53-X57+X58-X59+X60</f>
        <v>137.68008822922982</v>
      </c>
      <c r="Y62" s="23">
        <f t="shared" si="94"/>
        <v>135.08008822922983</v>
      </c>
      <c r="Z62" s="23">
        <f>Z53-Z57+Z58-Z59+Z60</f>
        <v>140.50089986991946</v>
      </c>
      <c r="AA62" s="23">
        <f t="shared" ref="AA62:AB62" si="95">AA53-AA57+AA58-AA59+AA60</f>
        <v>133.4008998699195</v>
      </c>
      <c r="AB62" s="23">
        <f t="shared" si="95"/>
        <v>133.25089986991946</v>
      </c>
      <c r="AC62" s="23">
        <f>AC53-AC57+AC58-AC59+AC60</f>
        <v>133.19059991327967</v>
      </c>
      <c r="AD62" s="23">
        <f t="shared" ref="AD62:AE62" si="96">AD53-AD57+AD58-AD59+AD60</f>
        <v>130.19059991327967</v>
      </c>
      <c r="AE62" s="23">
        <f t="shared" si="96"/>
        <v>126.49059991327965</v>
      </c>
      <c r="AF62" s="23">
        <f>AF53-AF57+AF58-AF59+AF60</f>
        <v>135.28978827259002</v>
      </c>
      <c r="AG62" s="23">
        <f t="shared" ref="AG62:AH62" si="97">AG53-AG57+AG58-AG59+AG60</f>
        <v>132.28978827259002</v>
      </c>
      <c r="AH62" s="23">
        <f t="shared" si="97"/>
        <v>128.57978827259004</v>
      </c>
      <c r="AI62" s="23">
        <f>AI53-AI57+AI58-AI59+AI60</f>
        <v>141.4008998699195</v>
      </c>
      <c r="AJ62" s="23">
        <f t="shared" ref="AJ62:AK62" si="98">AJ53-AJ57+AJ58-AJ59+AJ60</f>
        <v>138.4008998699195</v>
      </c>
      <c r="AK62" s="23">
        <f t="shared" si="98"/>
        <v>135.4008998699195</v>
      </c>
      <c r="AL62" s="23">
        <f>AL53-AL57+AL58-AL59+AL60</f>
        <v>138.27978827259005</v>
      </c>
      <c r="AM62" s="23">
        <f t="shared" ref="AM62:AN62" si="99">AM53-AM57+AM58-AM59+AM60</f>
        <v>135.27978827259005</v>
      </c>
      <c r="AN62" s="23">
        <f t="shared" si="99"/>
        <v>131.17978827259003</v>
      </c>
      <c r="AO62" s="23">
        <f>AO53-AO57+AO58-AO59+AO60</f>
        <v>138.00089986991946</v>
      </c>
      <c r="AP62" s="23">
        <f t="shared" ref="AP62:AQ62" si="100">AP53-AP57+AP58-AP59+AP60</f>
        <v>131.4008998699195</v>
      </c>
      <c r="AQ62" s="23">
        <f t="shared" si="100"/>
        <v>131.4008998699195</v>
      </c>
      <c r="AR62" s="23">
        <f>AR53-AR57+AR58-AR59+AR60</f>
        <v>144.90089986991947</v>
      </c>
      <c r="AS62" s="23">
        <f t="shared" ref="AS62:AT62" si="101">AS53-AS57+AS58-AS59+AS60</f>
        <v>141.90089986991947</v>
      </c>
      <c r="AT62" s="23">
        <f t="shared" si="101"/>
        <v>139.00089986991946</v>
      </c>
      <c r="AU62" s="23">
        <f>AU53-AU57+AU58-AU59+AU60</f>
        <v>136.87033974338271</v>
      </c>
      <c r="AV62" s="23">
        <f t="shared" ref="AV62:AW62" si="102">AV53-AV57+AV58-AV59+AV60</f>
        <v>133.87033974338271</v>
      </c>
      <c r="AW62" s="23">
        <f t="shared" si="102"/>
        <v>130.47033974338271</v>
      </c>
    </row>
    <row r="63" spans="1:49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  <c r="AV63" s="2"/>
      <c r="AW63" s="2"/>
    </row>
    <row r="64" spans="1:49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25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90" t="s">
        <v>16</v>
      </c>
      <c r="AU64" s="90" t="s">
        <v>16</v>
      </c>
      <c r="AV64" s="90" t="s">
        <v>16</v>
      </c>
      <c r="AW64" s="90" t="s">
        <v>16</v>
      </c>
    </row>
    <row r="65" spans="1:49" ht="15">
      <c r="A65" s="30" t="s">
        <v>98</v>
      </c>
      <c r="B65" s="23">
        <f t="shared" ref="B65:J65" si="103">B17-B23-B51+B21+B33</f>
        <v>144.90000000000003</v>
      </c>
      <c r="C65" s="23">
        <f t="shared" si="103"/>
        <v>144.90000000000003</v>
      </c>
      <c r="D65" s="23">
        <f t="shared" si="103"/>
        <v>140.60000000000002</v>
      </c>
      <c r="E65" s="23">
        <f t="shared" si="103"/>
        <v>148.19000000000003</v>
      </c>
      <c r="F65" s="23"/>
      <c r="G65" s="23">
        <f t="shared" si="103"/>
        <v>143.57000000000002</v>
      </c>
      <c r="H65" s="79">
        <f t="shared" si="103"/>
        <v>148.95000000000005</v>
      </c>
      <c r="I65" s="79">
        <f t="shared" si="103"/>
        <v>148.95000000000005</v>
      </c>
      <c r="J65" s="79">
        <f t="shared" si="103"/>
        <v>145.41000000000003</v>
      </c>
      <c r="K65" s="23">
        <f t="shared" ref="K65:P65" si="104">K17-K23-K51+K21+K33</f>
        <v>145.90000000000003</v>
      </c>
      <c r="L65" s="23">
        <f t="shared" si="104"/>
        <v>145.80000000000001</v>
      </c>
      <c r="M65" s="23">
        <f t="shared" si="104"/>
        <v>142.60000000000002</v>
      </c>
      <c r="N65" s="23">
        <f t="shared" si="104"/>
        <v>144.64918835931039</v>
      </c>
      <c r="O65" s="23">
        <f t="shared" si="104"/>
        <v>144.64918835931039</v>
      </c>
      <c r="P65" s="23">
        <f t="shared" si="104"/>
        <v>141.14918835931039</v>
      </c>
      <c r="Q65" s="23">
        <f t="shared" ref="Q65:V65" si="105">Q17-Q23-Q51+Q21+Q33</f>
        <v>147.60000000000002</v>
      </c>
      <c r="R65" s="23">
        <f t="shared" si="105"/>
        <v>147.60000000000002</v>
      </c>
      <c r="S65" s="23">
        <f t="shared" si="105"/>
        <v>143.50000000000006</v>
      </c>
      <c r="T65" s="23">
        <f t="shared" si="105"/>
        <v>145.10000000000002</v>
      </c>
      <c r="U65" s="23">
        <f t="shared" si="105"/>
        <v>145.10000000000002</v>
      </c>
      <c r="V65" s="23">
        <f t="shared" si="105"/>
        <v>140.85000000000002</v>
      </c>
      <c r="W65" s="23">
        <f t="shared" ref="W65:AB65" si="106">W17-W23-W51+W21+W33</f>
        <v>146.48918835931039</v>
      </c>
      <c r="X65" s="23">
        <f t="shared" si="106"/>
        <v>146.48918835931039</v>
      </c>
      <c r="Y65" s="23">
        <f t="shared" si="106"/>
        <v>143.8891883593104</v>
      </c>
      <c r="Z65" s="23">
        <f t="shared" si="106"/>
        <v>145.10000000000002</v>
      </c>
      <c r="AA65" s="23">
        <f t="shared" si="106"/>
        <v>141.00000000000006</v>
      </c>
      <c r="AB65" s="23">
        <f t="shared" si="106"/>
        <v>140.85000000000002</v>
      </c>
      <c r="AC65" s="23">
        <f t="shared" ref="AC65:AE65" si="107">AC17-AC23-AC51+AC21+AC33</f>
        <v>140.80000000000004</v>
      </c>
      <c r="AD65" s="23">
        <f t="shared" si="107"/>
        <v>140.80000000000004</v>
      </c>
      <c r="AE65" s="23">
        <f t="shared" si="107"/>
        <v>137.10000000000002</v>
      </c>
      <c r="AF65" s="23">
        <f t="shared" ref="AF65:AN65" si="108">AF17-AF23-AF51+AF21+AF33</f>
        <v>142.89918835931039</v>
      </c>
      <c r="AG65" s="23">
        <f t="shared" si="108"/>
        <v>142.89918835931039</v>
      </c>
      <c r="AH65" s="23">
        <f t="shared" si="108"/>
        <v>139.18918835931041</v>
      </c>
      <c r="AI65" s="23">
        <f t="shared" si="108"/>
        <v>146.00000000000006</v>
      </c>
      <c r="AJ65" s="23">
        <f t="shared" si="108"/>
        <v>146.00000000000006</v>
      </c>
      <c r="AK65" s="23">
        <f t="shared" si="108"/>
        <v>143.00000000000006</v>
      </c>
      <c r="AL65" s="23">
        <f t="shared" si="108"/>
        <v>145.88918835931042</v>
      </c>
      <c r="AM65" s="23">
        <f t="shared" si="108"/>
        <v>145.88918835931042</v>
      </c>
      <c r="AN65" s="23">
        <f t="shared" si="108"/>
        <v>141.7891883593104</v>
      </c>
      <c r="AO65" s="23">
        <f>AO17-AO23-AO51+AO21+AO33</f>
        <v>146.60000000000002</v>
      </c>
      <c r="AP65" s="23">
        <f>AP17-AP23-AP51+AP21+AP33</f>
        <v>143.00000000000006</v>
      </c>
      <c r="AQ65" s="23">
        <f>AQ17-AQ23-AQ51+AQ21+AQ33</f>
        <v>143.00000000000006</v>
      </c>
      <c r="AR65" s="23">
        <f t="shared" ref="AR65:AW65" si="109">AR17-AR23-AR51+AR21+AR33</f>
        <v>149.50000000000003</v>
      </c>
      <c r="AS65" s="23">
        <f t="shared" si="109"/>
        <v>149.50000000000003</v>
      </c>
      <c r="AT65" s="23">
        <f t="shared" si="109"/>
        <v>146.60000000000002</v>
      </c>
      <c r="AU65" s="23">
        <f t="shared" si="109"/>
        <v>141.46943987346327</v>
      </c>
      <c r="AV65" s="23">
        <f t="shared" si="109"/>
        <v>141.46943987346327</v>
      </c>
      <c r="AW65" s="23">
        <f t="shared" si="109"/>
        <v>138.06943987346327</v>
      </c>
    </row>
  </sheetData>
  <mergeCells count="16">
    <mergeCell ref="AU1:AW1"/>
    <mergeCell ref="B1:D1"/>
    <mergeCell ref="E1:G1"/>
    <mergeCell ref="H1:J1"/>
    <mergeCell ref="K1:M1"/>
    <mergeCell ref="N1:P1"/>
    <mergeCell ref="AR1:AT1"/>
    <mergeCell ref="AO1:AQ1"/>
    <mergeCell ref="AL1:AN1"/>
    <mergeCell ref="AI1:AK1"/>
    <mergeCell ref="Q1:S1"/>
    <mergeCell ref="AF1:AH1"/>
    <mergeCell ref="AC1:AE1"/>
    <mergeCell ref="Z1:AB1"/>
    <mergeCell ref="W1:Y1"/>
    <mergeCell ref="T1:V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5"/>
  <sheetViews>
    <sheetView workbookViewId="0">
      <pane xSplit="1" ySplit="1" topLeftCell="T2" activePane="bottomRight" state="frozen"/>
      <selection pane="topRight"/>
      <selection pane="bottomLeft"/>
      <selection pane="bottomRight" activeCell="X1" sqref="X1:Y65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1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24" width="14.875" style="1" customWidth="1"/>
    <col min="25" max="25" width="14.375" style="1" customWidth="1"/>
    <col min="26" max="16384" width="9" style="1"/>
  </cols>
  <sheetData>
    <row r="1" spans="1:25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119</v>
      </c>
      <c r="K1" s="105"/>
      <c r="L1" s="105" t="s">
        <v>126</v>
      </c>
      <c r="M1" s="105"/>
      <c r="N1" s="105" t="s">
        <v>132</v>
      </c>
      <c r="O1" s="105"/>
      <c r="P1" s="105" t="s">
        <v>133</v>
      </c>
      <c r="Q1" s="105"/>
      <c r="R1" s="105" t="s">
        <v>135</v>
      </c>
      <c r="S1" s="105"/>
      <c r="T1" s="107" t="s">
        <v>140</v>
      </c>
      <c r="U1" s="108"/>
      <c r="V1" s="105" t="s">
        <v>142</v>
      </c>
      <c r="W1" s="105"/>
      <c r="X1" s="107" t="s">
        <v>143</v>
      </c>
      <c r="Y1" s="108"/>
    </row>
    <row r="2" spans="1:2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5" t="s">
        <v>112</v>
      </c>
      <c r="T2" s="5" t="s">
        <v>104</v>
      </c>
      <c r="U2" s="96" t="s">
        <v>112</v>
      </c>
      <c r="V2" s="5" t="s">
        <v>104</v>
      </c>
      <c r="W2" s="98" t="s">
        <v>112</v>
      </c>
      <c r="X2" s="5" t="s">
        <v>104</v>
      </c>
      <c r="Y2" s="99" t="s">
        <v>112</v>
      </c>
    </row>
    <row r="3" spans="1:2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</row>
    <row r="4" spans="1:2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</row>
    <row r="5" spans="1:2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</row>
    <row r="8" spans="1:2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</row>
    <row r="9" spans="1:2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</row>
    <row r="10" spans="1:2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</row>
    <row r="14" spans="1:25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</row>
    <row r="15" spans="1:2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</row>
    <row r="16" spans="1:2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 t="shared" si="3"/>
        <v>0</v>
      </c>
      <c r="Y18" s="8">
        <f t="shared" si="3"/>
        <v>-3</v>
      </c>
    </row>
    <row r="19" spans="1:2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</row>
    <row r="21" spans="1:2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</row>
    <row r="22" spans="1:2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 ht="15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71">
        <f t="shared" si="4"/>
        <v>22</v>
      </c>
      <c r="G25" s="71">
        <f t="shared" si="4"/>
        <v>19</v>
      </c>
      <c r="H25" s="8">
        <f t="shared" ref="H25:M25" si="5">H17+H18+H21+H22-H24</f>
        <v>22</v>
      </c>
      <c r="I25" s="8">
        <f t="shared" si="5"/>
        <v>19</v>
      </c>
      <c r="J25" s="8">
        <f t="shared" si="5"/>
        <v>22</v>
      </c>
      <c r="K25" s="8">
        <f t="shared" si="5"/>
        <v>19</v>
      </c>
      <c r="L25" s="8">
        <f t="shared" si="5"/>
        <v>22</v>
      </c>
      <c r="M25" s="8">
        <f t="shared" si="5"/>
        <v>19</v>
      </c>
      <c r="N25" s="8">
        <f t="shared" ref="N25:S25" si="6">N17+N18+N21+N22-N24</f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si="6"/>
        <v>22</v>
      </c>
      <c r="S25" s="8">
        <f t="shared" si="6"/>
        <v>19</v>
      </c>
      <c r="T25" s="8">
        <f t="shared" ref="T25:Y25" si="7">T17+T18+T21+T22-T24</f>
        <v>22</v>
      </c>
      <c r="U25" s="8">
        <f t="shared" si="7"/>
        <v>19</v>
      </c>
      <c r="V25" s="8">
        <f t="shared" si="7"/>
        <v>22</v>
      </c>
      <c r="W25" s="8">
        <f t="shared" si="7"/>
        <v>19</v>
      </c>
      <c r="X25" s="8">
        <f t="shared" si="7"/>
        <v>22</v>
      </c>
      <c r="Y25" s="8">
        <f t="shared" si="7"/>
        <v>19</v>
      </c>
    </row>
    <row r="26" spans="1:2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</row>
    <row r="27" spans="1: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12">
        <v>16</v>
      </c>
      <c r="U28" s="12">
        <v>16</v>
      </c>
      <c r="V28" s="8">
        <v>16</v>
      </c>
      <c r="W28" s="8">
        <v>16</v>
      </c>
      <c r="X28" s="8">
        <v>16</v>
      </c>
      <c r="Y28" s="8">
        <v>16</v>
      </c>
    </row>
    <row r="29" spans="1:25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  <c r="T29" s="86">
        <v>2</v>
      </c>
      <c r="U29" s="86">
        <v>2</v>
      </c>
      <c r="V29" s="86">
        <v>2</v>
      </c>
      <c r="W29" s="86">
        <v>2</v>
      </c>
      <c r="X29" s="86">
        <v>2</v>
      </c>
      <c r="Y29" s="86">
        <v>2</v>
      </c>
    </row>
    <row r="30" spans="1:25" ht="45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13.170899869919438</v>
      </c>
      <c r="E30" s="12">
        <f t="shared" si="8"/>
        <v>13.170899869919438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12">
        <f t="shared" si="10"/>
        <v>17.030899869919438</v>
      </c>
      <c r="Q30" s="12">
        <f t="shared" si="10"/>
        <v>17.030899869919438</v>
      </c>
      <c r="R30" s="12">
        <f t="shared" si="10"/>
        <v>14.020599913279625</v>
      </c>
      <c r="S30" s="12">
        <f t="shared" si="10"/>
        <v>14.020599913279625</v>
      </c>
      <c r="T30" s="12">
        <f t="shared" ref="T30:Y30" si="11">T31+10*LOG10(T28/T13)-T32</f>
        <v>17.030899869919438</v>
      </c>
      <c r="U30" s="12">
        <f t="shared" si="11"/>
        <v>17.030899869919438</v>
      </c>
      <c r="V30" s="8">
        <f t="shared" si="11"/>
        <v>13.030899869919438</v>
      </c>
      <c r="W30" s="8">
        <f t="shared" si="11"/>
        <v>13.030899869919438</v>
      </c>
      <c r="X30" s="8">
        <f t="shared" si="11"/>
        <v>17.030899869919438</v>
      </c>
      <c r="Y30" s="8">
        <f t="shared" si="11"/>
        <v>17.030899869919438</v>
      </c>
    </row>
    <row r="31" spans="1:2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4</v>
      </c>
      <c r="W32" s="86">
        <v>4</v>
      </c>
      <c r="X32" s="86">
        <v>0</v>
      </c>
      <c r="Y32" s="86">
        <v>0</v>
      </c>
    </row>
    <row r="33" spans="1:25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</row>
    <row r="34" spans="1:2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  <c r="T37" s="86">
        <v>-999</v>
      </c>
      <c r="U37" s="86">
        <v>-999</v>
      </c>
      <c r="V37" s="86">
        <v>-999</v>
      </c>
      <c r="W37" s="86">
        <v>-999</v>
      </c>
      <c r="X37" s="86">
        <v>-999</v>
      </c>
      <c r="Y37" s="86">
        <v>-999</v>
      </c>
    </row>
    <row r="38" spans="1:25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</row>
    <row r="39" spans="1:25" ht="30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4">
        <f t="shared" si="12"/>
        <v>-169.00000000000003</v>
      </c>
      <c r="G39" s="74">
        <f t="shared" si="12"/>
        <v>-169.00000000000003</v>
      </c>
      <c r="H39" s="12">
        <f t="shared" ref="H39:M39" si="13">10*LOG10(10^((H35+H36)/10)+10^(H37/10))</f>
        <v>-169.00000000000003</v>
      </c>
      <c r="I39" s="12">
        <f t="shared" si="13"/>
        <v>-169.00000000000003</v>
      </c>
      <c r="J39" s="12">
        <f t="shared" si="13"/>
        <v>-160.9583889004532</v>
      </c>
      <c r="K39" s="12">
        <f t="shared" si="13"/>
        <v>-160.9583889004532</v>
      </c>
      <c r="L39" s="12">
        <f t="shared" si="13"/>
        <v>-169.00000000000003</v>
      </c>
      <c r="M39" s="12">
        <f t="shared" si="13"/>
        <v>-169.00000000000003</v>
      </c>
      <c r="N39" s="8">
        <f t="shared" ref="N39:S39" si="14">10*LOG10(10^((N35+N36)/10)+10^(N37/10))</f>
        <v>-160.9583889004532</v>
      </c>
      <c r="O39" s="8">
        <f t="shared" si="14"/>
        <v>-160.9583889004532</v>
      </c>
      <c r="P39" s="12">
        <f t="shared" si="14"/>
        <v>-169.00000000000003</v>
      </c>
      <c r="Q39" s="12">
        <f t="shared" si="14"/>
        <v>-169.00000000000003</v>
      </c>
      <c r="R39" s="12">
        <f t="shared" si="14"/>
        <v>-164.03352307536667</v>
      </c>
      <c r="S39" s="12">
        <f t="shared" si="14"/>
        <v>-164.03352307536667</v>
      </c>
      <c r="T39" s="12">
        <f t="shared" ref="T39:Y39" si="15">10*LOG10(10^((T35+T36)/10)+10^(T37/10))</f>
        <v>-169.00000000000003</v>
      </c>
      <c r="U39" s="12">
        <f t="shared" si="15"/>
        <v>-169.00000000000003</v>
      </c>
      <c r="V39" s="8">
        <f t="shared" si="15"/>
        <v>-169.00000000000003</v>
      </c>
      <c r="W39" s="8">
        <f t="shared" si="15"/>
        <v>-169.00000000000003</v>
      </c>
      <c r="X39" s="8">
        <f t="shared" si="15"/>
        <v>-169.00000000000003</v>
      </c>
      <c r="Y39" s="8">
        <f t="shared" si="15"/>
        <v>-169.00000000000003</v>
      </c>
    </row>
    <row r="40" spans="1:2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</row>
    <row r="41" spans="1:25" ht="15">
      <c r="A41" s="21" t="s">
        <v>68</v>
      </c>
      <c r="B41" s="12">
        <f t="shared" ref="B41:G41" si="16">1*12*15*1000</f>
        <v>180000</v>
      </c>
      <c r="C41" s="12">
        <f t="shared" si="16"/>
        <v>180000</v>
      </c>
      <c r="D41" s="12">
        <f t="shared" si="16"/>
        <v>180000</v>
      </c>
      <c r="E41" s="12">
        <f t="shared" si="16"/>
        <v>180000</v>
      </c>
      <c r="F41" s="74">
        <f t="shared" si="16"/>
        <v>180000</v>
      </c>
      <c r="G41" s="74">
        <f t="shared" si="16"/>
        <v>180000</v>
      </c>
      <c r="H41" s="12">
        <f t="shared" ref="H41:M41" si="17">1*12*15*1000</f>
        <v>180000</v>
      </c>
      <c r="I41" s="12">
        <f t="shared" si="17"/>
        <v>180000</v>
      </c>
      <c r="J41" s="12">
        <f t="shared" si="17"/>
        <v>180000</v>
      </c>
      <c r="K41" s="12">
        <f t="shared" si="17"/>
        <v>180000</v>
      </c>
      <c r="L41" s="12">
        <f t="shared" si="17"/>
        <v>180000</v>
      </c>
      <c r="M41" s="12">
        <f t="shared" si="17"/>
        <v>180000</v>
      </c>
      <c r="N41" s="8">
        <f t="shared" ref="N41:S41" si="18">1*12*15*1000</f>
        <v>180000</v>
      </c>
      <c r="O41" s="8">
        <f t="shared" si="18"/>
        <v>180000</v>
      </c>
      <c r="P41" s="12">
        <f t="shared" si="18"/>
        <v>180000</v>
      </c>
      <c r="Q41" s="12">
        <f t="shared" si="18"/>
        <v>180000</v>
      </c>
      <c r="R41" s="12">
        <f t="shared" si="18"/>
        <v>180000</v>
      </c>
      <c r="S41" s="12">
        <f t="shared" si="18"/>
        <v>180000</v>
      </c>
      <c r="T41" s="12">
        <f t="shared" ref="T41:Y41" si="19">1*12*15*1000</f>
        <v>180000</v>
      </c>
      <c r="U41" s="12">
        <f t="shared" si="19"/>
        <v>180000</v>
      </c>
      <c r="V41" s="8">
        <f t="shared" si="19"/>
        <v>180000</v>
      </c>
      <c r="W41" s="8">
        <f t="shared" si="19"/>
        <v>180000</v>
      </c>
      <c r="X41" s="8">
        <f t="shared" si="19"/>
        <v>180000</v>
      </c>
      <c r="Y41" s="8">
        <f t="shared" si="19"/>
        <v>180000</v>
      </c>
    </row>
    <row r="42" spans="1:25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</row>
    <row r="43" spans="1:25" ht="15">
      <c r="A43" s="7" t="s">
        <v>71</v>
      </c>
      <c r="B43" s="12">
        <f t="shared" ref="B43:G43" si="20">B39+10*LOG10(B41)</f>
        <v>-116.44727494896696</v>
      </c>
      <c r="C43" s="12">
        <f t="shared" si="20"/>
        <v>-116.44727494896696</v>
      </c>
      <c r="D43" s="12">
        <f t="shared" si="20"/>
        <v>-116.44727494896696</v>
      </c>
      <c r="E43" s="12">
        <f t="shared" si="20"/>
        <v>-116.44727494896696</v>
      </c>
      <c r="F43" s="74">
        <f t="shared" si="20"/>
        <v>-116.44727494896696</v>
      </c>
      <c r="G43" s="74">
        <f t="shared" si="20"/>
        <v>-116.44727494896696</v>
      </c>
      <c r="H43" s="12">
        <f t="shared" ref="H43:M43" si="21">H39+10*LOG10(H41)</f>
        <v>-116.44727494896696</v>
      </c>
      <c r="I43" s="12">
        <f t="shared" si="21"/>
        <v>-116.44727494896696</v>
      </c>
      <c r="J43" s="12">
        <f t="shared" si="21"/>
        <v>-108.40566384942014</v>
      </c>
      <c r="K43" s="12">
        <f t="shared" si="21"/>
        <v>-108.40566384942014</v>
      </c>
      <c r="L43" s="12">
        <f t="shared" si="21"/>
        <v>-116.44727494896696</v>
      </c>
      <c r="M43" s="12">
        <f t="shared" si="21"/>
        <v>-116.44727494896696</v>
      </c>
      <c r="N43" s="8">
        <f t="shared" ref="N43:S43" si="22">N39+10*LOG10(N41)</f>
        <v>-108.40566384942014</v>
      </c>
      <c r="O43" s="8">
        <f t="shared" si="22"/>
        <v>-108.40566384942014</v>
      </c>
      <c r="P43" s="12">
        <f t="shared" si="22"/>
        <v>-116.44727494896696</v>
      </c>
      <c r="Q43" s="12">
        <f t="shared" si="22"/>
        <v>-116.44727494896696</v>
      </c>
      <c r="R43" s="12">
        <f t="shared" si="22"/>
        <v>-111.48079802433361</v>
      </c>
      <c r="S43" s="12">
        <f t="shared" si="22"/>
        <v>-111.48079802433361</v>
      </c>
      <c r="T43" s="12">
        <f t="shared" ref="T43:Y43" si="23">T39+10*LOG10(T41)</f>
        <v>-116.44727494896696</v>
      </c>
      <c r="U43" s="12">
        <f t="shared" si="23"/>
        <v>-116.44727494896696</v>
      </c>
      <c r="V43" s="8">
        <f t="shared" si="23"/>
        <v>-116.44727494896696</v>
      </c>
      <c r="W43" s="8">
        <f t="shared" si="23"/>
        <v>-116.44727494896696</v>
      </c>
      <c r="X43" s="8">
        <f t="shared" si="23"/>
        <v>-116.44727494896696</v>
      </c>
      <c r="Y43" s="8">
        <f t="shared" si="23"/>
        <v>-116.44727494896696</v>
      </c>
    </row>
    <row r="44" spans="1:2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</row>
    <row r="45" spans="1:25" ht="15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  <c r="T45" s="15">
        <v>-10</v>
      </c>
      <c r="U45" s="15">
        <v>-10</v>
      </c>
      <c r="V45" s="15">
        <v>-2.9</v>
      </c>
      <c r="W45" s="15">
        <v>-2.9</v>
      </c>
      <c r="X45" s="15">
        <v>-5.3</v>
      </c>
      <c r="Y45" s="15">
        <v>-5.3</v>
      </c>
    </row>
    <row r="46" spans="1:25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</row>
    <row r="47" spans="1:2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</row>
    <row r="50" spans="1:25" ht="30">
      <c r="A50" s="7" t="s">
        <v>80</v>
      </c>
      <c r="B50" s="12">
        <f t="shared" ref="B50:G50" si="24">B43+B45+B47-B48</f>
        <v>-122.24727494896696</v>
      </c>
      <c r="C50" s="12">
        <f t="shared" si="24"/>
        <v>-122.24727494896696</v>
      </c>
      <c r="D50" s="12">
        <f t="shared" si="24"/>
        <v>-120.46727494896696</v>
      </c>
      <c r="E50" s="12">
        <f t="shared" si="24"/>
        <v>-120.46727494896696</v>
      </c>
      <c r="F50" s="74">
        <f t="shared" si="24"/>
        <v>-112.98727494896697</v>
      </c>
      <c r="G50" s="74">
        <f t="shared" si="24"/>
        <v>-112.98727494896697</v>
      </c>
      <c r="H50" s="12">
        <f t="shared" ref="H50:M50" si="25">H43+H45+H47-H48</f>
        <v>-123.64727494896697</v>
      </c>
      <c r="I50" s="12">
        <f t="shared" si="25"/>
        <v>-123.54727494896696</v>
      </c>
      <c r="J50" s="12">
        <f t="shared" si="25"/>
        <v>-117.26566384942014</v>
      </c>
      <c r="K50" s="12">
        <f t="shared" si="25"/>
        <v>-117.26566384942014</v>
      </c>
      <c r="L50" s="12">
        <f t="shared" si="25"/>
        <v>-124.96727494896696</v>
      </c>
      <c r="M50" s="12">
        <f t="shared" si="25"/>
        <v>-124.96727494896696</v>
      </c>
      <c r="N50" s="8">
        <f t="shared" ref="N50:S50" si="26">N43+N45+N47-N48</f>
        <v>-108.90566384942014</v>
      </c>
      <c r="O50" s="8">
        <f t="shared" si="26"/>
        <v>-108.90566384942014</v>
      </c>
      <c r="P50" s="12">
        <f t="shared" si="26"/>
        <v>-119.87727494896697</v>
      </c>
      <c r="Q50" s="12">
        <f t="shared" si="26"/>
        <v>-119.87727494896697</v>
      </c>
      <c r="R50" s="12">
        <f t="shared" si="26"/>
        <v>-119.78079802433361</v>
      </c>
      <c r="S50" s="12">
        <f t="shared" si="26"/>
        <v>-119.78079802433361</v>
      </c>
      <c r="T50" s="12">
        <f t="shared" ref="T50:Y50" si="27">T43+T45+T47-T48</f>
        <v>-124.44727494896696</v>
      </c>
      <c r="U50" s="12">
        <f t="shared" si="27"/>
        <v>-124.44727494896696</v>
      </c>
      <c r="V50" s="8">
        <f t="shared" si="27"/>
        <v>-117.34727494896697</v>
      </c>
      <c r="W50" s="8">
        <f t="shared" si="27"/>
        <v>-117.34727494896697</v>
      </c>
      <c r="X50" s="8">
        <f t="shared" si="27"/>
        <v>-119.74727494896696</v>
      </c>
      <c r="Y50" s="8">
        <f t="shared" si="27"/>
        <v>-119.74727494896696</v>
      </c>
    </row>
    <row r="51" spans="1:2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</row>
    <row r="52" spans="1:25" ht="30">
      <c r="A52" s="22" t="s">
        <v>83</v>
      </c>
      <c r="B52" s="23">
        <f t="shared" ref="B52:G52" si="28">B25+B30+B33-B34-B50</f>
        <v>158.27817481888638</v>
      </c>
      <c r="C52" s="23">
        <f t="shared" si="28"/>
        <v>155.27817481888638</v>
      </c>
      <c r="D52" s="23">
        <f t="shared" si="28"/>
        <v>152.6381748188864</v>
      </c>
      <c r="E52" s="23">
        <f t="shared" si="28"/>
        <v>149.6381748188864</v>
      </c>
      <c r="F52" s="79">
        <f t="shared" si="28"/>
        <v>149.01817481888639</v>
      </c>
      <c r="G52" s="79">
        <f t="shared" si="28"/>
        <v>146.01817481888639</v>
      </c>
      <c r="H52" s="23">
        <f t="shared" ref="H52:M52" si="29">H25+H30+H33-H34-H50</f>
        <v>156.66787486224661</v>
      </c>
      <c r="I52" s="23">
        <f t="shared" si="29"/>
        <v>153.56787486224658</v>
      </c>
      <c r="J52" s="23">
        <f t="shared" si="29"/>
        <v>150.28626376269978</v>
      </c>
      <c r="K52" s="23">
        <f t="shared" si="29"/>
        <v>147.28626376269978</v>
      </c>
      <c r="L52" s="23">
        <f t="shared" si="29"/>
        <v>157.9878748622466</v>
      </c>
      <c r="M52" s="23">
        <f t="shared" si="29"/>
        <v>154.9878748622466</v>
      </c>
      <c r="N52" s="23">
        <f t="shared" ref="N52:S52" si="30">N25+N30+N33-N34-N50</f>
        <v>144.93656371933957</v>
      </c>
      <c r="O52" s="23">
        <f t="shared" si="30"/>
        <v>141.93656371933957</v>
      </c>
      <c r="P52" s="23">
        <f t="shared" si="30"/>
        <v>155.90817481888641</v>
      </c>
      <c r="Q52" s="23">
        <f t="shared" si="30"/>
        <v>152.90817481888641</v>
      </c>
      <c r="R52" s="23">
        <f t="shared" si="30"/>
        <v>152.80139793761322</v>
      </c>
      <c r="S52" s="23">
        <f t="shared" si="30"/>
        <v>149.80139793761322</v>
      </c>
      <c r="T52" s="23">
        <f t="shared" ref="T52:Y52" si="31">T25+T30+T33-T34-T50</f>
        <v>160.4781748188864</v>
      </c>
      <c r="U52" s="23">
        <f t="shared" si="31"/>
        <v>157.4781748188864</v>
      </c>
      <c r="V52" s="23">
        <f t="shared" si="31"/>
        <v>149.37817481888641</v>
      </c>
      <c r="W52" s="23">
        <f t="shared" si="31"/>
        <v>146.37817481888641</v>
      </c>
      <c r="X52" s="23">
        <f t="shared" si="31"/>
        <v>155.77817481888638</v>
      </c>
      <c r="Y52" s="23">
        <f t="shared" si="31"/>
        <v>152.77817481888638</v>
      </c>
    </row>
    <row r="53" spans="1:2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25" t="s">
        <v>16</v>
      </c>
      <c r="U53" s="25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</row>
    <row r="54" spans="1: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</row>
    <row r="56" spans="1:25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86">
        <v>8.4499999999999993</v>
      </c>
      <c r="Y56" s="86">
        <v>8.4499999999999993</v>
      </c>
    </row>
    <row r="57" spans="1:25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26" t="s">
        <v>16</v>
      </c>
      <c r="U57" s="26" t="s">
        <v>16</v>
      </c>
      <c r="V57" s="9" t="s">
        <v>16</v>
      </c>
      <c r="W57" s="9" t="s">
        <v>16</v>
      </c>
      <c r="X57" s="9" t="s">
        <v>16</v>
      </c>
      <c r="Y57" s="9" t="s">
        <v>16</v>
      </c>
    </row>
    <row r="58" spans="1:2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</row>
    <row r="60" spans="1:2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30">
      <c r="A61" s="22" t="s">
        <v>110</v>
      </c>
      <c r="B61" s="23">
        <f t="shared" ref="B61:G61" si="32">B52-B56+B58-B59+B60</f>
        <v>137.3281748188864</v>
      </c>
      <c r="C61" s="23">
        <f t="shared" si="32"/>
        <v>134.3281748188864</v>
      </c>
      <c r="D61" s="23">
        <f t="shared" si="32"/>
        <v>131.68817481888641</v>
      </c>
      <c r="E61" s="23">
        <f t="shared" si="32"/>
        <v>128.68817481888641</v>
      </c>
      <c r="F61" s="79">
        <f t="shared" si="32"/>
        <v>128.0681748188864</v>
      </c>
      <c r="G61" s="79">
        <f t="shared" si="32"/>
        <v>125.0681748188864</v>
      </c>
      <c r="H61" s="23">
        <f t="shared" ref="H61:M61" si="33">H52-H56+H58-H59+H60</f>
        <v>135.71787486224662</v>
      </c>
      <c r="I61" s="23">
        <f t="shared" si="33"/>
        <v>132.61787486224659</v>
      </c>
      <c r="J61" s="23">
        <f t="shared" si="33"/>
        <v>129.33626376269979</v>
      </c>
      <c r="K61" s="23">
        <f t="shared" si="33"/>
        <v>126.33626376269979</v>
      </c>
      <c r="L61" s="23">
        <f t="shared" si="33"/>
        <v>137.03787486224661</v>
      </c>
      <c r="M61" s="23">
        <f t="shared" si="33"/>
        <v>134.03787486224661</v>
      </c>
      <c r="N61" s="23">
        <f t="shared" ref="N61:S61" si="34">N52-N56+N58-N59+N60</f>
        <v>122.39656371933958</v>
      </c>
      <c r="O61" s="23">
        <f t="shared" si="34"/>
        <v>119.39656371933958</v>
      </c>
      <c r="P61" s="23">
        <f t="shared" si="34"/>
        <v>134.95817481888642</v>
      </c>
      <c r="Q61" s="23">
        <f t="shared" si="34"/>
        <v>131.95817481888642</v>
      </c>
      <c r="R61" s="23">
        <f t="shared" si="34"/>
        <v>131.85139793761323</v>
      </c>
      <c r="S61" s="23">
        <f t="shared" si="34"/>
        <v>128.85139793761323</v>
      </c>
      <c r="T61" s="23">
        <f t="shared" ref="T61:Y61" si="35">T52-T56+T58-T59+T60</f>
        <v>139.52817481888641</v>
      </c>
      <c r="U61" s="23">
        <f t="shared" si="35"/>
        <v>136.52817481888641</v>
      </c>
      <c r="V61" s="23">
        <f t="shared" si="35"/>
        <v>128.42817481888642</v>
      </c>
      <c r="W61" s="23">
        <f t="shared" si="35"/>
        <v>125.42817481888642</v>
      </c>
      <c r="X61" s="23">
        <f t="shared" si="35"/>
        <v>134.8281748188864</v>
      </c>
      <c r="Y61" s="23">
        <f t="shared" si="35"/>
        <v>131.8281748188864</v>
      </c>
    </row>
    <row r="62" spans="1:25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25" t="s">
        <v>16</v>
      </c>
      <c r="U62" s="25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</row>
    <row r="63" spans="1:25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W63" s="2"/>
      <c r="X63" s="2"/>
      <c r="Y63" s="2"/>
    </row>
    <row r="64" spans="1:25" ht="15">
      <c r="A64" s="22" t="s">
        <v>97</v>
      </c>
      <c r="B64" s="23">
        <f t="shared" ref="B64:G64" si="36">B17+B22-B50+B21+B33</f>
        <v>145.24727494896695</v>
      </c>
      <c r="C64" s="23">
        <f t="shared" si="36"/>
        <v>145.24727494896695</v>
      </c>
      <c r="D64" s="23">
        <f t="shared" si="36"/>
        <v>143.46727494896697</v>
      </c>
      <c r="E64" s="23">
        <f t="shared" si="36"/>
        <v>143.46727494896697</v>
      </c>
      <c r="F64" s="79">
        <f t="shared" si="36"/>
        <v>135.98727494896696</v>
      </c>
      <c r="G64" s="79">
        <f t="shared" si="36"/>
        <v>135.98727494896696</v>
      </c>
      <c r="H64" s="23">
        <f t="shared" ref="H64:M64" si="37">H17+H22-H50+H21+H33</f>
        <v>146.64727494896698</v>
      </c>
      <c r="I64" s="23">
        <f t="shared" si="37"/>
        <v>146.54727494896696</v>
      </c>
      <c r="J64" s="23">
        <f t="shared" si="37"/>
        <v>140.26566384942015</v>
      </c>
      <c r="K64" s="23">
        <f t="shared" si="37"/>
        <v>140.26566384942015</v>
      </c>
      <c r="L64" s="23">
        <f t="shared" si="37"/>
        <v>147.96727494896697</v>
      </c>
      <c r="M64" s="23">
        <f t="shared" si="37"/>
        <v>147.96727494896697</v>
      </c>
      <c r="N64" s="23">
        <f t="shared" ref="N64:S64" si="38">N17+N22-N50+N21+N33</f>
        <v>131.90566384942014</v>
      </c>
      <c r="O64" s="23">
        <f t="shared" si="38"/>
        <v>131.90566384942014</v>
      </c>
      <c r="P64" s="23">
        <f t="shared" si="38"/>
        <v>142.87727494896697</v>
      </c>
      <c r="Q64" s="23">
        <f t="shared" si="38"/>
        <v>142.87727494896697</v>
      </c>
      <c r="R64" s="23">
        <f t="shared" si="38"/>
        <v>142.78079802433359</v>
      </c>
      <c r="S64" s="23">
        <f t="shared" si="38"/>
        <v>142.78079802433359</v>
      </c>
      <c r="T64" s="23">
        <f t="shared" ref="T64:Y64" si="39">T17+T22-T50+T21+T33</f>
        <v>147.44727494896696</v>
      </c>
      <c r="U64" s="23">
        <f t="shared" si="39"/>
        <v>147.44727494896696</v>
      </c>
      <c r="V64" s="23">
        <f t="shared" si="39"/>
        <v>140.34727494896697</v>
      </c>
      <c r="W64" s="23">
        <f t="shared" si="39"/>
        <v>140.34727494896697</v>
      </c>
      <c r="X64" s="23">
        <f t="shared" si="39"/>
        <v>142.74727494896695</v>
      </c>
      <c r="Y64" s="23">
        <f t="shared" si="39"/>
        <v>142.74727494896695</v>
      </c>
    </row>
    <row r="65" spans="1:2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25" t="s">
        <v>16</v>
      </c>
      <c r="U65" s="25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</row>
  </sheetData>
  <mergeCells count="12"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5"/>
  <sheetViews>
    <sheetView workbookViewId="0">
      <pane xSplit="1" ySplit="1" topLeftCell="L2" activePane="bottomRight" state="frozen"/>
      <selection pane="topRight"/>
      <selection pane="bottomLeft"/>
      <selection pane="bottomRight" activeCell="R1" sqref="R1:S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1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16384" width="9" style="1"/>
  </cols>
  <sheetData>
    <row r="1" spans="1:19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120</v>
      </c>
      <c r="K1" s="105"/>
      <c r="L1" s="105" t="s">
        <v>128</v>
      </c>
      <c r="M1" s="105"/>
      <c r="N1" s="105" t="s">
        <v>133</v>
      </c>
      <c r="O1" s="105"/>
      <c r="P1" s="107" t="s">
        <v>140</v>
      </c>
      <c r="Q1" s="108"/>
      <c r="R1" s="105" t="s">
        <v>142</v>
      </c>
      <c r="S1" s="105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  <c r="P2" s="5" t="s">
        <v>104</v>
      </c>
      <c r="Q2" s="96" t="s">
        <v>112</v>
      </c>
      <c r="R2" s="5" t="s">
        <v>104</v>
      </c>
      <c r="S2" s="98" t="s">
        <v>112</v>
      </c>
    </row>
    <row r="3" spans="1:19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8" t="s">
        <v>22</v>
      </c>
      <c r="S9" s="8" t="s">
        <v>22</v>
      </c>
    </row>
    <row r="10" spans="1:1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8">
        <v>3</v>
      </c>
      <c r="S10" s="8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 ht="15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</row>
    <row r="14" spans="1:19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8">
        <v>1</v>
      </c>
      <c r="S14" s="8">
        <v>1</v>
      </c>
    </row>
    <row r="15" spans="1:1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8" t="s">
        <v>16</v>
      </c>
      <c r="S15" s="8" t="s">
        <v>16</v>
      </c>
    </row>
    <row r="16" spans="1:1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 t="shared" ref="N18:S18" si="2">N19+10*LOG10(N12/N14)-N20</f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8">
        <f t="shared" si="2"/>
        <v>0</v>
      </c>
      <c r="S18" s="8">
        <f t="shared" si="2"/>
        <v>-3</v>
      </c>
    </row>
    <row r="19" spans="1:1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8">
        <v>0</v>
      </c>
      <c r="S20" s="8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8">
        <v>0</v>
      </c>
      <c r="S21" s="8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</row>
    <row r="26" spans="1:1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  <c r="P28" s="12">
        <v>16</v>
      </c>
      <c r="Q28" s="12">
        <v>16</v>
      </c>
      <c r="R28" s="8">
        <v>16</v>
      </c>
      <c r="S28" s="8">
        <v>16</v>
      </c>
    </row>
    <row r="29" spans="1:19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</row>
    <row r="30" spans="1:19" ht="45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12">
        <f t="shared" ref="N30:S30" si="8">N31+10*LOG10(N28/N13)-N32</f>
        <v>17.030899869919438</v>
      </c>
      <c r="O30" s="12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8">
        <f t="shared" si="8"/>
        <v>17.030899869919438</v>
      </c>
      <c r="S30" s="8">
        <f t="shared" si="8"/>
        <v>17.030899869919438</v>
      </c>
    </row>
    <row r="31" spans="1:1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86">
        <v>4</v>
      </c>
      <c r="S33" s="86">
        <v>4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</row>
    <row r="38" spans="1:19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8" t="s">
        <v>16</v>
      </c>
      <c r="S38" s="8" t="s">
        <v>16</v>
      </c>
    </row>
    <row r="39" spans="1:19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12">
        <f t="shared" ref="N39:S39" si="11">10*LOG10(10^((N35+N36)/10)+10^(N37/10))</f>
        <v>-169.00000000000003</v>
      </c>
      <c r="O39" s="12">
        <f t="shared" si="11"/>
        <v>-169.00000000000003</v>
      </c>
      <c r="P39" s="12">
        <f t="shared" si="11"/>
        <v>-169.00000000000003</v>
      </c>
      <c r="Q39" s="12">
        <f t="shared" si="11"/>
        <v>-169.00000000000003</v>
      </c>
      <c r="R39" s="8">
        <f t="shared" si="11"/>
        <v>-169.00000000000003</v>
      </c>
      <c r="S39" s="8">
        <f t="shared" si="11"/>
        <v>-169.00000000000003</v>
      </c>
    </row>
    <row r="40" spans="1:19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 ht="15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12">
        <f t="shared" ref="N41:S41" si="14">1*12*15*1000</f>
        <v>180000</v>
      </c>
      <c r="O41" s="12">
        <f t="shared" si="14"/>
        <v>180000</v>
      </c>
      <c r="P41" s="12">
        <f t="shared" si="14"/>
        <v>180000</v>
      </c>
      <c r="Q41" s="12">
        <f t="shared" si="14"/>
        <v>180000</v>
      </c>
      <c r="R41" s="8">
        <f t="shared" si="14"/>
        <v>180000</v>
      </c>
      <c r="S41" s="8">
        <f t="shared" si="14"/>
        <v>180000</v>
      </c>
    </row>
    <row r="42" spans="1:19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8" t="s">
        <v>16</v>
      </c>
      <c r="S42" s="8" t="s">
        <v>16</v>
      </c>
    </row>
    <row r="43" spans="1:19" ht="15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12">
        <f t="shared" ref="N43:S43" si="17">N39+10*LOG10(N41)</f>
        <v>-116.44727494896696</v>
      </c>
      <c r="O43" s="12">
        <f t="shared" si="17"/>
        <v>-116.44727494896696</v>
      </c>
      <c r="P43" s="12">
        <f t="shared" si="17"/>
        <v>-116.44727494896696</v>
      </c>
      <c r="Q43" s="12">
        <f t="shared" si="17"/>
        <v>-116.44727494896696</v>
      </c>
      <c r="R43" s="8">
        <f t="shared" si="17"/>
        <v>-116.44727494896696</v>
      </c>
      <c r="S43" s="8">
        <f t="shared" si="17"/>
        <v>-116.44727494896696</v>
      </c>
    </row>
    <row r="44" spans="1:1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 ht="15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  <c r="P45" s="15">
        <v>-7</v>
      </c>
      <c r="Q45" s="15">
        <v>-7</v>
      </c>
      <c r="R45" s="15">
        <v>-3.38</v>
      </c>
      <c r="S45" s="15">
        <v>-3.38</v>
      </c>
    </row>
    <row r="46" spans="1:19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8" t="s">
        <v>16</v>
      </c>
      <c r="S46" s="8" t="s">
        <v>16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30">
      <c r="A50" s="7" t="s">
        <v>80</v>
      </c>
      <c r="B50" s="12">
        <f t="shared" ref="B50:G50" si="18">B43+B45+B47-B48</f>
        <v>-118.44727494896696</v>
      </c>
      <c r="C50" s="12">
        <f t="shared" si="18"/>
        <v>-118.44727494896696</v>
      </c>
      <c r="D50" s="12">
        <f t="shared" si="18"/>
        <v>-118.41727494896696</v>
      </c>
      <c r="E50" s="12">
        <f t="shared" si="18"/>
        <v>-118.41727494896696</v>
      </c>
      <c r="F50" s="74">
        <f t="shared" si="18"/>
        <v>-113.10727494896696</v>
      </c>
      <c r="G50" s="74">
        <f t="shared" si="18"/>
        <v>-113.10727494896696</v>
      </c>
      <c r="H50" s="12">
        <f t="shared" ref="H50:M50" si="19">H43+H45+H47-H48</f>
        <v>-122.36727494896697</v>
      </c>
      <c r="I50" s="12">
        <f t="shared" si="19"/>
        <v>-122.36727494896697</v>
      </c>
      <c r="J50" s="12">
        <f t="shared" si="19"/>
        <v>-114.42566384942013</v>
      </c>
      <c r="K50" s="12">
        <f t="shared" si="19"/>
        <v>-114.42566384942013</v>
      </c>
      <c r="L50" s="12">
        <f t="shared" si="19"/>
        <v>-122.34727494896697</v>
      </c>
      <c r="M50" s="12">
        <f t="shared" si="19"/>
        <v>-122.34727494896697</v>
      </c>
      <c r="N50" s="12">
        <f t="shared" ref="N50:S50" si="20">N43+N45+N47-N48</f>
        <v>-125.21727494896696</v>
      </c>
      <c r="O50" s="12">
        <f t="shared" si="20"/>
        <v>-125.21727494896696</v>
      </c>
      <c r="P50" s="12">
        <f t="shared" si="20"/>
        <v>-121.44727494896696</v>
      </c>
      <c r="Q50" s="12">
        <f t="shared" si="20"/>
        <v>-121.44727494896696</v>
      </c>
      <c r="R50" s="8">
        <f t="shared" si="20"/>
        <v>-117.82727494896696</v>
      </c>
      <c r="S50" s="8">
        <f t="shared" si="20"/>
        <v>-117.82727494896696</v>
      </c>
    </row>
    <row r="51" spans="1:19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8" t="s">
        <v>16</v>
      </c>
      <c r="S51" s="8" t="s">
        <v>16</v>
      </c>
    </row>
    <row r="52" spans="1:19" ht="30">
      <c r="A52" s="22" t="s">
        <v>83</v>
      </c>
      <c r="B52" s="23">
        <f t="shared" ref="B52:G52" si="21">B25+B30+B33-B34-B50</f>
        <v>154.4781748188864</v>
      </c>
      <c r="C52" s="23">
        <f t="shared" si="21"/>
        <v>151.4781748188864</v>
      </c>
      <c r="D52" s="23">
        <f t="shared" si="21"/>
        <v>150.58817481888639</v>
      </c>
      <c r="E52" s="23">
        <f t="shared" si="21"/>
        <v>147.58817481888639</v>
      </c>
      <c r="F52" s="79">
        <f t="shared" si="21"/>
        <v>149.1381748188864</v>
      </c>
      <c r="G52" s="79">
        <f t="shared" si="21"/>
        <v>146.1381748188864</v>
      </c>
      <c r="H52" s="23">
        <f t="shared" ref="H52:M52" si="22">H25+H30+H33-H34-H50</f>
        <v>155.38787486224658</v>
      </c>
      <c r="I52" s="23">
        <f t="shared" si="22"/>
        <v>152.38787486224658</v>
      </c>
      <c r="J52" s="23">
        <f t="shared" si="22"/>
        <v>147.44626376269974</v>
      </c>
      <c r="K52" s="23">
        <f t="shared" si="22"/>
        <v>144.44626376269974</v>
      </c>
      <c r="L52" s="23">
        <f t="shared" si="22"/>
        <v>155.36787486224659</v>
      </c>
      <c r="M52" s="23">
        <f t="shared" si="22"/>
        <v>152.36787486224659</v>
      </c>
      <c r="N52" s="23">
        <f t="shared" ref="N52:S52" si="23">N25+N30+N33-N34-N50</f>
        <v>161.24817481888641</v>
      </c>
      <c r="O52" s="23">
        <f t="shared" si="23"/>
        <v>158.24817481888641</v>
      </c>
      <c r="P52" s="23">
        <f t="shared" si="23"/>
        <v>157.4781748188864</v>
      </c>
      <c r="Q52" s="23">
        <f t="shared" si="23"/>
        <v>154.4781748188864</v>
      </c>
      <c r="R52" s="23">
        <f t="shared" si="23"/>
        <v>157.8581748188864</v>
      </c>
      <c r="S52" s="23">
        <f t="shared" si="23"/>
        <v>154.8581748188864</v>
      </c>
    </row>
    <row r="53" spans="1:19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90" t="s">
        <v>16</v>
      </c>
      <c r="S53" s="90" t="s">
        <v>16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</row>
    <row r="57" spans="1:19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9" t="s">
        <v>16</v>
      </c>
      <c r="S57" s="9" t="s">
        <v>16</v>
      </c>
    </row>
    <row r="58" spans="1:19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22" t="s">
        <v>110</v>
      </c>
      <c r="B61" s="23">
        <f t="shared" ref="B61:G61" si="24">B52-B56+B58-B59+B60</f>
        <v>133.52817481888641</v>
      </c>
      <c r="C61" s="23">
        <f t="shared" si="24"/>
        <v>130.52817481888641</v>
      </c>
      <c r="D61" s="23">
        <f t="shared" si="24"/>
        <v>129.6381748188864</v>
      </c>
      <c r="E61" s="23">
        <f t="shared" si="24"/>
        <v>126.6381748188864</v>
      </c>
      <c r="F61" s="79">
        <f t="shared" si="24"/>
        <v>128.18817481888641</v>
      </c>
      <c r="G61" s="79">
        <f t="shared" si="24"/>
        <v>125.18817481888641</v>
      </c>
      <c r="H61" s="23">
        <f t="shared" ref="H61:M61" si="25">H52-H56+H58-H59+H60</f>
        <v>134.43787486224659</v>
      </c>
      <c r="I61" s="23">
        <f t="shared" si="25"/>
        <v>131.43787486224659</v>
      </c>
      <c r="J61" s="23">
        <f t="shared" si="25"/>
        <v>126.49626376269975</v>
      </c>
      <c r="K61" s="23">
        <f t="shared" si="25"/>
        <v>123.49626376269975</v>
      </c>
      <c r="L61" s="23">
        <f t="shared" si="25"/>
        <v>134.41787486224661</v>
      </c>
      <c r="M61" s="23">
        <f t="shared" si="25"/>
        <v>131.41787486224661</v>
      </c>
      <c r="N61" s="23">
        <f t="shared" ref="N61:S61" si="26">N52-N56+N58-N59+N60</f>
        <v>140.29817481888642</v>
      </c>
      <c r="O61" s="23">
        <f t="shared" si="26"/>
        <v>137.29817481888642</v>
      </c>
      <c r="P61" s="23">
        <f t="shared" si="26"/>
        <v>136.52817481888641</v>
      </c>
      <c r="Q61" s="23">
        <f t="shared" si="26"/>
        <v>133.52817481888641</v>
      </c>
      <c r="R61" s="23">
        <f t="shared" si="26"/>
        <v>136.90817481888641</v>
      </c>
      <c r="S61" s="23">
        <f t="shared" si="26"/>
        <v>133.90817481888641</v>
      </c>
    </row>
    <row r="62" spans="1:19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90" t="s">
        <v>16</v>
      </c>
      <c r="S62" s="90" t="s">
        <v>16</v>
      </c>
    </row>
    <row r="63" spans="1:1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</row>
    <row r="64" spans="1:19" ht="15">
      <c r="A64" s="22" t="s">
        <v>97</v>
      </c>
      <c r="B64" s="23">
        <f t="shared" ref="B64:G64" si="27">B17+B22-B50+B21+B33</f>
        <v>141.44727494896696</v>
      </c>
      <c r="C64" s="23">
        <f t="shared" si="27"/>
        <v>141.44727494896696</v>
      </c>
      <c r="D64" s="23">
        <f t="shared" si="27"/>
        <v>141.41727494896696</v>
      </c>
      <c r="E64" s="23">
        <f t="shared" si="27"/>
        <v>141.41727494896696</v>
      </c>
      <c r="F64" s="79">
        <f t="shared" si="27"/>
        <v>136.10727494896696</v>
      </c>
      <c r="G64" s="79">
        <f t="shared" si="27"/>
        <v>136.10727494896696</v>
      </c>
      <c r="H64" s="23">
        <f t="shared" ref="H64:M64" si="28">H17+H22-H50+H21+H33</f>
        <v>145.36727494896695</v>
      </c>
      <c r="I64" s="23">
        <f t="shared" si="28"/>
        <v>145.36727494896695</v>
      </c>
      <c r="J64" s="23">
        <f t="shared" si="28"/>
        <v>137.42566384942012</v>
      </c>
      <c r="K64" s="23">
        <f t="shared" si="28"/>
        <v>137.42566384942012</v>
      </c>
      <c r="L64" s="23">
        <f t="shared" si="28"/>
        <v>145.34727494896697</v>
      </c>
      <c r="M64" s="23">
        <f t="shared" si="28"/>
        <v>145.34727494896697</v>
      </c>
      <c r="N64" s="23">
        <f t="shared" ref="N64:S64" si="29">N17+N22-N50+N21+N33</f>
        <v>148.21727494896697</v>
      </c>
      <c r="O64" s="23">
        <f t="shared" si="29"/>
        <v>148.21727494896697</v>
      </c>
      <c r="P64" s="23">
        <f t="shared" si="29"/>
        <v>144.44727494896696</v>
      </c>
      <c r="Q64" s="23">
        <f t="shared" si="29"/>
        <v>144.44727494896696</v>
      </c>
      <c r="R64" s="23">
        <f t="shared" si="29"/>
        <v>144.82727494896696</v>
      </c>
      <c r="S64" s="23">
        <f t="shared" si="29"/>
        <v>144.82727494896696</v>
      </c>
    </row>
    <row r="65" spans="1:19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90" t="s">
        <v>16</v>
      </c>
      <c r="S65" s="90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65"/>
  <sheetViews>
    <sheetView workbookViewId="0">
      <pane xSplit="1" ySplit="1" topLeftCell="T62" activePane="bottomRight" state="frozen"/>
      <selection pane="topRight"/>
      <selection pane="bottomLeft"/>
      <selection pane="bottomRight" activeCell="Z12" sqref="Z1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1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22" width="17.5" style="1" customWidth="1"/>
    <col min="23" max="23" width="11.625" style="1" customWidth="1"/>
    <col min="24" max="24" width="15.625" style="2" customWidth="1"/>
    <col min="25" max="25" width="15.625" style="1" customWidth="1"/>
    <col min="26" max="16384" width="9" style="1"/>
  </cols>
  <sheetData>
    <row r="1" spans="1:25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118</v>
      </c>
      <c r="K1" s="105"/>
      <c r="L1" s="105" t="s">
        <v>126</v>
      </c>
      <c r="M1" s="105"/>
      <c r="N1" s="105" t="s">
        <v>132</v>
      </c>
      <c r="O1" s="105"/>
      <c r="P1" s="105" t="s">
        <v>136</v>
      </c>
      <c r="Q1" s="105"/>
      <c r="R1" s="107" t="s">
        <v>140</v>
      </c>
      <c r="S1" s="108"/>
      <c r="T1" s="105" t="s">
        <v>142</v>
      </c>
      <c r="U1" s="105"/>
      <c r="V1" s="107" t="s">
        <v>143</v>
      </c>
      <c r="W1" s="108"/>
      <c r="X1" s="105" t="s">
        <v>144</v>
      </c>
      <c r="Y1" s="105"/>
    </row>
    <row r="2" spans="1:2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5" t="s">
        <v>112</v>
      </c>
      <c r="R2" s="5" t="s">
        <v>104</v>
      </c>
      <c r="S2" s="96" t="s">
        <v>112</v>
      </c>
      <c r="T2" s="5" t="s">
        <v>104</v>
      </c>
      <c r="U2" s="98" t="s">
        <v>112</v>
      </c>
      <c r="V2" s="5" t="s">
        <v>104</v>
      </c>
      <c r="W2" s="99" t="s">
        <v>112</v>
      </c>
      <c r="X2" s="5" t="s">
        <v>104</v>
      </c>
      <c r="Y2" s="100" t="s">
        <v>112</v>
      </c>
    </row>
    <row r="3" spans="1:2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</row>
    <row r="4" spans="1:2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</row>
    <row r="5" spans="1:2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</row>
    <row r="8" spans="1:2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</row>
    <row r="9" spans="1:25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</row>
    <row r="10" spans="1:2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  <c r="R13" s="86">
        <v>2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4</v>
      </c>
      <c r="Y13" s="86">
        <v>4</v>
      </c>
    </row>
    <row r="14" spans="1:25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</row>
    <row r="15" spans="1:2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8" t="s">
        <v>16</v>
      </c>
      <c r="W15" s="8" t="s">
        <v>16</v>
      </c>
      <c r="X15" s="8" t="s">
        <v>16</v>
      </c>
      <c r="Y15" s="8" t="s">
        <v>16</v>
      </c>
    </row>
    <row r="16" spans="1:2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8">
        <f>T19+10*LOG10(T12/T14)-T20</f>
        <v>0</v>
      </c>
      <c r="U18" s="8">
        <f>U19+10*LOG10(U12/U14)-U20</f>
        <v>-3</v>
      </c>
      <c r="V18" s="8">
        <f t="shared" ref="V18:W18" si="3">V19+10*LOG10(V12/V14)-V20</f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</row>
    <row r="19" spans="1:2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</row>
    <row r="21" spans="1:2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</row>
    <row r="22" spans="1:2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 ht="15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71">
        <f t="shared" si="4"/>
        <v>22</v>
      </c>
      <c r="G25" s="71">
        <f t="shared" si="4"/>
        <v>19</v>
      </c>
      <c r="H25" s="8">
        <f t="shared" ref="H25:M25" si="5">H17+H18+H21+H22-H24</f>
        <v>22</v>
      </c>
      <c r="I25" s="8">
        <f t="shared" si="5"/>
        <v>19</v>
      </c>
      <c r="J25" s="8">
        <f t="shared" si="5"/>
        <v>22</v>
      </c>
      <c r="K25" s="8">
        <f t="shared" si="5"/>
        <v>19</v>
      </c>
      <c r="L25" s="8">
        <f t="shared" si="5"/>
        <v>22</v>
      </c>
      <c r="M25" s="8">
        <f t="shared" si="5"/>
        <v>19</v>
      </c>
      <c r="N25" s="8">
        <f t="shared" ref="N25:S25" si="6">N17+N18+N21+N22-N24</f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si="6"/>
        <v>22</v>
      </c>
      <c r="S25" s="8">
        <f t="shared" si="6"/>
        <v>19</v>
      </c>
      <c r="T25" s="8">
        <f>T17+T18+T21+T22-T24</f>
        <v>22</v>
      </c>
      <c r="U25" s="8">
        <f>U17+U18+U21+U22-U24</f>
        <v>19</v>
      </c>
      <c r="V25" s="8">
        <f t="shared" ref="V25:W25" si="7">V17+V18+V21+V22-V24</f>
        <v>22</v>
      </c>
      <c r="W25" s="8">
        <f t="shared" si="7"/>
        <v>19</v>
      </c>
      <c r="X25" s="8">
        <f>X17+X18+X21+X22-X24</f>
        <v>22</v>
      </c>
      <c r="Y25" s="8">
        <f>Y17+Y18+Y21+Y22-Y24</f>
        <v>19</v>
      </c>
    </row>
    <row r="26" spans="1:2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</row>
    <row r="27" spans="1: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8">
        <v>16</v>
      </c>
      <c r="U28" s="8">
        <v>16</v>
      </c>
      <c r="V28" s="8">
        <v>16</v>
      </c>
      <c r="W28" s="8">
        <v>16</v>
      </c>
      <c r="X28" s="8">
        <v>16</v>
      </c>
      <c r="Y28" s="8">
        <v>16</v>
      </c>
    </row>
    <row r="29" spans="1:25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  <c r="R29" s="86">
        <v>2</v>
      </c>
      <c r="S29" s="86">
        <v>2</v>
      </c>
      <c r="T29" s="86">
        <v>2</v>
      </c>
      <c r="U29" s="86">
        <v>2</v>
      </c>
      <c r="V29" s="86">
        <v>2</v>
      </c>
      <c r="W29" s="86">
        <v>2</v>
      </c>
      <c r="X29" s="86">
        <v>4</v>
      </c>
      <c r="Y29" s="86">
        <v>4</v>
      </c>
    </row>
    <row r="30" spans="1:25" ht="45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13.170899869919438</v>
      </c>
      <c r="E30" s="12">
        <f t="shared" si="8"/>
        <v>13.170899869919438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12">
        <f t="shared" si="10"/>
        <v>14.020599913279625</v>
      </c>
      <c r="Q30" s="12">
        <f t="shared" si="10"/>
        <v>14.020599913279625</v>
      </c>
      <c r="R30" s="12">
        <f t="shared" si="10"/>
        <v>17.030899869919438</v>
      </c>
      <c r="S30" s="12">
        <f t="shared" si="10"/>
        <v>17.030899869919438</v>
      </c>
      <c r="T30" s="8">
        <f>T31+10*LOG10(T28/T13)-T32</f>
        <v>13.030899869919438</v>
      </c>
      <c r="U30" s="8">
        <f>U31+10*LOG10(U28/U13)-U32</f>
        <v>13.030899869919438</v>
      </c>
      <c r="V30" s="8">
        <f t="shared" ref="V30:W30" si="11">V31+10*LOG10(V28/V13)-V32</f>
        <v>17.030899869919438</v>
      </c>
      <c r="W30" s="8">
        <f t="shared" si="11"/>
        <v>17.030899869919438</v>
      </c>
      <c r="X30" s="8">
        <f>X31+10*LOG10(X28/X13)-X32</f>
        <v>14.020599913279625</v>
      </c>
      <c r="Y30" s="8">
        <f>Y31+10*LOG10(Y28/Y13)-Y32</f>
        <v>14.020599913279625</v>
      </c>
    </row>
    <row r="31" spans="1:2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4</v>
      </c>
      <c r="U32" s="86">
        <v>4</v>
      </c>
      <c r="V32" s="86">
        <v>0</v>
      </c>
      <c r="W32" s="86">
        <v>0</v>
      </c>
      <c r="X32" s="86">
        <v>0</v>
      </c>
      <c r="Y32" s="86">
        <v>0</v>
      </c>
    </row>
    <row r="33" spans="1:25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</row>
    <row r="34" spans="1:2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6">
        <v>-160.96</v>
      </c>
      <c r="Y37" s="86">
        <v>-160.96</v>
      </c>
    </row>
    <row r="38" spans="1:25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</row>
    <row r="39" spans="1:25" ht="30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4">
        <f t="shared" si="12"/>
        <v>-169.00000000000003</v>
      </c>
      <c r="G39" s="74">
        <f t="shared" si="12"/>
        <v>-169.00000000000003</v>
      </c>
      <c r="H39" s="12">
        <f t="shared" ref="H39:M39" si="13">10*LOG10(10^((H35+H36)/10)+10^(H37/10))</f>
        <v>-169.00000000000003</v>
      </c>
      <c r="I39" s="12">
        <f t="shared" si="13"/>
        <v>-169.00000000000003</v>
      </c>
      <c r="J39" s="12">
        <f t="shared" si="13"/>
        <v>-160.9583889004532</v>
      </c>
      <c r="K39" s="12">
        <f t="shared" si="13"/>
        <v>-160.9583889004532</v>
      </c>
      <c r="L39" s="12">
        <f t="shared" si="13"/>
        <v>-169.00000000000003</v>
      </c>
      <c r="M39" s="12">
        <f t="shared" si="13"/>
        <v>-169.00000000000003</v>
      </c>
      <c r="N39" s="8">
        <f t="shared" ref="N39:S39" si="14">10*LOG10(10^((N35+N36)/10)+10^(N37/10))</f>
        <v>-160.9583889004532</v>
      </c>
      <c r="O39" s="8">
        <f t="shared" si="14"/>
        <v>-160.9583889004532</v>
      </c>
      <c r="P39" s="12">
        <f t="shared" si="14"/>
        <v>-164.03352307536667</v>
      </c>
      <c r="Q39" s="12">
        <f t="shared" si="14"/>
        <v>-164.03352307536667</v>
      </c>
      <c r="R39" s="12">
        <f t="shared" si="14"/>
        <v>-169.00000000000003</v>
      </c>
      <c r="S39" s="12">
        <f t="shared" si="14"/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  <c r="V39" s="8">
        <f t="shared" ref="V39:W39" si="15">10*LOG10(10^((V35+V36)/10)+10^(V37/10))</f>
        <v>-169.00000000000003</v>
      </c>
      <c r="W39" s="8">
        <f t="shared" si="15"/>
        <v>-169.00000000000003</v>
      </c>
      <c r="X39" s="8">
        <f>10*LOG10(10^((X35+X36)/10)+10^(X37/10))</f>
        <v>-160.32653022945425</v>
      </c>
      <c r="Y39" s="8">
        <f>10*LOG10(10^((Y35+Y36)/10)+10^(Y37/10))</f>
        <v>-160.32653022945425</v>
      </c>
    </row>
    <row r="40" spans="1:2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</row>
    <row r="41" spans="1:25" ht="15">
      <c r="A41" s="21" t="s">
        <v>68</v>
      </c>
      <c r="B41" s="12">
        <f t="shared" ref="B41:G41" si="16">1*12*15*1000</f>
        <v>180000</v>
      </c>
      <c r="C41" s="12">
        <f t="shared" si="16"/>
        <v>180000</v>
      </c>
      <c r="D41" s="12">
        <f t="shared" si="16"/>
        <v>180000</v>
      </c>
      <c r="E41" s="12">
        <f t="shared" si="16"/>
        <v>180000</v>
      </c>
      <c r="F41" s="74">
        <f t="shared" si="16"/>
        <v>180000</v>
      </c>
      <c r="G41" s="74">
        <f t="shared" si="16"/>
        <v>180000</v>
      </c>
      <c r="H41" s="12">
        <f t="shared" ref="H41:M41" si="17">1*12*15*1000</f>
        <v>180000</v>
      </c>
      <c r="I41" s="12">
        <f t="shared" si="17"/>
        <v>180000</v>
      </c>
      <c r="J41" s="12">
        <f t="shared" si="17"/>
        <v>180000</v>
      </c>
      <c r="K41" s="12">
        <f t="shared" si="17"/>
        <v>180000</v>
      </c>
      <c r="L41" s="12">
        <f t="shared" si="17"/>
        <v>180000</v>
      </c>
      <c r="M41" s="12">
        <f t="shared" si="17"/>
        <v>180000</v>
      </c>
      <c r="N41" s="8">
        <f t="shared" ref="N41:S41" si="18">1*12*15*1000</f>
        <v>180000</v>
      </c>
      <c r="O41" s="8">
        <f t="shared" si="18"/>
        <v>180000</v>
      </c>
      <c r="P41" s="12">
        <f t="shared" si="18"/>
        <v>180000</v>
      </c>
      <c r="Q41" s="12">
        <f t="shared" si="18"/>
        <v>180000</v>
      </c>
      <c r="R41" s="12">
        <f t="shared" si="18"/>
        <v>180000</v>
      </c>
      <c r="S41" s="12">
        <f t="shared" si="18"/>
        <v>180000</v>
      </c>
      <c r="T41" s="8">
        <f>1*12*15*1000</f>
        <v>180000</v>
      </c>
      <c r="U41" s="8">
        <f>1*12*15*1000</f>
        <v>180000</v>
      </c>
      <c r="V41" s="8">
        <f t="shared" ref="V41:W41" si="19">1*12*15*1000</f>
        <v>180000</v>
      </c>
      <c r="W41" s="8">
        <f t="shared" si="19"/>
        <v>180000</v>
      </c>
      <c r="X41" s="8">
        <f>1*12*15*1000</f>
        <v>180000</v>
      </c>
      <c r="Y41" s="8">
        <f>1*12*15*1000</f>
        <v>180000</v>
      </c>
    </row>
    <row r="42" spans="1:25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</row>
    <row r="43" spans="1:25" ht="15">
      <c r="A43" s="7" t="s">
        <v>71</v>
      </c>
      <c r="B43" s="12">
        <f t="shared" ref="B43:G43" si="20">B39+10*LOG10(B41)</f>
        <v>-116.44727494896696</v>
      </c>
      <c r="C43" s="12">
        <f t="shared" si="20"/>
        <v>-116.44727494896696</v>
      </c>
      <c r="D43" s="12">
        <f t="shared" si="20"/>
        <v>-116.44727494896696</v>
      </c>
      <c r="E43" s="12">
        <f t="shared" si="20"/>
        <v>-116.44727494896696</v>
      </c>
      <c r="F43" s="74">
        <f t="shared" si="20"/>
        <v>-116.44727494896696</v>
      </c>
      <c r="G43" s="74">
        <f t="shared" si="20"/>
        <v>-116.44727494896696</v>
      </c>
      <c r="H43" s="12">
        <f t="shared" ref="H43:M43" si="21">H39+10*LOG10(H41)</f>
        <v>-116.44727494896696</v>
      </c>
      <c r="I43" s="12">
        <f t="shared" si="21"/>
        <v>-116.44727494896696</v>
      </c>
      <c r="J43" s="12">
        <f t="shared" si="21"/>
        <v>-108.40566384942014</v>
      </c>
      <c r="K43" s="12">
        <f t="shared" si="21"/>
        <v>-108.40566384942014</v>
      </c>
      <c r="L43" s="12">
        <f t="shared" si="21"/>
        <v>-116.44727494896696</v>
      </c>
      <c r="M43" s="12">
        <f t="shared" si="21"/>
        <v>-116.44727494896696</v>
      </c>
      <c r="N43" s="8">
        <f t="shared" ref="N43:S43" si="22">N39+10*LOG10(N41)</f>
        <v>-108.40566384942014</v>
      </c>
      <c r="O43" s="8">
        <f t="shared" si="22"/>
        <v>-108.40566384942014</v>
      </c>
      <c r="P43" s="12">
        <f t="shared" si="22"/>
        <v>-111.48079802433361</v>
      </c>
      <c r="Q43" s="12">
        <f t="shared" si="22"/>
        <v>-111.48079802433361</v>
      </c>
      <c r="R43" s="12">
        <f t="shared" si="22"/>
        <v>-116.44727494896696</v>
      </c>
      <c r="S43" s="12">
        <f t="shared" si="22"/>
        <v>-116.44727494896696</v>
      </c>
      <c r="T43" s="8">
        <f>T39+10*LOG10(T41)</f>
        <v>-116.44727494896696</v>
      </c>
      <c r="U43" s="8">
        <f>U39+10*LOG10(U41)</f>
        <v>-116.44727494896696</v>
      </c>
      <c r="V43" s="8">
        <f t="shared" ref="V43:W43" si="23">V39+10*LOG10(V41)</f>
        <v>-116.44727494896696</v>
      </c>
      <c r="W43" s="8">
        <f t="shared" si="23"/>
        <v>-116.44727494896696</v>
      </c>
      <c r="X43" s="8">
        <f>X39+10*LOG10(X41)</f>
        <v>-107.77380517842118</v>
      </c>
      <c r="Y43" s="8">
        <f>Y39+10*LOG10(Y41)</f>
        <v>-107.77380517842118</v>
      </c>
    </row>
    <row r="44" spans="1:2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</row>
    <row r="45" spans="1:25" ht="15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  <c r="R45" s="15">
        <v>-6.8</v>
      </c>
      <c r="S45" s="15">
        <v>-6.8</v>
      </c>
      <c r="T45" s="15">
        <v>-0.91</v>
      </c>
      <c r="U45" s="15">
        <v>-0.91</v>
      </c>
      <c r="V45" s="15">
        <v>-0.32</v>
      </c>
      <c r="W45" s="15">
        <v>-0.32</v>
      </c>
      <c r="X45" s="15">
        <v>-5</v>
      </c>
      <c r="Y45" s="15">
        <v>-5</v>
      </c>
    </row>
    <row r="46" spans="1:25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</row>
    <row r="47" spans="1:2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</row>
    <row r="50" spans="1:25" ht="30">
      <c r="A50" s="7" t="s">
        <v>80</v>
      </c>
      <c r="B50" s="12">
        <f t="shared" ref="B50:G50" si="24">B43+B45+B47-B48</f>
        <v>-115.44727494896696</v>
      </c>
      <c r="C50" s="12">
        <f t="shared" si="24"/>
        <v>-115.44727494896696</v>
      </c>
      <c r="D50" s="12">
        <f t="shared" si="24"/>
        <v>-115.70727494896697</v>
      </c>
      <c r="E50" s="12">
        <f t="shared" si="24"/>
        <v>-115.70727494896697</v>
      </c>
      <c r="F50" s="74">
        <f t="shared" si="24"/>
        <v>-112.91727494896696</v>
      </c>
      <c r="G50" s="74">
        <f t="shared" si="24"/>
        <v>-112.91727494896696</v>
      </c>
      <c r="H50" s="12">
        <f t="shared" ref="H50:M50" si="25">H43+H45+H47-H48</f>
        <v>-120.27727494896696</v>
      </c>
      <c r="I50" s="12">
        <f t="shared" si="25"/>
        <v>-120.27727494896696</v>
      </c>
      <c r="J50" s="12">
        <f t="shared" si="25"/>
        <v>-112.02566384942014</v>
      </c>
      <c r="K50" s="12">
        <f t="shared" si="25"/>
        <v>-112.02566384942014</v>
      </c>
      <c r="L50" s="12">
        <f t="shared" si="25"/>
        <v>-119.89727494896697</v>
      </c>
      <c r="M50" s="12">
        <f t="shared" si="25"/>
        <v>-119.89727494896697</v>
      </c>
      <c r="N50" s="8">
        <f t="shared" ref="N50:S50" si="26">N43+N45+N47-N48</f>
        <v>-107.65566384942014</v>
      </c>
      <c r="O50" s="8">
        <f t="shared" si="26"/>
        <v>-107.65566384942014</v>
      </c>
      <c r="P50" s="12">
        <f t="shared" si="26"/>
        <v>-117.53079802433361</v>
      </c>
      <c r="Q50" s="12">
        <f t="shared" si="26"/>
        <v>-117.53079802433361</v>
      </c>
      <c r="R50" s="12">
        <f t="shared" si="26"/>
        <v>-121.24727494896696</v>
      </c>
      <c r="S50" s="12">
        <f t="shared" si="26"/>
        <v>-121.24727494896696</v>
      </c>
      <c r="T50" s="8">
        <f>T43+T45+T47-T48</f>
        <v>-115.35727494896696</v>
      </c>
      <c r="U50" s="8">
        <f>U43+U45+U47-U48</f>
        <v>-115.35727494896696</v>
      </c>
      <c r="V50" s="8">
        <f t="shared" ref="V50:W50" si="27">V43+V45+V47-V48</f>
        <v>-114.76727494896696</v>
      </c>
      <c r="W50" s="8">
        <f t="shared" si="27"/>
        <v>-114.76727494896696</v>
      </c>
      <c r="X50" s="8">
        <f>X43+X45+X47-X48</f>
        <v>-110.77380517842118</v>
      </c>
      <c r="Y50" s="8">
        <f>Y43+Y45+Y47-Y48</f>
        <v>-110.77380517842118</v>
      </c>
    </row>
    <row r="51" spans="1:2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8" t="s">
        <v>16</v>
      </c>
      <c r="W51" s="8" t="s">
        <v>16</v>
      </c>
      <c r="X51" s="8" t="s">
        <v>16</v>
      </c>
      <c r="Y51" s="8" t="s">
        <v>16</v>
      </c>
    </row>
    <row r="52" spans="1:25" ht="30">
      <c r="A52" s="22" t="s">
        <v>83</v>
      </c>
      <c r="B52" s="23">
        <f t="shared" ref="B52:G52" si="28">B25+B30+B33-B34-B50</f>
        <v>151.4781748188864</v>
      </c>
      <c r="C52" s="23">
        <f t="shared" si="28"/>
        <v>148.4781748188864</v>
      </c>
      <c r="D52" s="23">
        <f t="shared" si="28"/>
        <v>147.87817481888641</v>
      </c>
      <c r="E52" s="23">
        <f t="shared" si="28"/>
        <v>144.87817481888641</v>
      </c>
      <c r="F52" s="79">
        <f t="shared" si="28"/>
        <v>148.9481748188864</v>
      </c>
      <c r="G52" s="79">
        <f t="shared" si="28"/>
        <v>145.9481748188864</v>
      </c>
      <c r="H52" s="23">
        <f t="shared" ref="H52:M52" si="29">H25+H30+H33-H34-H50</f>
        <v>153.2978748622466</v>
      </c>
      <c r="I52" s="23">
        <f t="shared" si="29"/>
        <v>150.2978748622466</v>
      </c>
      <c r="J52" s="23">
        <f t="shared" si="29"/>
        <v>145.04626376269977</v>
      </c>
      <c r="K52" s="23">
        <f t="shared" si="29"/>
        <v>142.04626376269977</v>
      </c>
      <c r="L52" s="23">
        <f t="shared" si="29"/>
        <v>152.91787486224661</v>
      </c>
      <c r="M52" s="23">
        <f t="shared" si="29"/>
        <v>149.91787486224661</v>
      </c>
      <c r="N52" s="23">
        <f t="shared" ref="N52:S52" si="30">N25+N30+N33-N34-N50</f>
        <v>143.68656371933957</v>
      </c>
      <c r="O52" s="23">
        <f t="shared" si="30"/>
        <v>140.68656371933957</v>
      </c>
      <c r="P52" s="23">
        <f t="shared" si="30"/>
        <v>150.55139793761322</v>
      </c>
      <c r="Q52" s="23">
        <f t="shared" si="30"/>
        <v>147.55139793761322</v>
      </c>
      <c r="R52" s="23">
        <f t="shared" si="30"/>
        <v>157.27817481888638</v>
      </c>
      <c r="S52" s="23">
        <f t="shared" si="30"/>
        <v>154.27817481888638</v>
      </c>
      <c r="T52" s="23">
        <f>T25+T30+T33-T34-T50</f>
        <v>147.3881748188864</v>
      </c>
      <c r="U52" s="23">
        <f>U25+U30+U33-U34-U50</f>
        <v>144.3881748188864</v>
      </c>
      <c r="V52" s="23">
        <f t="shared" ref="V52:W52" si="31">V25+V30+V33-V34-V50</f>
        <v>150.79817481888639</v>
      </c>
      <c r="W52" s="23">
        <f t="shared" si="31"/>
        <v>147.79817481888639</v>
      </c>
      <c r="X52" s="23">
        <f>X25+X30+X33-X34-X50</f>
        <v>143.79440509170081</v>
      </c>
      <c r="Y52" s="23">
        <f>Y25+Y30+Y33-Y34-Y50</f>
        <v>140.79440509170081</v>
      </c>
    </row>
    <row r="53" spans="1:2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</row>
    <row r="54" spans="1: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</row>
    <row r="56" spans="1:25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86">
        <v>8.4499999999999993</v>
      </c>
      <c r="Y56" s="86">
        <v>8.4499999999999993</v>
      </c>
    </row>
    <row r="57" spans="1:25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</row>
    <row r="58" spans="1:2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</row>
    <row r="60" spans="1:2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30">
      <c r="A61" s="22" t="s">
        <v>110</v>
      </c>
      <c r="B61" s="23">
        <f t="shared" ref="B61:G61" si="32">B52-B56+B58-B59+B60</f>
        <v>130.52817481888641</v>
      </c>
      <c r="C61" s="23">
        <f t="shared" si="32"/>
        <v>127.52817481888641</v>
      </c>
      <c r="D61" s="23">
        <f t="shared" si="32"/>
        <v>126.92817481888642</v>
      </c>
      <c r="E61" s="23">
        <f t="shared" si="32"/>
        <v>123.92817481888642</v>
      </c>
      <c r="F61" s="79">
        <f t="shared" si="32"/>
        <v>127.99817481888641</v>
      </c>
      <c r="G61" s="79">
        <f t="shared" si="32"/>
        <v>124.99817481888641</v>
      </c>
      <c r="H61" s="23">
        <f t="shared" ref="H61:M61" si="33">H52-H56+H58-H59+H60</f>
        <v>132.34787486224661</v>
      </c>
      <c r="I61" s="23">
        <f t="shared" si="33"/>
        <v>129.34787486224661</v>
      </c>
      <c r="J61" s="23">
        <f t="shared" si="33"/>
        <v>124.09626376269978</v>
      </c>
      <c r="K61" s="23">
        <f t="shared" si="33"/>
        <v>121.09626376269978</v>
      </c>
      <c r="L61" s="23">
        <f t="shared" si="33"/>
        <v>131.96787486224662</v>
      </c>
      <c r="M61" s="23">
        <f t="shared" si="33"/>
        <v>128.96787486224662</v>
      </c>
      <c r="N61" s="23">
        <f t="shared" ref="N61:S61" si="34">N52-N56+N58-N59+N60</f>
        <v>121.14656371933958</v>
      </c>
      <c r="O61" s="23">
        <f t="shared" si="34"/>
        <v>118.14656371933958</v>
      </c>
      <c r="P61" s="23">
        <f t="shared" si="34"/>
        <v>129.60139793761323</v>
      </c>
      <c r="Q61" s="23">
        <f t="shared" si="34"/>
        <v>126.60139793761323</v>
      </c>
      <c r="R61" s="23">
        <f t="shared" si="34"/>
        <v>136.3281748188864</v>
      </c>
      <c r="S61" s="23">
        <f t="shared" si="34"/>
        <v>133.3281748188864</v>
      </c>
      <c r="T61" s="23">
        <f>T52-T56+T58-T59+T60</f>
        <v>126.43817481888641</v>
      </c>
      <c r="U61" s="23">
        <f>U52-U56+U58-U59+U60</f>
        <v>123.43817481888641</v>
      </c>
      <c r="V61" s="23">
        <f t="shared" ref="V61:W61" si="35">V52-V56+V58-V59+V60</f>
        <v>129.84817481888641</v>
      </c>
      <c r="W61" s="23">
        <f t="shared" si="35"/>
        <v>126.84817481888641</v>
      </c>
      <c r="X61" s="23">
        <f>X52-X56+X58-X59+X60</f>
        <v>122.84440509170082</v>
      </c>
      <c r="Y61" s="23">
        <f>Y52-Y56+Y58-Y59+Y60</f>
        <v>119.84440509170082</v>
      </c>
    </row>
    <row r="62" spans="1:25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</row>
    <row r="63" spans="1:25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V63" s="2"/>
      <c r="W63" s="2"/>
      <c r="Y63" s="2"/>
    </row>
    <row r="64" spans="1:25" ht="15">
      <c r="A64" s="22" t="s">
        <v>97</v>
      </c>
      <c r="B64" s="23">
        <f t="shared" ref="B64:G64" si="36">B17+B22-B50+B21+B33</f>
        <v>138.44727494896696</v>
      </c>
      <c r="C64" s="23">
        <f t="shared" si="36"/>
        <v>138.44727494896696</v>
      </c>
      <c r="D64" s="23">
        <f t="shared" si="36"/>
        <v>138.70727494896698</v>
      </c>
      <c r="E64" s="23">
        <f t="shared" si="36"/>
        <v>138.70727494896698</v>
      </c>
      <c r="F64" s="79">
        <f t="shared" si="36"/>
        <v>135.91727494896696</v>
      </c>
      <c r="G64" s="79">
        <f t="shared" si="36"/>
        <v>135.91727494896696</v>
      </c>
      <c r="H64" s="23">
        <f t="shared" ref="H64:M64" si="37">H17+H22-H50+H21+H33</f>
        <v>143.27727494896698</v>
      </c>
      <c r="I64" s="23">
        <f t="shared" si="37"/>
        <v>143.27727494896698</v>
      </c>
      <c r="J64" s="23">
        <f t="shared" si="37"/>
        <v>135.02566384942014</v>
      </c>
      <c r="K64" s="23">
        <f t="shared" si="37"/>
        <v>135.02566384942014</v>
      </c>
      <c r="L64" s="23">
        <f t="shared" si="37"/>
        <v>142.89727494896698</v>
      </c>
      <c r="M64" s="23">
        <f t="shared" si="37"/>
        <v>142.89727494896698</v>
      </c>
      <c r="N64" s="23">
        <f t="shared" ref="N64:S64" si="38">N17+N22-N50+N21+N33</f>
        <v>130.65566384942014</v>
      </c>
      <c r="O64" s="23">
        <f t="shared" si="38"/>
        <v>130.65566384942014</v>
      </c>
      <c r="P64" s="23">
        <f t="shared" si="38"/>
        <v>140.53079802433359</v>
      </c>
      <c r="Q64" s="23">
        <f t="shared" si="38"/>
        <v>140.53079802433359</v>
      </c>
      <c r="R64" s="23">
        <f t="shared" si="38"/>
        <v>144.24727494896695</v>
      </c>
      <c r="S64" s="23">
        <f t="shared" si="38"/>
        <v>144.24727494896695</v>
      </c>
      <c r="T64" s="23">
        <f>T17+T22-T50+T21+T33</f>
        <v>138.35727494896696</v>
      </c>
      <c r="U64" s="23">
        <f>U17+U22-U50+U21+U33</f>
        <v>138.35727494896696</v>
      </c>
      <c r="V64" s="23">
        <f t="shared" ref="V64:W64" si="39">V17+V22-V50+V21+V33</f>
        <v>137.76727494896696</v>
      </c>
      <c r="W64" s="23">
        <f t="shared" si="39"/>
        <v>137.76727494896696</v>
      </c>
      <c r="X64" s="23">
        <f>X17+X22-X50+X21+X33</f>
        <v>133.77380517842118</v>
      </c>
      <c r="Y64" s="23">
        <f>Y17+Y22-Y50+Y21+Y33</f>
        <v>133.77380517842118</v>
      </c>
    </row>
    <row r="65" spans="1:2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65"/>
  <sheetViews>
    <sheetView workbookViewId="0">
      <pane xSplit="1" ySplit="1" topLeftCell="Z56" activePane="bottomRight" state="frozen"/>
      <selection pane="topRight"/>
      <selection pane="bottomLeft"/>
      <selection pane="bottomRight" activeCell="AD1" sqref="AD1:AE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125" style="1" bestFit="1" customWidth="1"/>
    <col min="14" max="14" width="19" style="1" customWidth="1"/>
    <col min="15" max="15" width="17.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5.625" style="2" customWidth="1"/>
    <col min="27" max="27" width="15.625" style="1" customWidth="1"/>
    <col min="28" max="28" width="17.875" style="1" customWidth="1"/>
    <col min="29" max="29" width="15.75" style="1" customWidth="1"/>
    <col min="30" max="30" width="15.625" style="2" customWidth="1"/>
    <col min="31" max="31" width="15.625" style="1" customWidth="1"/>
    <col min="32" max="16384" width="9" style="1"/>
  </cols>
  <sheetData>
    <row r="1" spans="1:31" ht="14.25" customHeight="1">
      <c r="A1" s="3"/>
      <c r="B1" s="105" t="s">
        <v>102</v>
      </c>
      <c r="C1" s="105"/>
      <c r="D1" s="105" t="s">
        <v>103</v>
      </c>
      <c r="E1" s="105"/>
      <c r="F1" s="106" t="s">
        <v>115</v>
      </c>
      <c r="G1" s="106"/>
      <c r="H1" s="105" t="s">
        <v>116</v>
      </c>
      <c r="I1" s="105"/>
      <c r="J1" s="105" t="s">
        <v>121</v>
      </c>
      <c r="K1" s="105"/>
      <c r="L1" s="105" t="s">
        <v>126</v>
      </c>
      <c r="M1" s="105"/>
      <c r="N1" s="105" t="s">
        <v>131</v>
      </c>
      <c r="O1" s="105"/>
      <c r="P1" s="105" t="s">
        <v>132</v>
      </c>
      <c r="Q1" s="105"/>
      <c r="R1" s="105" t="s">
        <v>133</v>
      </c>
      <c r="S1" s="105"/>
      <c r="T1" s="105" t="s">
        <v>137</v>
      </c>
      <c r="U1" s="105"/>
      <c r="V1" s="107" t="s">
        <v>140</v>
      </c>
      <c r="W1" s="108"/>
      <c r="X1" s="105" t="s">
        <v>141</v>
      </c>
      <c r="Y1" s="105"/>
      <c r="Z1" s="105" t="s">
        <v>142</v>
      </c>
      <c r="AA1" s="105"/>
      <c r="AB1" s="107" t="s">
        <v>143</v>
      </c>
      <c r="AC1" s="108"/>
      <c r="AD1" s="105" t="s">
        <v>144</v>
      </c>
      <c r="AE1" s="105"/>
    </row>
    <row r="2" spans="1:31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  <c r="X2" s="5" t="s">
        <v>104</v>
      </c>
      <c r="Y2" s="97" t="s">
        <v>112</v>
      </c>
      <c r="Z2" s="5" t="s">
        <v>104</v>
      </c>
      <c r="AA2" s="98" t="s">
        <v>112</v>
      </c>
      <c r="AB2" s="5" t="s">
        <v>104</v>
      </c>
      <c r="AC2" s="99" t="s">
        <v>112</v>
      </c>
      <c r="AD2" s="5" t="s">
        <v>104</v>
      </c>
      <c r="AE2" s="100" t="s">
        <v>112</v>
      </c>
    </row>
    <row r="3" spans="1:31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</row>
    <row r="4" spans="1:31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</row>
    <row r="5" spans="1:3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</row>
    <row r="6" spans="1:31" ht="1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  <c r="V6" s="8">
        <v>100000</v>
      </c>
      <c r="W6" s="8">
        <v>100000</v>
      </c>
      <c r="X6" s="8">
        <v>100000</v>
      </c>
      <c r="Y6" s="8">
        <v>100000</v>
      </c>
      <c r="Z6" s="8">
        <v>100000</v>
      </c>
      <c r="AA6" s="8">
        <v>100000</v>
      </c>
      <c r="AB6" s="8">
        <v>100000</v>
      </c>
      <c r="AC6" s="8">
        <v>100000</v>
      </c>
      <c r="AD6" s="8">
        <v>100000</v>
      </c>
      <c r="AE6" s="8">
        <v>100000</v>
      </c>
    </row>
    <row r="7" spans="1:31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</row>
    <row r="8" spans="1:31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</row>
    <row r="9" spans="1:3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</row>
    <row r="10" spans="1:3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</row>
    <row r="11" spans="1:31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</row>
    <row r="13" spans="1:31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4</v>
      </c>
      <c r="Y13" s="86">
        <v>4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2</v>
      </c>
    </row>
    <row r="14" spans="1:31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</row>
    <row r="15" spans="1:31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</row>
    <row r="16" spans="1:3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</row>
    <row r="17" spans="1:3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</row>
    <row r="18" spans="1:31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8">
        <f t="shared" ref="AB18:AC18" si="4">AB19+10*LOG10(AB12/AB14)-AB20</f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</row>
    <row r="19" spans="1:3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</row>
    <row r="20" spans="1:31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</row>
    <row r="21" spans="1:31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</row>
    <row r="22" spans="1:3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</row>
    <row r="24" spans="1:3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</row>
    <row r="25" spans="1:31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</row>
    <row r="26" spans="1:31" ht="15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71">
        <f t="shared" si="5"/>
        <v>22</v>
      </c>
      <c r="G26" s="71">
        <f t="shared" si="5"/>
        <v>19</v>
      </c>
      <c r="H26" s="8">
        <f t="shared" ref="H26:M26" si="6">H17+H18+H21-H23-H24</f>
        <v>22</v>
      </c>
      <c r="I26" s="8">
        <f t="shared" si="6"/>
        <v>19</v>
      </c>
      <c r="J26" s="8">
        <f t="shared" si="6"/>
        <v>22</v>
      </c>
      <c r="K26" s="8">
        <f t="shared" si="6"/>
        <v>19</v>
      </c>
      <c r="L26" s="8">
        <f t="shared" si="6"/>
        <v>22</v>
      </c>
      <c r="M26" s="8">
        <f t="shared" si="6"/>
        <v>19</v>
      </c>
      <c r="N26" s="8">
        <f t="shared" ref="N26:S26" si="7">N17+N18+N21-N23-N24</f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si="7"/>
        <v>22</v>
      </c>
      <c r="S26" s="8">
        <f t="shared" si="7"/>
        <v>19</v>
      </c>
      <c r="T26" s="8">
        <f t="shared" ref="T26:Y26" si="8">T17+T18+T21-T23-T24</f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si="8"/>
        <v>22</v>
      </c>
      <c r="Y26" s="8">
        <f t="shared" si="8"/>
        <v>19</v>
      </c>
      <c r="Z26" s="8">
        <f>Z17+Z18+Z21-Z23-Z24</f>
        <v>22</v>
      </c>
      <c r="AA26" s="8">
        <f>AA17+AA18+AA21-AA23-AA24</f>
        <v>19</v>
      </c>
      <c r="AB26" s="8">
        <f t="shared" ref="AB26:AC26" si="9">AB17+AB18+AB21-AB23-AB24</f>
        <v>22</v>
      </c>
      <c r="AC26" s="8">
        <f t="shared" si="9"/>
        <v>19</v>
      </c>
      <c r="AD26" s="8">
        <f>AD17+AD18+AD21-AD23-AD24</f>
        <v>22</v>
      </c>
      <c r="AE26" s="8">
        <f>AE17+AE18+AE21-AE23-AE24</f>
        <v>19</v>
      </c>
    </row>
    <row r="27" spans="1:31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8">
        <v>16</v>
      </c>
      <c r="AC28" s="8">
        <v>16</v>
      </c>
      <c r="AD28" s="8">
        <v>16</v>
      </c>
      <c r="AE28" s="8">
        <v>16</v>
      </c>
    </row>
    <row r="29" spans="1:31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4</v>
      </c>
      <c r="Y29" s="86">
        <v>4</v>
      </c>
      <c r="Z29" s="86">
        <v>2</v>
      </c>
      <c r="AA29" s="86">
        <v>2</v>
      </c>
      <c r="AB29" s="86">
        <v>2</v>
      </c>
      <c r="AC29" s="86">
        <v>2</v>
      </c>
      <c r="AD29" s="86">
        <v>2</v>
      </c>
      <c r="AE29" s="86">
        <v>2</v>
      </c>
    </row>
    <row r="30" spans="1:31" ht="45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13.170899869919438</v>
      </c>
      <c r="E30" s="12">
        <f t="shared" si="10"/>
        <v>13.170899869919438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8">
        <f t="shared" si="12"/>
        <v>17.030899869919438</v>
      </c>
      <c r="Q30" s="8">
        <f t="shared" si="12"/>
        <v>17.030899869919438</v>
      </c>
      <c r="R30" s="12">
        <f t="shared" si="12"/>
        <v>17.030899869919438</v>
      </c>
      <c r="S30" s="12">
        <f t="shared" si="12"/>
        <v>17.030899869919438</v>
      </c>
      <c r="T30" s="12">
        <f t="shared" ref="T30:Y30" si="13">T31+10*LOG10(T28/T13)-T32</f>
        <v>14.020599913279625</v>
      </c>
      <c r="U30" s="12">
        <f t="shared" si="13"/>
        <v>14.020599913279625</v>
      </c>
      <c r="V30" s="12">
        <f t="shared" si="13"/>
        <v>17.030899869919438</v>
      </c>
      <c r="W30" s="12">
        <f t="shared" si="13"/>
        <v>17.030899869919438</v>
      </c>
      <c r="X30" s="8">
        <f t="shared" si="13"/>
        <v>14.020599913279625</v>
      </c>
      <c r="Y30" s="8">
        <f t="shared" si="13"/>
        <v>14.020599913279625</v>
      </c>
      <c r="Z30" s="8">
        <f>Z31+10*LOG10(Z28/Z13)-Z32</f>
        <v>13.030899869919438</v>
      </c>
      <c r="AA30" s="8">
        <f>AA31+10*LOG10(AA28/AA13)-AA32</f>
        <v>13.030899869919438</v>
      </c>
      <c r="AB30" s="8">
        <f t="shared" ref="AB30:AC30" si="14">AB31+10*LOG10(AB28/AB13)-AB32</f>
        <v>17.030899869919438</v>
      </c>
      <c r="AC30" s="8">
        <f t="shared" si="14"/>
        <v>17.030899869919438</v>
      </c>
      <c r="AD30" s="8">
        <f>AD31+10*LOG10(AD28/AD13)-AD32</f>
        <v>17.030899869919438</v>
      </c>
      <c r="AE30" s="8">
        <f>AE31+10*LOG10(AE28/AE13)-AE32</f>
        <v>17.030899869919438</v>
      </c>
    </row>
    <row r="31" spans="1:3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</row>
    <row r="32" spans="1:31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4</v>
      </c>
      <c r="AA32" s="86">
        <v>4</v>
      </c>
      <c r="AB32" s="86">
        <v>0</v>
      </c>
      <c r="AC32" s="86">
        <v>0</v>
      </c>
      <c r="AD32" s="86">
        <v>0</v>
      </c>
      <c r="AE32" s="86">
        <v>0</v>
      </c>
    </row>
    <row r="33" spans="1:31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</row>
    <row r="34" spans="1:3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</row>
    <row r="35" spans="1:3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</row>
    <row r="36" spans="1:31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</row>
    <row r="37" spans="1:31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</row>
    <row r="38" spans="1:31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-165.7</v>
      </c>
      <c r="Y38" s="86">
        <v>-165.7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-164.03</v>
      </c>
      <c r="AE38" s="86">
        <v>-164.03</v>
      </c>
    </row>
    <row r="39" spans="1:31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</row>
    <row r="40" spans="1:31" ht="30">
      <c r="A40" s="7" t="s">
        <v>109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4">
        <f t="shared" si="15"/>
        <v>-169.00000000000003</v>
      </c>
      <c r="G40" s="74">
        <f t="shared" si="15"/>
        <v>-169.00000000000003</v>
      </c>
      <c r="H40" s="12">
        <f t="shared" ref="H40:M40" si="16">10*LOG10(10^((H35+H36)/10)+10^(H38/10))</f>
        <v>-169.00000000000003</v>
      </c>
      <c r="I40" s="12">
        <f t="shared" si="16"/>
        <v>-169.00000000000003</v>
      </c>
      <c r="J40" s="12">
        <f t="shared" si="16"/>
        <v>-164.03352307536667</v>
      </c>
      <c r="K40" s="12">
        <f t="shared" si="16"/>
        <v>-164.03352307536667</v>
      </c>
      <c r="L40" s="12">
        <f t="shared" si="16"/>
        <v>-169.00000000000003</v>
      </c>
      <c r="M40" s="12">
        <f t="shared" si="16"/>
        <v>-169.00000000000003</v>
      </c>
      <c r="N40" s="8">
        <f t="shared" ref="N40:S40" si="17">10*LOG10(10^((N35+N36)/10)+10^(N38/10))</f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si="17"/>
        <v>-169.00000000000003</v>
      </c>
      <c r="S40" s="12">
        <f t="shared" si="17"/>
        <v>-169.00000000000003</v>
      </c>
      <c r="T40" s="12">
        <f t="shared" ref="T40:Y40" si="18">10*LOG10(10^((T35+T36)/10)+10^(T38/10))</f>
        <v>-164.03352307536667</v>
      </c>
      <c r="U40" s="12">
        <f t="shared" si="18"/>
        <v>-164.03352307536667</v>
      </c>
      <c r="V40" s="12">
        <f t="shared" si="18"/>
        <v>-169.00000000000003</v>
      </c>
      <c r="W40" s="12">
        <f t="shared" si="18"/>
        <v>-169.00000000000003</v>
      </c>
      <c r="X40" s="8">
        <f t="shared" si="18"/>
        <v>-164.03352307536667</v>
      </c>
      <c r="Y40" s="8">
        <f t="shared" si="18"/>
        <v>-164.03352307536667</v>
      </c>
      <c r="Z40" s="8">
        <f>10*LOG10(10^((Z35+Z36)/10)+10^(Z38/10))</f>
        <v>-169.00000000000003</v>
      </c>
      <c r="AA40" s="8">
        <f>10*LOG10(10^((AA35+AA36)/10)+10^(AA38/10))</f>
        <v>-169.00000000000003</v>
      </c>
      <c r="AB40" s="8">
        <f t="shared" ref="AB40:AC40" si="19">10*LOG10(10^((AB35+AB36)/10)+10^(AB38/10))</f>
        <v>-169.00000000000003</v>
      </c>
      <c r="AC40" s="8">
        <f t="shared" si="19"/>
        <v>-169.00000000000003</v>
      </c>
      <c r="AD40" s="8">
        <f>10*LOG10(10^((AD35+AD36)/10)+10^(AD38/10))</f>
        <v>-162.82946299127457</v>
      </c>
      <c r="AE40" s="8">
        <f>10*LOG10(10^((AE35+AE36)/10)+10^(AE38/10))</f>
        <v>-162.82946299127457</v>
      </c>
    </row>
    <row r="41" spans="1:31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</row>
    <row r="42" spans="1:31" ht="15">
      <c r="A42" s="34" t="s">
        <v>70</v>
      </c>
      <c r="B42" s="19">
        <f t="shared" ref="B42:G42" si="20">4*180*1000</f>
        <v>720000</v>
      </c>
      <c r="C42" s="19">
        <f t="shared" si="20"/>
        <v>720000</v>
      </c>
      <c r="D42" s="19">
        <f t="shared" si="20"/>
        <v>720000</v>
      </c>
      <c r="E42" s="19">
        <f t="shared" si="20"/>
        <v>720000</v>
      </c>
      <c r="F42" s="77">
        <f t="shared" si="20"/>
        <v>720000</v>
      </c>
      <c r="G42" s="77">
        <f t="shared" si="20"/>
        <v>720000</v>
      </c>
      <c r="H42" s="15">
        <f t="shared" ref="H42:M42" si="21">4*180*1000</f>
        <v>720000</v>
      </c>
      <c r="I42" s="15">
        <f t="shared" si="21"/>
        <v>720000</v>
      </c>
      <c r="J42" s="15">
        <f t="shared" si="21"/>
        <v>720000</v>
      </c>
      <c r="K42" s="15">
        <f t="shared" si="21"/>
        <v>720000</v>
      </c>
      <c r="L42" s="15">
        <f t="shared" si="21"/>
        <v>720000</v>
      </c>
      <c r="M42" s="15">
        <f t="shared" si="21"/>
        <v>720000</v>
      </c>
      <c r="N42" s="15">
        <f t="shared" ref="N42:S42" si="22">4*180*1000</f>
        <v>720000</v>
      </c>
      <c r="O42" s="15">
        <f t="shared" si="22"/>
        <v>720000</v>
      </c>
      <c r="P42" s="15">
        <f t="shared" si="22"/>
        <v>720000</v>
      </c>
      <c r="Q42" s="15">
        <f t="shared" si="22"/>
        <v>720000</v>
      </c>
      <c r="R42" s="15">
        <f t="shared" si="22"/>
        <v>720000</v>
      </c>
      <c r="S42" s="15">
        <f t="shared" si="22"/>
        <v>720000</v>
      </c>
      <c r="T42" s="15">
        <f t="shared" ref="T42:Y42" si="23">4*180*1000</f>
        <v>720000</v>
      </c>
      <c r="U42" s="15">
        <f t="shared" si="23"/>
        <v>720000</v>
      </c>
      <c r="V42" s="15">
        <f t="shared" si="23"/>
        <v>720000</v>
      </c>
      <c r="W42" s="15">
        <f t="shared" si="23"/>
        <v>720000</v>
      </c>
      <c r="X42" s="15">
        <f t="shared" si="23"/>
        <v>720000</v>
      </c>
      <c r="Y42" s="15">
        <f t="shared" si="23"/>
        <v>720000</v>
      </c>
      <c r="Z42" s="15">
        <f>4*180*1000</f>
        <v>720000</v>
      </c>
      <c r="AA42" s="15">
        <f>4*180*1000</f>
        <v>720000</v>
      </c>
      <c r="AB42" s="15">
        <f t="shared" ref="AB42:AC42" si="24">4*180*1000</f>
        <v>720000</v>
      </c>
      <c r="AC42" s="15">
        <f t="shared" si="24"/>
        <v>720000</v>
      </c>
      <c r="AD42" s="15">
        <f>4*180*1000</f>
        <v>720000</v>
      </c>
      <c r="AE42" s="15">
        <f>4*180*1000</f>
        <v>720000</v>
      </c>
    </row>
    <row r="43" spans="1:31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</row>
    <row r="44" spans="1:31" ht="15">
      <c r="A44" s="7" t="s">
        <v>72</v>
      </c>
      <c r="B44" s="12">
        <f t="shared" ref="B44:G44" si="25">B40+10*LOG10(B42)</f>
        <v>-110.42667503568734</v>
      </c>
      <c r="C44" s="12">
        <f t="shared" si="25"/>
        <v>-110.42667503568734</v>
      </c>
      <c r="D44" s="12">
        <f t="shared" si="25"/>
        <v>-110.42667503568734</v>
      </c>
      <c r="E44" s="12">
        <f t="shared" si="25"/>
        <v>-110.42667503568734</v>
      </c>
      <c r="F44" s="74">
        <f t="shared" si="25"/>
        <v>-110.42667503568734</v>
      </c>
      <c r="G44" s="74">
        <f t="shared" si="25"/>
        <v>-110.42667503568734</v>
      </c>
      <c r="H44" s="12">
        <f t="shared" ref="H44:M44" si="26">H40+10*LOG10(H42)</f>
        <v>-110.42667503568734</v>
      </c>
      <c r="I44" s="12">
        <f t="shared" si="26"/>
        <v>-110.42667503568734</v>
      </c>
      <c r="J44" s="12">
        <f t="shared" si="26"/>
        <v>-105.46019811105398</v>
      </c>
      <c r="K44" s="12">
        <f t="shared" si="26"/>
        <v>-105.46019811105398</v>
      </c>
      <c r="L44" s="12">
        <f t="shared" si="26"/>
        <v>-110.42667503568734</v>
      </c>
      <c r="M44" s="12">
        <f t="shared" si="26"/>
        <v>-110.42667503568734</v>
      </c>
      <c r="N44" s="8">
        <f t="shared" ref="N44:S44" si="27">N40+10*LOG10(N42)</f>
        <v>-110.42667503568734</v>
      </c>
      <c r="O44" s="8">
        <f t="shared" si="27"/>
        <v>-110.42667503568734</v>
      </c>
      <c r="P44" s="8">
        <f t="shared" si="27"/>
        <v>-105.46019811105398</v>
      </c>
      <c r="Q44" s="8">
        <f t="shared" si="27"/>
        <v>-105.46019811105398</v>
      </c>
      <c r="R44" s="12">
        <f t="shared" si="27"/>
        <v>-110.42667503568734</v>
      </c>
      <c r="S44" s="12">
        <f t="shared" si="27"/>
        <v>-110.42667503568734</v>
      </c>
      <c r="T44" s="12">
        <f t="shared" ref="T44:Y44" si="28">T40+10*LOG10(T42)</f>
        <v>-105.46019811105398</v>
      </c>
      <c r="U44" s="12">
        <f t="shared" si="28"/>
        <v>-105.46019811105398</v>
      </c>
      <c r="V44" s="12">
        <f t="shared" si="28"/>
        <v>-110.42667503568734</v>
      </c>
      <c r="W44" s="12">
        <f t="shared" si="28"/>
        <v>-110.42667503568734</v>
      </c>
      <c r="X44" s="8">
        <f t="shared" si="28"/>
        <v>-105.46019811105398</v>
      </c>
      <c r="Y44" s="8">
        <f t="shared" si="28"/>
        <v>-105.46019811105398</v>
      </c>
      <c r="Z44" s="8">
        <f>Z40+10*LOG10(Z42)</f>
        <v>-110.42667503568734</v>
      </c>
      <c r="AA44" s="8">
        <f>AA40+10*LOG10(AA42)</f>
        <v>-110.42667503568734</v>
      </c>
      <c r="AB44" s="8">
        <f t="shared" ref="AB44:AC44" si="29">AB40+10*LOG10(AB42)</f>
        <v>-110.42667503568734</v>
      </c>
      <c r="AC44" s="8">
        <f t="shared" si="29"/>
        <v>-110.42667503568734</v>
      </c>
      <c r="AD44" s="8">
        <f>AD40+10*LOG10(AD42)</f>
        <v>-104.25613802696188</v>
      </c>
      <c r="AE44" s="8">
        <f>AE40+10*LOG10(AE42)</f>
        <v>-104.25613802696188</v>
      </c>
    </row>
    <row r="45" spans="1:31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</row>
    <row r="46" spans="1:31" ht="1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  <c r="V46" s="15">
        <v>-7</v>
      </c>
      <c r="W46" s="15">
        <v>-7</v>
      </c>
      <c r="X46" s="86">
        <v>-7.2</v>
      </c>
      <c r="Y46" s="86">
        <v>-7.2</v>
      </c>
      <c r="Z46" s="15">
        <v>-2.4</v>
      </c>
      <c r="AA46" s="15">
        <v>-2.4</v>
      </c>
      <c r="AB46" s="15">
        <v>-2.25</v>
      </c>
      <c r="AC46" s="15">
        <v>-2.25</v>
      </c>
      <c r="AD46" s="15">
        <v>-3</v>
      </c>
      <c r="AE46" s="15">
        <v>-3</v>
      </c>
    </row>
    <row r="47" spans="1:3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</row>
    <row r="48" spans="1:31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</row>
    <row r="49" spans="1:3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</row>
    <row r="50" spans="1:31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</row>
    <row r="51" spans="1:31" ht="30">
      <c r="A51" s="7" t="s">
        <v>82</v>
      </c>
      <c r="B51" s="12">
        <f t="shared" ref="B51:G51" si="30">B44+B46+B47-B49</f>
        <v>-110.52667503568733</v>
      </c>
      <c r="C51" s="12">
        <f t="shared" si="30"/>
        <v>-110.52667503568733</v>
      </c>
      <c r="D51" s="12">
        <f t="shared" si="30"/>
        <v>-111.40667503568734</v>
      </c>
      <c r="E51" s="12">
        <f t="shared" si="30"/>
        <v>-111.40667503568734</v>
      </c>
      <c r="F51" s="74">
        <f t="shared" si="30"/>
        <v>-113.98667503568734</v>
      </c>
      <c r="G51" s="74">
        <f t="shared" si="30"/>
        <v>-113.98667503568734</v>
      </c>
      <c r="H51" s="12">
        <f t="shared" ref="H51:M51" si="31">H44+H46+H47-H49</f>
        <v>-114.91667503568733</v>
      </c>
      <c r="I51" s="12">
        <f t="shared" si="31"/>
        <v>-114.83667503568734</v>
      </c>
      <c r="J51" s="12">
        <f t="shared" si="31"/>
        <v>-110.95019811105398</v>
      </c>
      <c r="K51" s="12">
        <f t="shared" si="31"/>
        <v>-110.95019811105398</v>
      </c>
      <c r="L51" s="12">
        <f t="shared" si="31"/>
        <v>-116.67667503568734</v>
      </c>
      <c r="M51" s="12">
        <f t="shared" si="31"/>
        <v>-116.67667503568734</v>
      </c>
      <c r="N51" s="8">
        <f t="shared" ref="N51:S51" si="32">N44+N46+N47-N49</f>
        <v>-114.72667503568734</v>
      </c>
      <c r="O51" s="8">
        <f t="shared" si="32"/>
        <v>-114.72667503568734</v>
      </c>
      <c r="P51" s="8">
        <f t="shared" si="32"/>
        <v>-108.12019811105398</v>
      </c>
      <c r="Q51" s="8">
        <f t="shared" si="32"/>
        <v>-108.12019811105398</v>
      </c>
      <c r="R51" s="12">
        <f t="shared" si="32"/>
        <v>-110.66667503568733</v>
      </c>
      <c r="S51" s="12">
        <f t="shared" si="32"/>
        <v>-110.66667503568733</v>
      </c>
      <c r="T51" s="12">
        <f t="shared" ref="T51:Y51" si="33">T44+T46+T47-T49</f>
        <v>-108.76019811105398</v>
      </c>
      <c r="U51" s="12">
        <f t="shared" si="33"/>
        <v>-108.76019811105398</v>
      </c>
      <c r="V51" s="12">
        <f t="shared" si="33"/>
        <v>-115.42667503568734</v>
      </c>
      <c r="W51" s="12">
        <f t="shared" si="33"/>
        <v>-115.42667503568734</v>
      </c>
      <c r="X51" s="8">
        <f t="shared" si="33"/>
        <v>-110.66019811105399</v>
      </c>
      <c r="Y51" s="8">
        <f t="shared" si="33"/>
        <v>-110.66019811105399</v>
      </c>
      <c r="Z51" s="8">
        <f>Z44+Z46+Z47-Z49</f>
        <v>-110.82667503568734</v>
      </c>
      <c r="AA51" s="8">
        <f>AA44+AA46+AA47-AA49</f>
        <v>-110.82667503568734</v>
      </c>
      <c r="AB51" s="8">
        <f t="shared" ref="AB51:AC51" si="34">AB44+AB46+AB47-AB49</f>
        <v>-110.67667503568734</v>
      </c>
      <c r="AC51" s="8">
        <f t="shared" si="34"/>
        <v>-110.67667503568734</v>
      </c>
      <c r="AD51" s="8">
        <f>AD44+AD46+AD47-AD49</f>
        <v>-105.25613802696188</v>
      </c>
      <c r="AE51" s="8">
        <f>AE44+AE46+AE47-AE49</f>
        <v>-105.25613802696188</v>
      </c>
    </row>
    <row r="52" spans="1:31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90" t="s">
        <v>16</v>
      </c>
      <c r="AC52" s="90" t="s">
        <v>16</v>
      </c>
      <c r="AD52" s="90" t="s">
        <v>16</v>
      </c>
      <c r="AE52" s="90" t="s">
        <v>16</v>
      </c>
    </row>
    <row r="53" spans="1:31" ht="30">
      <c r="A53" s="30" t="s">
        <v>85</v>
      </c>
      <c r="B53" s="23">
        <f t="shared" ref="B53:G53" si="35">B26+B30+B33-B34-B51</f>
        <v>146.55757490560677</v>
      </c>
      <c r="C53" s="23">
        <f t="shared" si="35"/>
        <v>143.55757490560677</v>
      </c>
      <c r="D53" s="23">
        <f t="shared" si="35"/>
        <v>143.57757490560678</v>
      </c>
      <c r="E53" s="23">
        <f t="shared" si="35"/>
        <v>140.57757490560678</v>
      </c>
      <c r="F53" s="79">
        <f t="shared" si="35"/>
        <v>150.01757490560678</v>
      </c>
      <c r="G53" s="79">
        <f t="shared" si="35"/>
        <v>147.01757490560678</v>
      </c>
      <c r="H53" s="23">
        <f t="shared" ref="H53:M53" si="36">H26+H30+H33-H34-H51</f>
        <v>147.93727494896694</v>
      </c>
      <c r="I53" s="23">
        <f t="shared" si="36"/>
        <v>144.85727494896696</v>
      </c>
      <c r="J53" s="23">
        <f t="shared" si="36"/>
        <v>143.97079802433359</v>
      </c>
      <c r="K53" s="23">
        <f t="shared" si="36"/>
        <v>140.97079802433359</v>
      </c>
      <c r="L53" s="23">
        <f t="shared" si="36"/>
        <v>149.69727494896696</v>
      </c>
      <c r="M53" s="23">
        <f t="shared" si="36"/>
        <v>146.69727494896696</v>
      </c>
      <c r="N53" s="23">
        <f t="shared" ref="N53:S53" si="37">N26+N30+N33-N34-N51</f>
        <v>150.75757490560676</v>
      </c>
      <c r="O53" s="23">
        <f t="shared" si="37"/>
        <v>147.75757490560676</v>
      </c>
      <c r="P53" s="23">
        <f t="shared" si="37"/>
        <v>144.15109798097342</v>
      </c>
      <c r="Q53" s="23">
        <f t="shared" si="37"/>
        <v>141.15109798097342</v>
      </c>
      <c r="R53" s="23">
        <f t="shared" si="37"/>
        <v>146.69757490560676</v>
      </c>
      <c r="S53" s="23">
        <f t="shared" si="37"/>
        <v>143.69757490560676</v>
      </c>
      <c r="T53" s="23">
        <f t="shared" ref="T53:Y53" si="38">T26+T30+T33-T34-T51</f>
        <v>141.78079802433359</v>
      </c>
      <c r="U53" s="23">
        <f t="shared" si="38"/>
        <v>138.78079802433359</v>
      </c>
      <c r="V53" s="23">
        <f t="shared" si="38"/>
        <v>151.45757490560678</v>
      </c>
      <c r="W53" s="23">
        <f t="shared" si="38"/>
        <v>148.45757490560678</v>
      </c>
      <c r="X53" s="23">
        <f t="shared" si="38"/>
        <v>143.68079802433363</v>
      </c>
      <c r="Y53" s="23">
        <f t="shared" si="38"/>
        <v>140.68079802433363</v>
      </c>
      <c r="Z53" s="23">
        <f>Z26+Z30+Z33-Z34-Z51</f>
        <v>142.85757490560678</v>
      </c>
      <c r="AA53" s="23">
        <f>AA26+AA30+AA33-AA34-AA51</f>
        <v>139.85757490560678</v>
      </c>
      <c r="AB53" s="23">
        <f t="shared" ref="AB53:AC53" si="39">AB26+AB30+AB33-AB34-AB51</f>
        <v>146.70757490560678</v>
      </c>
      <c r="AC53" s="23">
        <f t="shared" si="39"/>
        <v>143.70757490560678</v>
      </c>
      <c r="AD53" s="23">
        <f>AD26+AD30+AD33-AD34-AD51</f>
        <v>141.28703789688132</v>
      </c>
      <c r="AE53" s="23">
        <f>AE26+AE30+AE33-AE34-AE51</f>
        <v>138.28703789688132</v>
      </c>
    </row>
    <row r="54" spans="1:31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</row>
    <row r="56" spans="1:31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</row>
    <row r="57" spans="1:31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</row>
    <row r="58" spans="1:31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</row>
    <row r="59" spans="1:31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</row>
    <row r="60" spans="1:31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</row>
    <row r="61" spans="1:31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90" t="s">
        <v>16</v>
      </c>
      <c r="AC61" s="90" t="s">
        <v>16</v>
      </c>
      <c r="AD61" s="90" t="s">
        <v>16</v>
      </c>
      <c r="AE61" s="90" t="s">
        <v>16</v>
      </c>
    </row>
    <row r="62" spans="1:31" ht="30">
      <c r="A62" s="30" t="s">
        <v>111</v>
      </c>
      <c r="B62" s="23">
        <f t="shared" ref="B62:G62" si="40">B53-B57+B58-B59+B60</f>
        <v>128.92757490560678</v>
      </c>
      <c r="C62" s="23">
        <f t="shared" si="40"/>
        <v>125.92757490560678</v>
      </c>
      <c r="D62" s="23">
        <f t="shared" si="40"/>
        <v>125.94757490560679</v>
      </c>
      <c r="E62" s="23">
        <f t="shared" si="40"/>
        <v>122.94757490560679</v>
      </c>
      <c r="F62" s="79">
        <f t="shared" si="40"/>
        <v>132.38757490560678</v>
      </c>
      <c r="G62" s="79">
        <f t="shared" si="40"/>
        <v>129.38757490560678</v>
      </c>
      <c r="H62" s="23">
        <f t="shared" ref="H62:M62" si="41">H53-H57+H58-H59+H60</f>
        <v>130.30727494896695</v>
      </c>
      <c r="I62" s="23">
        <f t="shared" si="41"/>
        <v>127.22727494896696</v>
      </c>
      <c r="J62" s="23">
        <f t="shared" si="41"/>
        <v>126.34079802433359</v>
      </c>
      <c r="K62" s="23">
        <f t="shared" si="41"/>
        <v>123.34079802433359</v>
      </c>
      <c r="L62" s="23">
        <f t="shared" si="41"/>
        <v>132.06727494896697</v>
      </c>
      <c r="M62" s="23">
        <f t="shared" si="41"/>
        <v>129.06727494896697</v>
      </c>
      <c r="N62" s="23">
        <f t="shared" ref="N62:S62" si="42">N53-N57+N58-N59+N60</f>
        <v>133.12757490560676</v>
      </c>
      <c r="O62" s="23">
        <f t="shared" si="42"/>
        <v>130.12757490560676</v>
      </c>
      <c r="P62" s="23">
        <f t="shared" si="42"/>
        <v>125.31109798097341</v>
      </c>
      <c r="Q62" s="23">
        <f t="shared" si="42"/>
        <v>122.31109798097341</v>
      </c>
      <c r="R62" s="23">
        <f t="shared" si="42"/>
        <v>129.06757490560676</v>
      </c>
      <c r="S62" s="23">
        <f t="shared" si="42"/>
        <v>126.06757490560676</v>
      </c>
      <c r="T62" s="23">
        <f t="shared" ref="T62:Y62" si="43">T53-T57+T58-T59+T60</f>
        <v>124.1507980243336</v>
      </c>
      <c r="U62" s="23">
        <f t="shared" si="43"/>
        <v>121.1507980243336</v>
      </c>
      <c r="V62" s="23">
        <f t="shared" si="43"/>
        <v>133.82757490560678</v>
      </c>
      <c r="W62" s="23">
        <f t="shared" si="43"/>
        <v>130.82757490560678</v>
      </c>
      <c r="X62" s="23">
        <f t="shared" si="43"/>
        <v>126.05079802433363</v>
      </c>
      <c r="Y62" s="23">
        <f t="shared" si="43"/>
        <v>123.05079802433363</v>
      </c>
      <c r="Z62" s="23">
        <f>Z53-Z57+Z58-Z59+Z60</f>
        <v>125.22757490560679</v>
      </c>
      <c r="AA62" s="23">
        <f>AA53-AA57+AA58-AA59+AA60</f>
        <v>122.22757490560679</v>
      </c>
      <c r="AB62" s="23">
        <f t="shared" ref="AB62:AC62" si="44">AB53-AB57+AB58-AB59+AB60</f>
        <v>129.07757490560678</v>
      </c>
      <c r="AC62" s="23">
        <f t="shared" si="44"/>
        <v>126.07757490560678</v>
      </c>
      <c r="AD62" s="23">
        <f>AD53-AD57+AD58-AD59+AD60</f>
        <v>123.65703789688132</v>
      </c>
      <c r="AE62" s="23">
        <f>AE53-AE57+AE58-AE59+AE60</f>
        <v>120.65703789688132</v>
      </c>
    </row>
    <row r="63" spans="1:31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90" t="s">
        <v>16</v>
      </c>
      <c r="AC64" s="90" t="s">
        <v>16</v>
      </c>
      <c r="AD64" s="90" t="s">
        <v>16</v>
      </c>
      <c r="AE64" s="90" t="s">
        <v>16</v>
      </c>
    </row>
    <row r="65" spans="1:31" ht="15">
      <c r="A65" s="30" t="s">
        <v>98</v>
      </c>
      <c r="B65" s="23">
        <f t="shared" ref="B65:G65" si="45">B17-B23-B51+B21+B33</f>
        <v>133.52667503568733</v>
      </c>
      <c r="C65" s="23">
        <f t="shared" si="45"/>
        <v>133.52667503568733</v>
      </c>
      <c r="D65" s="23">
        <f t="shared" si="45"/>
        <v>134.40667503568733</v>
      </c>
      <c r="E65" s="23">
        <f t="shared" si="45"/>
        <v>134.40667503568733</v>
      </c>
      <c r="F65" s="79">
        <f t="shared" si="45"/>
        <v>136.98667503568734</v>
      </c>
      <c r="G65" s="79">
        <f t="shared" si="45"/>
        <v>136.98667503568734</v>
      </c>
      <c r="H65" s="23">
        <f t="shared" ref="H65:M65" si="46">H17-H23-H51+H21+H33</f>
        <v>137.91667503568732</v>
      </c>
      <c r="I65" s="23">
        <f t="shared" si="46"/>
        <v>137.83667503568734</v>
      </c>
      <c r="J65" s="23">
        <f t="shared" si="46"/>
        <v>133.95019811105396</v>
      </c>
      <c r="K65" s="23">
        <f t="shared" si="46"/>
        <v>133.95019811105396</v>
      </c>
      <c r="L65" s="23">
        <f t="shared" si="46"/>
        <v>139.67667503568734</v>
      </c>
      <c r="M65" s="23">
        <f t="shared" si="46"/>
        <v>139.67667503568734</v>
      </c>
      <c r="N65" s="23">
        <f t="shared" ref="N65:S65" si="47">N17-N23-N51+N21+N33</f>
        <v>137.72667503568732</v>
      </c>
      <c r="O65" s="23">
        <f t="shared" si="47"/>
        <v>137.72667503568732</v>
      </c>
      <c r="P65" s="23">
        <f t="shared" si="47"/>
        <v>131.12019811105398</v>
      </c>
      <c r="Q65" s="23">
        <f t="shared" si="47"/>
        <v>131.12019811105398</v>
      </c>
      <c r="R65" s="23">
        <f t="shared" si="47"/>
        <v>133.66667503568732</v>
      </c>
      <c r="S65" s="23">
        <f t="shared" si="47"/>
        <v>133.66667503568732</v>
      </c>
      <c r="T65" s="23">
        <f t="shared" ref="T65:Y65" si="48">T17-T23-T51+T21+T33</f>
        <v>131.76019811105397</v>
      </c>
      <c r="U65" s="23">
        <f t="shared" si="48"/>
        <v>131.76019811105397</v>
      </c>
      <c r="V65" s="23">
        <f t="shared" si="48"/>
        <v>138.42667503568734</v>
      </c>
      <c r="W65" s="23">
        <f t="shared" si="48"/>
        <v>138.42667503568734</v>
      </c>
      <c r="X65" s="23">
        <f t="shared" si="48"/>
        <v>133.660198111054</v>
      </c>
      <c r="Y65" s="23">
        <f t="shared" si="48"/>
        <v>133.660198111054</v>
      </c>
      <c r="Z65" s="23">
        <f>Z17-Z23-Z51+Z21+Z33</f>
        <v>133.82667503568734</v>
      </c>
      <c r="AA65" s="23">
        <f>AA17-AA23-AA51+AA21+AA33</f>
        <v>133.82667503568734</v>
      </c>
      <c r="AB65" s="23">
        <f t="shared" ref="AB65:AC65" si="49">AB17-AB23-AB51+AB21+AB33</f>
        <v>133.67667503568734</v>
      </c>
      <c r="AC65" s="23">
        <f t="shared" si="49"/>
        <v>133.67667503568734</v>
      </c>
      <c r="AD65" s="23">
        <f>AD17-AD23-AD51+AD21+AD33</f>
        <v>128.25613802696188</v>
      </c>
      <c r="AE65" s="23">
        <f>AE17-AE23-AE51+AE21+AE33</f>
        <v>128.25613802696188</v>
      </c>
    </row>
  </sheetData>
  <mergeCells count="15">
    <mergeCell ref="AD1:AE1"/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65"/>
  <sheetViews>
    <sheetView zoomScale="85" zoomScaleNormal="85" workbookViewId="0">
      <pane xSplit="1" ySplit="1" topLeftCell="AL23" activePane="bottomRight" state="frozen"/>
      <selection pane="topRight"/>
      <selection pane="bottomLeft"/>
      <selection pane="bottomRight" activeCell="AQ1" sqref="AQ1:AS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4.625" style="1" customWidth="1"/>
    <col min="17" max="18" width="16.125" style="1" bestFit="1" customWidth="1"/>
    <col min="19" max="19" width="15.125" style="1" customWidth="1"/>
    <col min="20" max="20" width="20.125" style="1" customWidth="1"/>
    <col min="21" max="21" width="14.6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37" width="15.625" style="2" customWidth="1"/>
    <col min="38" max="39" width="15.625" style="1" customWidth="1"/>
    <col min="40" max="40" width="18.375" style="1" customWidth="1"/>
    <col min="41" max="41" width="16.75" style="1" customWidth="1"/>
    <col min="42" max="42" width="16.625" style="1" customWidth="1"/>
    <col min="43" max="43" width="15.625" style="2" customWidth="1"/>
    <col min="44" max="45" width="15.625" style="1" customWidth="1"/>
    <col min="46" max="16384" width="9" style="1"/>
  </cols>
  <sheetData>
    <row r="1" spans="1:45" ht="14.25" customHeight="1">
      <c r="A1" s="3"/>
      <c r="B1" s="105" t="s">
        <v>102</v>
      </c>
      <c r="C1" s="105"/>
      <c r="D1" s="105"/>
      <c r="E1" s="105" t="s">
        <v>103</v>
      </c>
      <c r="F1" s="105"/>
      <c r="G1" s="106" t="s">
        <v>115</v>
      </c>
      <c r="H1" s="106"/>
      <c r="I1" s="106"/>
      <c r="J1" s="105" t="s">
        <v>116</v>
      </c>
      <c r="K1" s="105"/>
      <c r="L1" s="105"/>
      <c r="M1" s="105" t="s">
        <v>122</v>
      </c>
      <c r="N1" s="105"/>
      <c r="O1" s="105"/>
      <c r="P1" s="105" t="s">
        <v>129</v>
      </c>
      <c r="Q1" s="105"/>
      <c r="R1" s="105"/>
      <c r="S1" s="105" t="s">
        <v>131</v>
      </c>
      <c r="T1" s="105"/>
      <c r="U1" s="105"/>
      <c r="V1" s="105" t="s">
        <v>132</v>
      </c>
      <c r="W1" s="105"/>
      <c r="X1" s="105"/>
      <c r="Y1" s="105" t="s">
        <v>133</v>
      </c>
      <c r="Z1" s="105"/>
      <c r="AA1" s="105"/>
      <c r="AB1" s="105" t="s">
        <v>138</v>
      </c>
      <c r="AC1" s="105"/>
      <c r="AD1" s="105"/>
      <c r="AE1" s="105" t="s">
        <v>140</v>
      </c>
      <c r="AF1" s="105"/>
      <c r="AG1" s="105"/>
      <c r="AH1" s="105" t="s">
        <v>141</v>
      </c>
      <c r="AI1" s="105"/>
      <c r="AJ1" s="105"/>
      <c r="AK1" s="105" t="s">
        <v>142</v>
      </c>
      <c r="AL1" s="105"/>
      <c r="AM1" s="105"/>
      <c r="AN1" s="105" t="s">
        <v>143</v>
      </c>
      <c r="AO1" s="105"/>
      <c r="AP1" s="105"/>
      <c r="AQ1" s="105" t="s">
        <v>144</v>
      </c>
      <c r="AR1" s="105"/>
      <c r="AS1" s="105"/>
    </row>
    <row r="2" spans="1:45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8" t="s">
        <v>105</v>
      </c>
      <c r="AM2" s="98" t="s">
        <v>106</v>
      </c>
      <c r="AN2" s="5" t="s">
        <v>104</v>
      </c>
      <c r="AO2" s="99" t="s">
        <v>105</v>
      </c>
      <c r="AP2" s="99" t="s">
        <v>106</v>
      </c>
      <c r="AQ2" s="5" t="s">
        <v>104</v>
      </c>
      <c r="AR2" s="100" t="s">
        <v>105</v>
      </c>
      <c r="AS2" s="100" t="s">
        <v>106</v>
      </c>
    </row>
    <row r="3" spans="1:4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</row>
    <row r="4" spans="1:4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</row>
    <row r="5" spans="1:4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</row>
    <row r="6" spans="1:4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</row>
    <row r="7" spans="1:45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11">
        <v>0.01</v>
      </c>
      <c r="AI7" s="11">
        <v>0.01</v>
      </c>
      <c r="AJ7" s="11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</row>
    <row r="8" spans="1:4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</row>
    <row r="9" spans="1:4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</row>
    <row r="10" spans="1:4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</row>
    <row r="11" spans="1:4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</row>
    <row r="13" spans="1:45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</row>
    <row r="14" spans="1:45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</row>
    <row r="15" spans="1:45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</row>
    <row r="16" spans="1:45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S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  <c r="AQ16" s="8">
        <f t="shared" si="5"/>
        <v>49.010299956639813</v>
      </c>
      <c r="AR16" s="8">
        <f t="shared" si="5"/>
        <v>49.010299956639813</v>
      </c>
      <c r="AS16" s="8">
        <f t="shared" si="5"/>
        <v>49.010299956639813</v>
      </c>
    </row>
    <row r="17" spans="1:45" ht="30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6">G15+10*LOG10(G41/1000000)</f>
        <v>45.365137424788934</v>
      </c>
      <c r="H17" s="74">
        <f t="shared" si="6"/>
        <v>45.365137424788934</v>
      </c>
      <c r="I17" s="74">
        <f t="shared" si="6"/>
        <v>45.365137424788934</v>
      </c>
      <c r="J17" s="12">
        <f t="shared" ref="J17:O17" si="7">J15+10*LOG10(J41/1000000)</f>
        <v>45.365137424788934</v>
      </c>
      <c r="K17" s="12">
        <f t="shared" si="7"/>
        <v>45.365137424788934</v>
      </c>
      <c r="L17" s="12">
        <f t="shared" si="7"/>
        <v>45.365137424788934</v>
      </c>
      <c r="M17" s="12">
        <f t="shared" si="7"/>
        <v>45.365137424788934</v>
      </c>
      <c r="N17" s="12">
        <f t="shared" si="7"/>
        <v>45.365137424788934</v>
      </c>
      <c r="O17" s="12">
        <f t="shared" si="7"/>
        <v>45.365137424788934</v>
      </c>
      <c r="P17" s="12">
        <f t="shared" ref="P17:U17" si="8">P15+10*LOG10(P41/1000000)</f>
        <v>45.365137424788934</v>
      </c>
      <c r="Q17" s="12">
        <f t="shared" si="8"/>
        <v>45.365137424788934</v>
      </c>
      <c r="R17" s="12">
        <f t="shared" si="8"/>
        <v>45.365137424788934</v>
      </c>
      <c r="S17" s="8">
        <f t="shared" si="8"/>
        <v>45.365137424788934</v>
      </c>
      <c r="T17" s="8">
        <f t="shared" si="8"/>
        <v>45.365137424788934</v>
      </c>
      <c r="U17" s="8">
        <f t="shared" si="8"/>
        <v>45.365137424788934</v>
      </c>
      <c r="V17" s="8">
        <f t="shared" ref="V17:AA17" si="9">V15+10*LOG10(V41/1000000)</f>
        <v>45.365137424788934</v>
      </c>
      <c r="W17" s="8">
        <f t="shared" si="9"/>
        <v>45.365137424788934</v>
      </c>
      <c r="X17" s="8">
        <f t="shared" si="9"/>
        <v>45.365137424788934</v>
      </c>
      <c r="Y17" s="12">
        <f t="shared" si="9"/>
        <v>45.365137424788934</v>
      </c>
      <c r="Z17" s="12">
        <f t="shared" si="9"/>
        <v>45.365137424788934</v>
      </c>
      <c r="AA17" s="12">
        <f t="shared" si="9"/>
        <v>45.365137424788934</v>
      </c>
      <c r="AB17" s="12">
        <f t="shared" ref="AB17:AJ17" si="10">AB15+10*LOG10(AB41/1000000)</f>
        <v>45.365137424788934</v>
      </c>
      <c r="AC17" s="12">
        <f t="shared" si="10"/>
        <v>45.365137424788934</v>
      </c>
      <c r="AD17" s="12">
        <f t="shared" si="10"/>
        <v>45.365137424788934</v>
      </c>
      <c r="AE17" s="12">
        <f t="shared" si="10"/>
        <v>45.365137424788934</v>
      </c>
      <c r="AF17" s="12">
        <f t="shared" si="10"/>
        <v>45.365137424788934</v>
      </c>
      <c r="AG17" s="12">
        <f t="shared" si="10"/>
        <v>45.365137424788934</v>
      </c>
      <c r="AH17" s="8">
        <f t="shared" si="10"/>
        <v>45.365137424788934</v>
      </c>
      <c r="AI17" s="8">
        <f t="shared" si="10"/>
        <v>45.365137424788934</v>
      </c>
      <c r="AJ17" s="8">
        <f t="shared" si="10"/>
        <v>45.365137424788934</v>
      </c>
      <c r="AK17" s="8">
        <f>AK15+10*LOG10(AK41/1000000)</f>
        <v>45.365137424788934</v>
      </c>
      <c r="AL17" s="8">
        <f>AL15+10*LOG10(AL41/1000000)</f>
        <v>45.365137424788934</v>
      </c>
      <c r="AM17" s="8">
        <f>AM15+10*LOG10(AM41/1000000)</f>
        <v>45.365137424788934</v>
      </c>
      <c r="AN17" s="8">
        <f t="shared" ref="AN17:AS17" si="11">AN15+10*LOG10(AN41/1000000)</f>
        <v>45.365137424788934</v>
      </c>
      <c r="AO17" s="8">
        <f t="shared" si="11"/>
        <v>45.365137424788934</v>
      </c>
      <c r="AP17" s="8">
        <f t="shared" si="11"/>
        <v>45.365137424788934</v>
      </c>
      <c r="AQ17" s="8">
        <f t="shared" si="11"/>
        <v>45.365137424788934</v>
      </c>
      <c r="AR17" s="8">
        <f t="shared" si="11"/>
        <v>45.365137424788934</v>
      </c>
      <c r="AS17" s="8">
        <f t="shared" si="11"/>
        <v>45.365137424788934</v>
      </c>
    </row>
    <row r="18" spans="1:45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2">G19+10*LOG10(G12/G13)-G20</f>
        <v>17.030899869919438</v>
      </c>
      <c r="H18" s="74">
        <f t="shared" si="12"/>
        <v>17.030899869919438</v>
      </c>
      <c r="I18" s="74">
        <f t="shared" si="12"/>
        <v>17.030899869919438</v>
      </c>
      <c r="J18" s="12">
        <f t="shared" ref="J18:O18" si="13">J19+10*LOG10(J12/J13)-J20</f>
        <v>14.020599913279625</v>
      </c>
      <c r="K18" s="12">
        <f t="shared" si="13"/>
        <v>14.020599913279625</v>
      </c>
      <c r="L18" s="12">
        <f t="shared" si="13"/>
        <v>14.020599913279625</v>
      </c>
      <c r="M18" s="12">
        <f t="shared" si="13"/>
        <v>14.380899869919437</v>
      </c>
      <c r="N18" s="12">
        <f t="shared" si="13"/>
        <v>14.380899869919437</v>
      </c>
      <c r="O18" s="12">
        <f t="shared" si="13"/>
        <v>14.380899869919437</v>
      </c>
      <c r="P18" s="12">
        <f t="shared" ref="P18:U18" si="14">P19+10*LOG10(P12/P13)-P20</f>
        <v>14.020599913279625</v>
      </c>
      <c r="Q18" s="12">
        <f t="shared" si="14"/>
        <v>14.020599913279625</v>
      </c>
      <c r="R18" s="12">
        <f t="shared" si="14"/>
        <v>14.020599913279625</v>
      </c>
      <c r="S18" s="8">
        <f t="shared" si="14"/>
        <v>17.030899869919438</v>
      </c>
      <c r="T18" s="8">
        <f t="shared" si="14"/>
        <v>17.030899869919438</v>
      </c>
      <c r="U18" s="8">
        <f t="shared" si="14"/>
        <v>17.030899869919438</v>
      </c>
      <c r="V18" s="8">
        <f t="shared" ref="V18:AA18" si="15">V19+10*LOG10(V12/V13)-V20</f>
        <v>17.030899869919438</v>
      </c>
      <c r="W18" s="8">
        <f t="shared" si="15"/>
        <v>17.030899869919438</v>
      </c>
      <c r="X18" s="8">
        <f t="shared" si="15"/>
        <v>17.030899869919438</v>
      </c>
      <c r="Y18" s="12">
        <f t="shared" si="15"/>
        <v>17.030899869919438</v>
      </c>
      <c r="Z18" s="12">
        <f t="shared" si="15"/>
        <v>17.030899869919438</v>
      </c>
      <c r="AA18" s="12">
        <f t="shared" si="15"/>
        <v>17.030899869919438</v>
      </c>
      <c r="AB18" s="12">
        <f t="shared" ref="AB18:AJ18" si="16">AB19+10*LOG10(AB12/AB13)-AB20</f>
        <v>14.020599913279625</v>
      </c>
      <c r="AC18" s="12">
        <f t="shared" si="16"/>
        <v>14.020599913279625</v>
      </c>
      <c r="AD18" s="12">
        <f t="shared" si="16"/>
        <v>14.020599913279625</v>
      </c>
      <c r="AE18" s="12">
        <f t="shared" si="16"/>
        <v>17.030899869919438</v>
      </c>
      <c r="AF18" s="12">
        <f t="shared" si="16"/>
        <v>17.030899869919438</v>
      </c>
      <c r="AG18" s="12">
        <f t="shared" si="16"/>
        <v>17.030899869919438</v>
      </c>
      <c r="AH18" s="8">
        <f t="shared" si="16"/>
        <v>14.020599913279625</v>
      </c>
      <c r="AI18" s="8">
        <f t="shared" si="16"/>
        <v>14.020599913279625</v>
      </c>
      <c r="AJ18" s="8">
        <f t="shared" si="16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S18" si="17">AN19+10*LOG10(AN12/AN13)-AN20</f>
        <v>17.030899869919438</v>
      </c>
      <c r="AO18" s="8">
        <f t="shared" si="17"/>
        <v>17.030899869919438</v>
      </c>
      <c r="AP18" s="8">
        <f t="shared" si="17"/>
        <v>17.030899869919438</v>
      </c>
      <c r="AQ18" s="8">
        <f t="shared" si="17"/>
        <v>17.030899869919438</v>
      </c>
      <c r="AR18" s="8">
        <f t="shared" si="17"/>
        <v>17.030899869919438</v>
      </c>
      <c r="AS18" s="8">
        <f t="shared" si="17"/>
        <v>17.030899869919438</v>
      </c>
    </row>
    <row r="19" spans="1:4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</row>
    <row r="20" spans="1:45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  <c r="AQ20" s="86">
        <v>0</v>
      </c>
      <c r="AR20" s="86">
        <v>0</v>
      </c>
      <c r="AS20" s="86">
        <v>0</v>
      </c>
    </row>
    <row r="21" spans="1:45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</row>
    <row r="22" spans="1:4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</row>
    <row r="23" spans="1:4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</row>
    <row r="24" spans="1:45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</row>
    <row r="25" spans="1:45" ht="15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18">G17+G18+G21+G22-G24</f>
        <v>59.396037294708371</v>
      </c>
      <c r="H25" s="74">
        <f t="shared" si="18"/>
        <v>59.396037294708371</v>
      </c>
      <c r="I25" s="74">
        <f t="shared" si="18"/>
        <v>59.396037294708371</v>
      </c>
      <c r="J25" s="12">
        <f t="shared" ref="J25:O25" si="19">J17+J18+J21+J22-J24</f>
        <v>56.385737338068559</v>
      </c>
      <c r="K25" s="12">
        <f t="shared" si="19"/>
        <v>56.385737338068559</v>
      </c>
      <c r="L25" s="12">
        <f t="shared" si="19"/>
        <v>56.385737338068559</v>
      </c>
      <c r="M25" s="12">
        <f t="shared" si="19"/>
        <v>56.746037294708373</v>
      </c>
      <c r="N25" s="12">
        <f t="shared" si="19"/>
        <v>56.746037294708373</v>
      </c>
      <c r="O25" s="12">
        <f t="shared" si="19"/>
        <v>56.746037294708373</v>
      </c>
      <c r="P25" s="12">
        <f t="shared" ref="P25:U25" si="20">P17+P18+P21+P22-P24</f>
        <v>56.385737338068559</v>
      </c>
      <c r="Q25" s="12">
        <f t="shared" si="20"/>
        <v>56.385737338068559</v>
      </c>
      <c r="R25" s="12">
        <f t="shared" si="20"/>
        <v>56.385737338068559</v>
      </c>
      <c r="S25" s="8">
        <f t="shared" si="20"/>
        <v>59.396037294708371</v>
      </c>
      <c r="T25" s="8">
        <f t="shared" si="20"/>
        <v>59.396037294708371</v>
      </c>
      <c r="U25" s="8">
        <f t="shared" si="20"/>
        <v>59.396037294708371</v>
      </c>
      <c r="V25" s="8">
        <f t="shared" ref="V25:AA25" si="21">V17+V18+V21+V22-V24</f>
        <v>59.396037294708371</v>
      </c>
      <c r="W25" s="8">
        <f t="shared" si="21"/>
        <v>59.396037294708371</v>
      </c>
      <c r="X25" s="8">
        <f t="shared" si="21"/>
        <v>59.396037294708371</v>
      </c>
      <c r="Y25" s="12">
        <f t="shared" si="21"/>
        <v>59.396037294708371</v>
      </c>
      <c r="Z25" s="12">
        <f t="shared" si="21"/>
        <v>59.396037294708371</v>
      </c>
      <c r="AA25" s="12">
        <f t="shared" si="21"/>
        <v>59.396037294708371</v>
      </c>
      <c r="AB25" s="12">
        <f t="shared" ref="AB25:AJ25" si="22">AB17+AB18+AB21+AB22-AB24</f>
        <v>56.385737338068559</v>
      </c>
      <c r="AC25" s="12">
        <f t="shared" si="22"/>
        <v>56.385737338068559</v>
      </c>
      <c r="AD25" s="12">
        <f t="shared" si="22"/>
        <v>56.385737338068559</v>
      </c>
      <c r="AE25" s="12">
        <f t="shared" si="22"/>
        <v>59.396037294708371</v>
      </c>
      <c r="AF25" s="12">
        <f t="shared" si="22"/>
        <v>59.396037294708371</v>
      </c>
      <c r="AG25" s="12">
        <f t="shared" si="22"/>
        <v>59.396037294708371</v>
      </c>
      <c r="AH25" s="8">
        <f t="shared" si="22"/>
        <v>56.385737338068559</v>
      </c>
      <c r="AI25" s="8">
        <f t="shared" si="22"/>
        <v>56.385737338068559</v>
      </c>
      <c r="AJ25" s="8">
        <f t="shared" si="22"/>
        <v>56.385737338068559</v>
      </c>
      <c r="AK25" s="8">
        <f>AK17+AK18+AK21+AK22-AK24</f>
        <v>55.396037294708371</v>
      </c>
      <c r="AL25" s="8">
        <f>AL17+AL18+AL21+AL22-AL24</f>
        <v>55.396037294708371</v>
      </c>
      <c r="AM25" s="8">
        <f>AM17+AM18+AM21+AM22-AM24</f>
        <v>55.396037294708371</v>
      </c>
      <c r="AN25" s="8">
        <f t="shared" ref="AN25:AS25" si="23">AN17+AN18+AN21+AN22-AN24</f>
        <v>59.396037294708371</v>
      </c>
      <c r="AO25" s="8">
        <f t="shared" si="23"/>
        <v>59.396037294708371</v>
      </c>
      <c r="AP25" s="8">
        <f t="shared" si="23"/>
        <v>59.396037294708371</v>
      </c>
      <c r="AQ25" s="8">
        <f t="shared" si="23"/>
        <v>59.396037294708371</v>
      </c>
      <c r="AR25" s="8">
        <f t="shared" si="23"/>
        <v>59.396037294708371</v>
      </c>
      <c r="AS25" s="8">
        <f t="shared" si="23"/>
        <v>59.396037294708371</v>
      </c>
    </row>
    <row r="26" spans="1:4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</row>
    <row r="27" spans="1:4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8">
        <v>2</v>
      </c>
      <c r="AR28" s="8">
        <v>2</v>
      </c>
      <c r="AS28" s="8">
        <v>1</v>
      </c>
    </row>
    <row r="29" spans="1:45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8">
        <v>2</v>
      </c>
      <c r="AR29" s="8">
        <v>2</v>
      </c>
      <c r="AS29" s="8">
        <v>1</v>
      </c>
    </row>
    <row r="30" spans="1:45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4">G31+10*LOG10(G28/G29)-G32</f>
        <v>0</v>
      </c>
      <c r="H30" s="74">
        <f t="shared" si="24"/>
        <v>-3</v>
      </c>
      <c r="I30" s="74">
        <f t="shared" si="24"/>
        <v>-3</v>
      </c>
      <c r="J30" s="12">
        <f t="shared" ref="J30:O30" si="25">J31+10*LOG10(J28/J29)-J32</f>
        <v>0</v>
      </c>
      <c r="K30" s="12">
        <f t="shared" si="25"/>
        <v>-3</v>
      </c>
      <c r="L30" s="12">
        <f t="shared" si="25"/>
        <v>-3</v>
      </c>
      <c r="M30" s="12">
        <f t="shared" si="25"/>
        <v>0</v>
      </c>
      <c r="N30" s="12">
        <f t="shared" si="25"/>
        <v>-3</v>
      </c>
      <c r="O30" s="12">
        <f t="shared" si="25"/>
        <v>-3</v>
      </c>
      <c r="P30" s="12">
        <f t="shared" ref="P30:U30" si="26">P31+10*LOG10(P28/P29)-P32</f>
        <v>0</v>
      </c>
      <c r="Q30" s="12">
        <f t="shared" si="26"/>
        <v>-3</v>
      </c>
      <c r="R30" s="12">
        <f t="shared" si="26"/>
        <v>-3</v>
      </c>
      <c r="S30" s="8">
        <f t="shared" si="26"/>
        <v>0</v>
      </c>
      <c r="T30" s="8">
        <f t="shared" si="26"/>
        <v>-3</v>
      </c>
      <c r="U30" s="8">
        <f t="shared" si="26"/>
        <v>-3</v>
      </c>
      <c r="V30" s="8">
        <f t="shared" ref="V30:AA30" si="27">V31+10*LOG10(V28/V29)-V32</f>
        <v>0</v>
      </c>
      <c r="W30" s="8">
        <f t="shared" si="27"/>
        <v>-3</v>
      </c>
      <c r="X30" s="8">
        <f t="shared" si="27"/>
        <v>-3</v>
      </c>
      <c r="Y30" s="12">
        <f t="shared" si="27"/>
        <v>0</v>
      </c>
      <c r="Z30" s="12">
        <f t="shared" si="27"/>
        <v>-3</v>
      </c>
      <c r="AA30" s="12">
        <f t="shared" si="27"/>
        <v>-3</v>
      </c>
      <c r="AB30" s="12">
        <f t="shared" ref="AB30:AJ30" si="28">AB31+10*LOG10(AB28/AB29)-AB32</f>
        <v>0</v>
      </c>
      <c r="AC30" s="12">
        <f t="shared" si="28"/>
        <v>-3</v>
      </c>
      <c r="AD30" s="12">
        <f t="shared" si="28"/>
        <v>-3</v>
      </c>
      <c r="AE30" s="12">
        <f t="shared" si="28"/>
        <v>0</v>
      </c>
      <c r="AF30" s="12">
        <f t="shared" si="28"/>
        <v>-3</v>
      </c>
      <c r="AG30" s="12">
        <f t="shared" si="28"/>
        <v>-3</v>
      </c>
      <c r="AH30" s="8">
        <f t="shared" si="28"/>
        <v>0</v>
      </c>
      <c r="AI30" s="8">
        <f t="shared" si="28"/>
        <v>-3</v>
      </c>
      <c r="AJ30" s="8">
        <f t="shared" si="28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S30" si="29">AN31+10*LOG10(AN28/AN29)-AN32</f>
        <v>0</v>
      </c>
      <c r="AO30" s="8">
        <f t="shared" si="29"/>
        <v>-3</v>
      </c>
      <c r="AP30" s="8">
        <f t="shared" si="29"/>
        <v>-3</v>
      </c>
      <c r="AQ30" s="8">
        <f t="shared" si="29"/>
        <v>0</v>
      </c>
      <c r="AR30" s="8">
        <f t="shared" si="29"/>
        <v>-3</v>
      </c>
      <c r="AS30" s="8">
        <f t="shared" si="29"/>
        <v>-3</v>
      </c>
    </row>
    <row r="31" spans="1:4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</row>
    <row r="32" spans="1:45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</row>
    <row r="33" spans="1:45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</row>
    <row r="34" spans="1:45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</row>
    <row r="35" spans="1:4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</row>
    <row r="36" spans="1:4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</row>
    <row r="37" spans="1:45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  <c r="AE37" s="86">
        <v>-999</v>
      </c>
      <c r="AF37" s="86">
        <v>-999</v>
      </c>
      <c r="AG37" s="86">
        <v>-999</v>
      </c>
      <c r="AH37" s="86">
        <v>-169.3</v>
      </c>
      <c r="AI37" s="86">
        <v>-169.3</v>
      </c>
      <c r="AJ37" s="86">
        <v>-169.3</v>
      </c>
      <c r="AK37" s="86">
        <v>-999</v>
      </c>
      <c r="AL37" s="86">
        <v>-999</v>
      </c>
      <c r="AM37" s="86">
        <v>-999</v>
      </c>
      <c r="AN37" s="86">
        <v>-999</v>
      </c>
      <c r="AO37" s="86">
        <v>-999</v>
      </c>
      <c r="AP37" s="86">
        <v>-999</v>
      </c>
      <c r="AQ37" s="86">
        <v>-164.99</v>
      </c>
      <c r="AR37" s="86">
        <v>-164.99</v>
      </c>
      <c r="AS37" s="86">
        <v>-164.99</v>
      </c>
    </row>
    <row r="38" spans="1:45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8" t="s">
        <v>16</v>
      </c>
      <c r="AI38" s="8" t="s">
        <v>16</v>
      </c>
      <c r="AJ38" s="8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</row>
    <row r="39" spans="1:45" ht="30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30">10*LOG10(10^((G35+G36)/10)+10^(G37/10))</f>
        <v>-167.00000000000003</v>
      </c>
      <c r="H39" s="74">
        <f t="shared" si="30"/>
        <v>-167.00000000000003</v>
      </c>
      <c r="I39" s="74">
        <f t="shared" si="30"/>
        <v>-167.00000000000003</v>
      </c>
      <c r="J39" s="12">
        <f t="shared" ref="J39:O39" si="31">10*LOG10(10^((J35+J36)/10)+10^(J37/10))</f>
        <v>-167.00000000000003</v>
      </c>
      <c r="K39" s="12">
        <f t="shared" si="31"/>
        <v>-167.00000000000003</v>
      </c>
      <c r="L39" s="12">
        <f t="shared" si="31"/>
        <v>-167.00000000000003</v>
      </c>
      <c r="M39" s="12">
        <f t="shared" si="31"/>
        <v>-164.98918835931039</v>
      </c>
      <c r="N39" s="12">
        <f t="shared" si="31"/>
        <v>-164.98918835931039</v>
      </c>
      <c r="O39" s="12">
        <f t="shared" si="31"/>
        <v>-164.98918835931039</v>
      </c>
      <c r="P39" s="12">
        <f t="shared" ref="P39:U39" si="32">10*LOG10(10^((P35+P36)/10)+10^(P37/10))</f>
        <v>-167.00000000000003</v>
      </c>
      <c r="Q39" s="12">
        <f t="shared" si="32"/>
        <v>-167.00000000000003</v>
      </c>
      <c r="R39" s="12">
        <f t="shared" si="32"/>
        <v>-167.00000000000003</v>
      </c>
      <c r="S39" s="8">
        <f t="shared" si="32"/>
        <v>-167.00000000000003</v>
      </c>
      <c r="T39" s="8">
        <f t="shared" si="32"/>
        <v>-167.00000000000003</v>
      </c>
      <c r="U39" s="8">
        <f t="shared" si="32"/>
        <v>-167.00000000000003</v>
      </c>
      <c r="V39" s="8">
        <f t="shared" ref="V39:AA39" si="33">10*LOG10(10^((V35+V36)/10)+10^(V37/10))</f>
        <v>-164.98918835931039</v>
      </c>
      <c r="W39" s="8">
        <f t="shared" si="33"/>
        <v>-164.98918835931039</v>
      </c>
      <c r="X39" s="8">
        <f t="shared" si="33"/>
        <v>-164.98918835931039</v>
      </c>
      <c r="Y39" s="12">
        <f t="shared" si="33"/>
        <v>-167.00000000000003</v>
      </c>
      <c r="Z39" s="12">
        <f t="shared" si="33"/>
        <v>-167.00000000000003</v>
      </c>
      <c r="AA39" s="12">
        <f t="shared" si="33"/>
        <v>-167.00000000000003</v>
      </c>
      <c r="AB39" s="12">
        <f t="shared" ref="AB39:AJ39" si="34">10*LOG10(10^((AB35+AB36)/10)+10^(AB37/10))</f>
        <v>-164.98918835931039</v>
      </c>
      <c r="AC39" s="12">
        <f t="shared" si="34"/>
        <v>-164.98918835931039</v>
      </c>
      <c r="AD39" s="12">
        <f t="shared" si="34"/>
        <v>-164.98918835931039</v>
      </c>
      <c r="AE39" s="12">
        <f t="shared" si="34"/>
        <v>-167.00000000000003</v>
      </c>
      <c r="AF39" s="12">
        <f t="shared" si="34"/>
        <v>-167.00000000000003</v>
      </c>
      <c r="AG39" s="12">
        <f t="shared" si="34"/>
        <v>-167.00000000000003</v>
      </c>
      <c r="AH39" s="8">
        <f t="shared" si="34"/>
        <v>-164.98918835931039</v>
      </c>
      <c r="AI39" s="8">
        <f t="shared" si="34"/>
        <v>-164.98918835931039</v>
      </c>
      <c r="AJ39" s="8">
        <f t="shared" si="34"/>
        <v>-164.98918835931039</v>
      </c>
      <c r="AK39" s="8">
        <f>10*LOG10(10^((AK35+AK36)/10)+10^(AK37/10))</f>
        <v>-167.00000000000003</v>
      </c>
      <c r="AL39" s="8">
        <f>10*LOG10(10^((AL35+AL36)/10)+10^(AL37/10))</f>
        <v>-167.00000000000003</v>
      </c>
      <c r="AM39" s="8">
        <f>10*LOG10(10^((AM35+AM36)/10)+10^(AM37/10))</f>
        <v>-167.00000000000003</v>
      </c>
      <c r="AN39" s="8">
        <f t="shared" ref="AN39:AS39" si="35">10*LOG10(10^((AN35+AN36)/10)+10^(AN37/10))</f>
        <v>-167.00000000000003</v>
      </c>
      <c r="AO39" s="8">
        <f t="shared" si="35"/>
        <v>-167.00000000000003</v>
      </c>
      <c r="AP39" s="8">
        <f t="shared" si="35"/>
        <v>-167.00000000000003</v>
      </c>
      <c r="AQ39" s="8">
        <f t="shared" si="35"/>
        <v>-162.86943987346325</v>
      </c>
      <c r="AR39" s="8">
        <f t="shared" si="35"/>
        <v>-162.86943987346325</v>
      </c>
      <c r="AS39" s="8">
        <f t="shared" si="35"/>
        <v>-162.86943987346325</v>
      </c>
    </row>
    <row r="40" spans="1:4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</row>
    <row r="41" spans="1:45" ht="15">
      <c r="A41" s="21" t="s">
        <v>68</v>
      </c>
      <c r="B41" s="12">
        <f t="shared" ref="B41:G41" si="36">48*180*1000</f>
        <v>8640000</v>
      </c>
      <c r="C41" s="12">
        <f t="shared" si="36"/>
        <v>8640000</v>
      </c>
      <c r="D41" s="12">
        <f t="shared" si="36"/>
        <v>8640000</v>
      </c>
      <c r="E41" s="12">
        <f t="shared" si="36"/>
        <v>8640000</v>
      </c>
      <c r="F41" s="12">
        <f t="shared" si="36"/>
        <v>8640000</v>
      </c>
      <c r="G41" s="74">
        <f t="shared" si="36"/>
        <v>8640000</v>
      </c>
      <c r="H41" s="74">
        <f t="shared" ref="H41:I41" si="37">48*180*1000</f>
        <v>8640000</v>
      </c>
      <c r="I41" s="74">
        <f t="shared" si="37"/>
        <v>8640000</v>
      </c>
      <c r="J41" s="12">
        <f>48*180*1000</f>
        <v>8640000</v>
      </c>
      <c r="K41" s="12">
        <f t="shared" ref="K41:L41" si="38">48*180*1000</f>
        <v>8640000</v>
      </c>
      <c r="L41" s="12">
        <f t="shared" si="38"/>
        <v>8640000</v>
      </c>
      <c r="M41" s="12">
        <f>48*180*1000</f>
        <v>8640000</v>
      </c>
      <c r="N41" s="12">
        <f t="shared" ref="N41:O41" si="39">48*180*1000</f>
        <v>8640000</v>
      </c>
      <c r="O41" s="12">
        <f t="shared" si="39"/>
        <v>8640000</v>
      </c>
      <c r="P41" s="12">
        <f>48*180*1000</f>
        <v>8640000</v>
      </c>
      <c r="Q41" s="12">
        <f t="shared" ref="Q41:R41" si="40">48*180*1000</f>
        <v>8640000</v>
      </c>
      <c r="R41" s="12">
        <f t="shared" si="40"/>
        <v>8640000</v>
      </c>
      <c r="S41" s="8">
        <f>48*180*1000</f>
        <v>8640000</v>
      </c>
      <c r="T41" s="8">
        <f t="shared" ref="T41:U41" si="41">48*180*1000</f>
        <v>8640000</v>
      </c>
      <c r="U41" s="8">
        <f t="shared" si="41"/>
        <v>8640000</v>
      </c>
      <c r="V41" s="8">
        <f>48*180*1000</f>
        <v>8640000</v>
      </c>
      <c r="W41" s="8">
        <f t="shared" ref="W41:X41" si="42">48*180*1000</f>
        <v>8640000</v>
      </c>
      <c r="X41" s="8">
        <f t="shared" si="42"/>
        <v>8640000</v>
      </c>
      <c r="Y41" s="12">
        <f>48*180*1000</f>
        <v>8640000</v>
      </c>
      <c r="Z41" s="12">
        <f t="shared" ref="Z41:AA41" si="43">48*180*1000</f>
        <v>8640000</v>
      </c>
      <c r="AA41" s="12">
        <f t="shared" si="43"/>
        <v>8640000</v>
      </c>
      <c r="AB41" s="12">
        <f>48*180*1000</f>
        <v>8640000</v>
      </c>
      <c r="AC41" s="12">
        <f t="shared" ref="AC41:AD41" si="44">48*180*1000</f>
        <v>8640000</v>
      </c>
      <c r="AD41" s="12">
        <f t="shared" si="44"/>
        <v>8640000</v>
      </c>
      <c r="AE41" s="12">
        <f>48*180*1000</f>
        <v>8640000</v>
      </c>
      <c r="AF41" s="12">
        <f t="shared" ref="AF41:AG41" si="45">48*180*1000</f>
        <v>8640000</v>
      </c>
      <c r="AG41" s="12">
        <f t="shared" si="45"/>
        <v>8640000</v>
      </c>
      <c r="AH41" s="8">
        <f>48*180*1000</f>
        <v>8640000</v>
      </c>
      <c r="AI41" s="8">
        <f t="shared" ref="AI41:AJ41" si="46">48*180*1000</f>
        <v>8640000</v>
      </c>
      <c r="AJ41" s="8">
        <f t="shared" si="46"/>
        <v>8640000</v>
      </c>
      <c r="AK41" s="8">
        <f>48*180*1000</f>
        <v>8640000</v>
      </c>
      <c r="AL41" s="8">
        <f t="shared" ref="AL41:AM41" si="47">48*180*1000</f>
        <v>8640000</v>
      </c>
      <c r="AM41" s="8">
        <f t="shared" si="47"/>
        <v>8640000</v>
      </c>
      <c r="AN41" s="8">
        <f>48*180*1000</f>
        <v>8640000</v>
      </c>
      <c r="AO41" s="8">
        <f>48*180*1000</f>
        <v>8640000</v>
      </c>
      <c r="AP41" s="8">
        <f>48*180*1000</f>
        <v>8640000</v>
      </c>
      <c r="AQ41" s="8">
        <f>48*180*1000</f>
        <v>8640000</v>
      </c>
      <c r="AR41" s="8">
        <f t="shared" ref="AR41:AS41" si="48">48*180*1000</f>
        <v>8640000</v>
      </c>
      <c r="AS41" s="8">
        <f t="shared" si="48"/>
        <v>8640000</v>
      </c>
    </row>
    <row r="42" spans="1:45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8" t="s">
        <v>16</v>
      </c>
      <c r="AI42" s="8" t="s">
        <v>16</v>
      </c>
      <c r="AJ42" s="8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</row>
    <row r="43" spans="1:45" ht="15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49">G39+10*LOG10(G41)</f>
        <v>-97.634862575211102</v>
      </c>
      <c r="H43" s="74">
        <f t="shared" si="49"/>
        <v>-97.634862575211102</v>
      </c>
      <c r="I43" s="74">
        <f t="shared" si="49"/>
        <v>-97.634862575211102</v>
      </c>
      <c r="J43" s="12">
        <f t="shared" ref="J43:O43" si="50">J39+10*LOG10(J41)</f>
        <v>-97.634862575211102</v>
      </c>
      <c r="K43" s="12">
        <f t="shared" si="50"/>
        <v>-97.634862575211102</v>
      </c>
      <c r="L43" s="12">
        <f t="shared" si="50"/>
        <v>-97.634862575211102</v>
      </c>
      <c r="M43" s="12">
        <f t="shared" si="50"/>
        <v>-95.624050934521463</v>
      </c>
      <c r="N43" s="12">
        <f t="shared" si="50"/>
        <v>-95.624050934521463</v>
      </c>
      <c r="O43" s="12">
        <f t="shared" si="50"/>
        <v>-95.624050934521463</v>
      </c>
      <c r="P43" s="12">
        <f t="shared" ref="P43:U43" si="51">P39+10*LOG10(P41)</f>
        <v>-97.634862575211102</v>
      </c>
      <c r="Q43" s="12">
        <f t="shared" si="51"/>
        <v>-97.634862575211102</v>
      </c>
      <c r="R43" s="12">
        <f t="shared" si="51"/>
        <v>-97.634862575211102</v>
      </c>
      <c r="S43" s="8">
        <f t="shared" si="51"/>
        <v>-97.634862575211102</v>
      </c>
      <c r="T43" s="8">
        <f t="shared" si="51"/>
        <v>-97.634862575211102</v>
      </c>
      <c r="U43" s="8">
        <f t="shared" si="51"/>
        <v>-97.634862575211102</v>
      </c>
      <c r="V43" s="8">
        <f t="shared" ref="V43:AA43" si="52">V39+10*LOG10(V41)</f>
        <v>-95.624050934521463</v>
      </c>
      <c r="W43" s="8">
        <f t="shared" si="52"/>
        <v>-95.624050934521463</v>
      </c>
      <c r="X43" s="8">
        <f t="shared" si="52"/>
        <v>-95.624050934521463</v>
      </c>
      <c r="Y43" s="12">
        <f t="shared" si="52"/>
        <v>-97.634862575211102</v>
      </c>
      <c r="Z43" s="12">
        <f t="shared" si="52"/>
        <v>-97.634862575211102</v>
      </c>
      <c r="AA43" s="12">
        <f t="shared" si="52"/>
        <v>-97.634862575211102</v>
      </c>
      <c r="AB43" s="12">
        <f t="shared" ref="AB43:AJ43" si="53">AB39+10*LOG10(AB41)</f>
        <v>-95.624050934521463</v>
      </c>
      <c r="AC43" s="12">
        <f t="shared" si="53"/>
        <v>-95.624050934521463</v>
      </c>
      <c r="AD43" s="12">
        <f t="shared" si="53"/>
        <v>-95.624050934521463</v>
      </c>
      <c r="AE43" s="12">
        <f t="shared" si="53"/>
        <v>-97.634862575211102</v>
      </c>
      <c r="AF43" s="12">
        <f t="shared" si="53"/>
        <v>-97.634862575211102</v>
      </c>
      <c r="AG43" s="12">
        <f t="shared" si="53"/>
        <v>-97.634862575211102</v>
      </c>
      <c r="AH43" s="8">
        <f t="shared" si="53"/>
        <v>-95.624050934521463</v>
      </c>
      <c r="AI43" s="8">
        <f t="shared" si="53"/>
        <v>-95.624050934521463</v>
      </c>
      <c r="AJ43" s="8">
        <f t="shared" si="53"/>
        <v>-95.624050934521463</v>
      </c>
      <c r="AK43" s="8">
        <f>AK39+10*LOG10(AK41)</f>
        <v>-97.634862575211102</v>
      </c>
      <c r="AL43" s="8">
        <f>AL39+10*LOG10(AL41)</f>
        <v>-97.634862575211102</v>
      </c>
      <c r="AM43" s="8">
        <f>AM39+10*LOG10(AM41)</f>
        <v>-97.634862575211102</v>
      </c>
      <c r="AN43" s="8">
        <f t="shared" ref="AN43:AS43" si="54">AN39+10*LOG10(AN41)</f>
        <v>-97.634862575211102</v>
      </c>
      <c r="AO43" s="8">
        <f t="shared" si="54"/>
        <v>-97.634862575211102</v>
      </c>
      <c r="AP43" s="8">
        <f t="shared" si="54"/>
        <v>-97.634862575211102</v>
      </c>
      <c r="AQ43" s="8">
        <f t="shared" si="54"/>
        <v>-93.504302448674324</v>
      </c>
      <c r="AR43" s="8">
        <f t="shared" si="54"/>
        <v>-93.504302448674324</v>
      </c>
      <c r="AS43" s="8">
        <f t="shared" si="54"/>
        <v>-93.504302448674324</v>
      </c>
    </row>
    <row r="44" spans="1:4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</row>
    <row r="45" spans="1:45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  <c r="AE45" s="15">
        <v>-7</v>
      </c>
      <c r="AF45" s="15">
        <v>-7</v>
      </c>
      <c r="AG45" s="15">
        <v>-4</v>
      </c>
      <c r="AH45" s="86">
        <v>-8.6999999999999993</v>
      </c>
      <c r="AI45" s="86">
        <v>-8.6999999999999993</v>
      </c>
      <c r="AJ45" s="86">
        <v>-5.7</v>
      </c>
      <c r="AK45" s="15">
        <v>-7.3</v>
      </c>
      <c r="AL45" s="15">
        <v>-7.3</v>
      </c>
      <c r="AM45" s="15">
        <v>-2.9</v>
      </c>
      <c r="AN45" s="15">
        <v>-7.2</v>
      </c>
      <c r="AO45" s="15">
        <v>-7.2</v>
      </c>
      <c r="AP45" s="15">
        <v>-3.35</v>
      </c>
      <c r="AQ45" s="78">
        <v>-8.5</v>
      </c>
      <c r="AR45" s="78">
        <v>-8.5</v>
      </c>
      <c r="AS45" s="78">
        <v>-4.7</v>
      </c>
    </row>
    <row r="46" spans="1:45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8" t="s">
        <v>16</v>
      </c>
      <c r="AI46" s="8" t="s">
        <v>16</v>
      </c>
      <c r="AJ46" s="8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</row>
    <row r="47" spans="1:4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</row>
    <row r="48" spans="1:4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</row>
    <row r="49" spans="1:4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</row>
    <row r="50" spans="1:45" ht="30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55">G43+G45+G47-G48</f>
        <v>-104.7148625752111</v>
      </c>
      <c r="H50" s="74">
        <f t="shared" si="55"/>
        <v>-104.7148625752111</v>
      </c>
      <c r="I50" s="74">
        <f t="shared" si="55"/>
        <v>-100.11486257521111</v>
      </c>
      <c r="J50" s="12">
        <f t="shared" ref="J50:O50" si="56">J43+J45+J47-J48</f>
        <v>-103.28486257521111</v>
      </c>
      <c r="K50" s="12">
        <f t="shared" si="56"/>
        <v>-103.00486257521111</v>
      </c>
      <c r="L50" s="12">
        <f t="shared" si="56"/>
        <v>-99.584862575211105</v>
      </c>
      <c r="M50" s="12">
        <f t="shared" si="56"/>
        <v>-99.244050934521468</v>
      </c>
      <c r="N50" s="12">
        <f t="shared" si="56"/>
        <v>-99.244050934521468</v>
      </c>
      <c r="O50" s="12">
        <f t="shared" si="56"/>
        <v>-96.564050934521461</v>
      </c>
      <c r="P50" s="12">
        <f t="shared" ref="P50:U50" si="57">P43+P45+P47-P48</f>
        <v>-104.6348625752111</v>
      </c>
      <c r="Q50" s="12">
        <f t="shared" si="57"/>
        <v>-104.6348625752111</v>
      </c>
      <c r="R50" s="12">
        <f t="shared" si="57"/>
        <v>-101.2348625752111</v>
      </c>
      <c r="S50" s="8">
        <f t="shared" si="57"/>
        <v>-102.7348625752111</v>
      </c>
      <c r="T50" s="8">
        <f t="shared" si="57"/>
        <v>-102.7348625752111</v>
      </c>
      <c r="U50" s="8">
        <f t="shared" si="57"/>
        <v>-98.834862575211105</v>
      </c>
      <c r="V50" s="8">
        <f t="shared" ref="V50:AA50" si="58">V43+V45+V47-V48</f>
        <v>-99.624050934521463</v>
      </c>
      <c r="W50" s="8">
        <f t="shared" si="58"/>
        <v>-99.624050934521463</v>
      </c>
      <c r="X50" s="8">
        <f t="shared" si="58"/>
        <v>-95.324050934521466</v>
      </c>
      <c r="Y50" s="12">
        <f t="shared" si="58"/>
        <v>-104.0948625752111</v>
      </c>
      <c r="Z50" s="12">
        <f t="shared" si="58"/>
        <v>-95.634862575211102</v>
      </c>
      <c r="AA50" s="12">
        <f t="shared" si="58"/>
        <v>-100.78486257521111</v>
      </c>
      <c r="AB50" s="12">
        <f t="shared" ref="AB50:AJ50" si="59">AB43+AB45+AB47-AB48</f>
        <v>-101.85405093452147</v>
      </c>
      <c r="AC50" s="12">
        <f t="shared" si="59"/>
        <v>-101.85405093452147</v>
      </c>
      <c r="AD50" s="12">
        <f t="shared" si="59"/>
        <v>-98.504050934521459</v>
      </c>
      <c r="AE50" s="12">
        <f t="shared" si="59"/>
        <v>-102.6348625752111</v>
      </c>
      <c r="AF50" s="12">
        <f t="shared" si="59"/>
        <v>-102.6348625752111</v>
      </c>
      <c r="AG50" s="12">
        <f t="shared" si="59"/>
        <v>-99.634862575211102</v>
      </c>
      <c r="AH50" s="8">
        <f t="shared" si="59"/>
        <v>-102.32405093452147</v>
      </c>
      <c r="AI50" s="8">
        <f t="shared" si="59"/>
        <v>-102.32405093452147</v>
      </c>
      <c r="AJ50" s="8">
        <f t="shared" si="59"/>
        <v>-99.324050934521466</v>
      </c>
      <c r="AK50" s="8">
        <f>AK43+AK45+AK47-AK48</f>
        <v>-102.9348625752111</v>
      </c>
      <c r="AL50" s="8">
        <f>AL43+AL45+AL47-AL48</f>
        <v>-102.9348625752111</v>
      </c>
      <c r="AM50" s="8">
        <f>AM43+AM45+AM47-AM48</f>
        <v>-98.534862575211108</v>
      </c>
      <c r="AN50" s="8">
        <f t="shared" ref="AN50:AS50" si="60">AN43+AN45+AN47-AN48</f>
        <v>-102.8348625752111</v>
      </c>
      <c r="AO50" s="8">
        <f t="shared" si="60"/>
        <v>-102.8348625752111</v>
      </c>
      <c r="AP50" s="8">
        <f t="shared" si="60"/>
        <v>-98.984862575211096</v>
      </c>
      <c r="AQ50" s="8">
        <f t="shared" si="60"/>
        <v>-100.00430244867432</v>
      </c>
      <c r="AR50" s="8">
        <f t="shared" si="60"/>
        <v>-100.00430244867432</v>
      </c>
      <c r="AS50" s="8">
        <f t="shared" si="60"/>
        <v>-96.204302448674326</v>
      </c>
    </row>
    <row r="51" spans="1:45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</row>
    <row r="52" spans="1:45" ht="30">
      <c r="A52" s="22" t="s">
        <v>83</v>
      </c>
      <c r="B52" s="23">
        <f t="shared" ref="B52:G52" si="61">B25+B30+B33-B34-B50</f>
        <v>162.43089986991947</v>
      </c>
      <c r="C52" s="23">
        <f t="shared" si="61"/>
        <v>159.43089986991947</v>
      </c>
      <c r="D52" s="23">
        <f t="shared" si="61"/>
        <v>155.73089986991948</v>
      </c>
      <c r="E52" s="23">
        <f t="shared" si="61"/>
        <v>154.83089986991945</v>
      </c>
      <c r="F52" s="23">
        <f t="shared" si="61"/>
        <v>148.29089986991949</v>
      </c>
      <c r="G52" s="79">
        <f t="shared" si="61"/>
        <v>163.11089986991948</v>
      </c>
      <c r="H52" s="79">
        <f t="shared" ref="H52:I52" si="62">H25+H30+H33-H34-H50</f>
        <v>160.11089986991948</v>
      </c>
      <c r="I52" s="79">
        <f t="shared" si="62"/>
        <v>155.51089986991948</v>
      </c>
      <c r="J52" s="23">
        <f>J25+J30+J33-J34-J50</f>
        <v>158.67059991327966</v>
      </c>
      <c r="K52" s="23">
        <f t="shared" ref="K52:L52" si="63">K25+K30+K33-K34-K50</f>
        <v>155.39059991327966</v>
      </c>
      <c r="L52" s="23">
        <f t="shared" si="63"/>
        <v>151.97059991327967</v>
      </c>
      <c r="M52" s="23">
        <f>M25+M30+M33-M34-M50</f>
        <v>154.99008822922985</v>
      </c>
      <c r="N52" s="23">
        <f t="shared" ref="N52:O52" si="64">N25+N30+N33-N34-N50</f>
        <v>151.99008822922985</v>
      </c>
      <c r="O52" s="23">
        <f t="shared" si="64"/>
        <v>149.31008822922985</v>
      </c>
      <c r="P52" s="23">
        <f>P25+P30+P33-P34-P50</f>
        <v>160.02059991327965</v>
      </c>
      <c r="Q52" s="23">
        <f t="shared" ref="Q52:R52" si="65">Q25+Q30+Q33-Q34-Q50</f>
        <v>157.02059991327965</v>
      </c>
      <c r="R52" s="23">
        <f t="shared" si="65"/>
        <v>153.62059991327965</v>
      </c>
      <c r="S52" s="23">
        <f>S25+S30+S33-S34-S50</f>
        <v>161.13089986991946</v>
      </c>
      <c r="T52" s="23">
        <f t="shared" ref="T52:U52" si="66">T25+T30+T33-T34-T50</f>
        <v>158.13089986991946</v>
      </c>
      <c r="U52" s="23">
        <f t="shared" si="66"/>
        <v>154.23089986991948</v>
      </c>
      <c r="V52" s="23">
        <f>V25+V30+V33-V34-V50</f>
        <v>158.02008822922983</v>
      </c>
      <c r="W52" s="23">
        <f t="shared" ref="W52:X52" si="67">W25+W30+W33-W34-W50</f>
        <v>155.02008822922983</v>
      </c>
      <c r="X52" s="23">
        <f t="shared" si="67"/>
        <v>150.72008822922984</v>
      </c>
      <c r="Y52" s="23">
        <f>Y25+Y30+Y33-Y34-Y50</f>
        <v>162.49089986991947</v>
      </c>
      <c r="Z52" s="23">
        <f t="shared" ref="Z52:AA52" si="68">Z25+Z30+Z33-Z34-Z50</f>
        <v>151.03089986991947</v>
      </c>
      <c r="AA52" s="23">
        <f t="shared" si="68"/>
        <v>156.18089986991947</v>
      </c>
      <c r="AB52" s="23">
        <f>AB25+AB30+AB33-AB34-AB50</f>
        <v>157.23978827259003</v>
      </c>
      <c r="AC52" s="23">
        <f t="shared" ref="AC52:AD52" si="69">AC25+AC30+AC33-AC34-AC50</f>
        <v>154.23978827259003</v>
      </c>
      <c r="AD52" s="23">
        <f t="shared" si="69"/>
        <v>150.88978827259001</v>
      </c>
      <c r="AE52" s="23">
        <f>AE25+AE30+AE33-AE34-AE50</f>
        <v>161.03089986991947</v>
      </c>
      <c r="AF52" s="23">
        <f t="shared" ref="AF52:AG52" si="70">AF25+AF30+AF33-AF34-AF50</f>
        <v>158.03089986991947</v>
      </c>
      <c r="AG52" s="23">
        <f t="shared" si="70"/>
        <v>155.03089986991947</v>
      </c>
      <c r="AH52" s="23">
        <f>AH25+AH30+AH33-AH34-AH50</f>
        <v>157.70978827259003</v>
      </c>
      <c r="AI52" s="23">
        <f t="shared" ref="AI52:AJ52" si="71">AI25+AI30+AI33-AI34-AI50</f>
        <v>154.70978827259003</v>
      </c>
      <c r="AJ52" s="23">
        <f t="shared" si="71"/>
        <v>151.70978827259003</v>
      </c>
      <c r="AK52" s="23">
        <f>AK25+AK30+AK33-AK34-AK50</f>
        <v>157.33089986991948</v>
      </c>
      <c r="AL52" s="23">
        <f t="shared" ref="AL52:AM52" si="72">AL25+AL30+AL33-AL34-AL50</f>
        <v>154.33089986991948</v>
      </c>
      <c r="AM52" s="23">
        <f t="shared" si="72"/>
        <v>149.93089986991947</v>
      </c>
      <c r="AN52" s="23">
        <f>AN25+AN30+AN33-AN34-AN50</f>
        <v>161.23089986991948</v>
      </c>
      <c r="AO52" s="23">
        <f t="shared" ref="AO52:AP52" si="73">AO25+AO30+AO33-AO34-AO50</f>
        <v>158.23089986991948</v>
      </c>
      <c r="AP52" s="23">
        <f t="shared" si="73"/>
        <v>154.38089986991946</v>
      </c>
      <c r="AQ52" s="23">
        <f>AQ25+AQ30+AQ33-AQ34-AQ50</f>
        <v>158.40033974338269</v>
      </c>
      <c r="AR52" s="23">
        <f t="shared" ref="AR52:AS52" si="74">AR25+AR30+AR33-AR34-AR50</f>
        <v>155.40033974338269</v>
      </c>
      <c r="AS52" s="23">
        <f t="shared" si="74"/>
        <v>151.6003397433827</v>
      </c>
    </row>
    <row r="53" spans="1:4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90" t="s">
        <v>16</v>
      </c>
      <c r="AI53" s="90" t="s">
        <v>16</v>
      </c>
      <c r="AJ53" s="90" t="s">
        <v>16</v>
      </c>
      <c r="AK53" s="90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</row>
    <row r="54" spans="1:4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</row>
    <row r="56" spans="1:45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86">
        <v>8.4499999999999993</v>
      </c>
      <c r="AS56" s="86">
        <v>8.4499999999999993</v>
      </c>
    </row>
    <row r="57" spans="1:45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9" t="s">
        <v>16</v>
      </c>
      <c r="AI57" s="9" t="s">
        <v>16</v>
      </c>
      <c r="AJ57" s="9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</row>
    <row r="58" spans="1:4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</row>
    <row r="59" spans="1:4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</row>
    <row r="60" spans="1:4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</row>
    <row r="61" spans="1:45" ht="30">
      <c r="A61" s="22" t="s">
        <v>110</v>
      </c>
      <c r="B61" s="23">
        <f t="shared" ref="B61:G61" si="75">B52-B56+B58-B59+B60</f>
        <v>141.48089986991948</v>
      </c>
      <c r="C61" s="23">
        <f t="shared" si="75"/>
        <v>138.48089986991948</v>
      </c>
      <c r="D61" s="23">
        <f t="shared" si="75"/>
        <v>134.78089986991949</v>
      </c>
      <c r="E61" s="23">
        <f t="shared" si="75"/>
        <v>133.88089986991946</v>
      </c>
      <c r="F61" s="23">
        <f t="shared" si="75"/>
        <v>127.3408998699195</v>
      </c>
      <c r="G61" s="79">
        <f t="shared" si="75"/>
        <v>142.16089986991949</v>
      </c>
      <c r="H61" s="79">
        <f t="shared" ref="H61:I61" si="76">H52-H56+H58-H59+H60</f>
        <v>139.16089986991949</v>
      </c>
      <c r="I61" s="79">
        <f t="shared" si="76"/>
        <v>134.5608998699195</v>
      </c>
      <c r="J61" s="23">
        <f>J52-J56+J58-J59+J60</f>
        <v>137.72059991327967</v>
      </c>
      <c r="K61" s="23">
        <f t="shared" ref="K61:L61" si="77">K52-K56+K58-K59+K60</f>
        <v>134.44059991327967</v>
      </c>
      <c r="L61" s="23">
        <f t="shared" si="77"/>
        <v>131.02059991327968</v>
      </c>
      <c r="M61" s="23">
        <f>M52-M56+M58-M59+M60</f>
        <v>134.04008822922987</v>
      </c>
      <c r="N61" s="23">
        <f t="shared" ref="N61:O61" si="78">N52-N56+N58-N59+N60</f>
        <v>131.04008822922987</v>
      </c>
      <c r="O61" s="23">
        <f t="shared" si="78"/>
        <v>128.36008822922986</v>
      </c>
      <c r="P61" s="23">
        <f>P52-P56+P58-P59+P60</f>
        <v>139.07059991327966</v>
      </c>
      <c r="Q61" s="23">
        <f t="shared" ref="Q61:R61" si="79">Q52-Q56+Q58-Q59+Q60</f>
        <v>136.07059991327966</v>
      </c>
      <c r="R61" s="23">
        <f t="shared" si="79"/>
        <v>132.67059991327966</v>
      </c>
      <c r="S61" s="23">
        <f>S52-S56+S58-S59+S60</f>
        <v>140.18089986991947</v>
      </c>
      <c r="T61" s="23">
        <f t="shared" ref="T61:U61" si="80">T52-T56+T58-T59+T60</f>
        <v>137.18089986991947</v>
      </c>
      <c r="U61" s="23">
        <f t="shared" si="80"/>
        <v>133.28089986991949</v>
      </c>
      <c r="V61" s="23">
        <f>V52-V56+V58-V59+V60</f>
        <v>135.48008822922984</v>
      </c>
      <c r="W61" s="23">
        <f t="shared" ref="W61:X61" si="81">W52-W56+W58-W59+W60</f>
        <v>132.48008822922984</v>
      </c>
      <c r="X61" s="23">
        <f t="shared" si="81"/>
        <v>128.18008822922985</v>
      </c>
      <c r="Y61" s="23">
        <f>Y52-Y56+Y58-Y59+Y60</f>
        <v>141.54089986991949</v>
      </c>
      <c r="Z61" s="23">
        <f t="shared" ref="Z61:AA61" si="82">Z52-Z56+Z58-Z59+Z60</f>
        <v>130.08089986991948</v>
      </c>
      <c r="AA61" s="23">
        <f t="shared" si="82"/>
        <v>135.23089986991948</v>
      </c>
      <c r="AB61" s="23">
        <f>AB52-AB56+AB58-AB59+AB60</f>
        <v>136.28978827259004</v>
      </c>
      <c r="AC61" s="23">
        <f t="shared" ref="AC61:AD61" si="83">AC52-AC56+AC58-AC59+AC60</f>
        <v>133.28978827259004</v>
      </c>
      <c r="AD61" s="23">
        <f t="shared" si="83"/>
        <v>129.93978827259002</v>
      </c>
      <c r="AE61" s="23">
        <f>AE52-AE56+AE58-AE59+AE60</f>
        <v>140.08089986991948</v>
      </c>
      <c r="AF61" s="23">
        <f t="shared" ref="AF61:AG61" si="84">AF52-AF56+AF58-AF59+AF60</f>
        <v>137.08089986991948</v>
      </c>
      <c r="AG61" s="23">
        <f t="shared" si="84"/>
        <v>134.08089986991948</v>
      </c>
      <c r="AH61" s="23">
        <f>AH52-AH56+AH58-AH59+AH60</f>
        <v>136.75978827259004</v>
      </c>
      <c r="AI61" s="23">
        <f t="shared" ref="AI61:AJ61" si="85">AI52-AI56+AI58-AI59+AI60</f>
        <v>133.75978827259004</v>
      </c>
      <c r="AJ61" s="23">
        <f t="shared" si="85"/>
        <v>130.75978827259004</v>
      </c>
      <c r="AK61" s="23">
        <f>AK52-AK56+AK58-AK59+AK60</f>
        <v>136.38089986991949</v>
      </c>
      <c r="AL61" s="23">
        <f t="shared" ref="AL61:AM61" si="86">AL52-AL56+AL58-AL59+AL60</f>
        <v>133.38089986991949</v>
      </c>
      <c r="AM61" s="23">
        <f t="shared" si="86"/>
        <v>128.98089986991948</v>
      </c>
      <c r="AN61" s="23">
        <f>AN52-AN56+AN58-AN59+AN60</f>
        <v>140.28089986991949</v>
      </c>
      <c r="AO61" s="23">
        <f t="shared" ref="AO61:AP61" si="87">AO52-AO56+AO58-AO59+AO60</f>
        <v>137.28089986991949</v>
      </c>
      <c r="AP61" s="23">
        <f t="shared" si="87"/>
        <v>133.43089986991947</v>
      </c>
      <c r="AQ61" s="23">
        <f>AQ52-AQ56+AQ58-AQ59+AQ60</f>
        <v>137.4503397433827</v>
      </c>
      <c r="AR61" s="23">
        <f t="shared" ref="AR61:AS61" si="88">AR52-AR56+AR58-AR59+AR60</f>
        <v>134.4503397433827</v>
      </c>
      <c r="AS61" s="23">
        <f t="shared" si="88"/>
        <v>130.65033974338272</v>
      </c>
    </row>
    <row r="62" spans="1:45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90" t="s">
        <v>16</v>
      </c>
      <c r="AI62" s="90" t="s">
        <v>16</v>
      </c>
      <c r="AJ62" s="90" t="s">
        <v>16</v>
      </c>
      <c r="AK62" s="90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</row>
    <row r="63" spans="1:45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N63" s="2"/>
      <c r="AO63" s="2"/>
      <c r="AP63" s="2"/>
      <c r="AR63" s="2"/>
      <c r="AS63" s="2"/>
    </row>
    <row r="64" spans="1:45" ht="15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89">G17+G22-G50+G21+G33</f>
        <v>150.08000000000004</v>
      </c>
      <c r="H64" s="79">
        <f t="shared" si="89"/>
        <v>150.08000000000004</v>
      </c>
      <c r="I64" s="79">
        <f t="shared" si="89"/>
        <v>145.48000000000005</v>
      </c>
      <c r="J64" s="23">
        <f t="shared" ref="J64:O64" si="90">J17+J22-J50+J21+J33</f>
        <v>148.65000000000003</v>
      </c>
      <c r="K64" s="23">
        <f t="shared" si="90"/>
        <v>148.37000000000003</v>
      </c>
      <c r="L64" s="23">
        <f t="shared" si="90"/>
        <v>144.95000000000005</v>
      </c>
      <c r="M64" s="23">
        <f t="shared" si="90"/>
        <v>144.60918835931039</v>
      </c>
      <c r="N64" s="23">
        <f t="shared" si="90"/>
        <v>144.60918835931039</v>
      </c>
      <c r="O64" s="23">
        <f t="shared" si="90"/>
        <v>141.92918835931039</v>
      </c>
      <c r="P64" s="23">
        <f t="shared" ref="P64:U64" si="91">P17+P22-P50+P21+P33</f>
        <v>150.00000000000003</v>
      </c>
      <c r="Q64" s="23">
        <f t="shared" si="91"/>
        <v>150.00000000000003</v>
      </c>
      <c r="R64" s="23">
        <f t="shared" si="91"/>
        <v>146.60000000000002</v>
      </c>
      <c r="S64" s="23">
        <f t="shared" si="91"/>
        <v>148.10000000000002</v>
      </c>
      <c r="T64" s="23">
        <f t="shared" si="91"/>
        <v>148.10000000000002</v>
      </c>
      <c r="U64" s="23">
        <f t="shared" si="91"/>
        <v>144.20000000000005</v>
      </c>
      <c r="V64" s="23">
        <f t="shared" ref="V64:AA64" si="92">V17+V22-V50+V21+V33</f>
        <v>144.98918835931039</v>
      </c>
      <c r="W64" s="23">
        <f t="shared" si="92"/>
        <v>144.98918835931039</v>
      </c>
      <c r="X64" s="23">
        <f t="shared" si="92"/>
        <v>140.68918835931041</v>
      </c>
      <c r="Y64" s="23">
        <f t="shared" si="92"/>
        <v>149.46000000000004</v>
      </c>
      <c r="Z64" s="23">
        <f t="shared" si="92"/>
        <v>141.00000000000003</v>
      </c>
      <c r="AA64" s="23">
        <f t="shared" si="92"/>
        <v>146.15000000000003</v>
      </c>
      <c r="AB64" s="23">
        <f t="shared" ref="AB64:AJ64" si="93">AB17+AB22-AB50+AB21+AB33</f>
        <v>147.21918835931041</v>
      </c>
      <c r="AC64" s="23">
        <f t="shared" si="93"/>
        <v>147.21918835931041</v>
      </c>
      <c r="AD64" s="23">
        <f t="shared" si="93"/>
        <v>143.86918835931039</v>
      </c>
      <c r="AE64" s="23">
        <f t="shared" si="93"/>
        <v>148.00000000000003</v>
      </c>
      <c r="AF64" s="23">
        <f t="shared" si="93"/>
        <v>148.00000000000003</v>
      </c>
      <c r="AG64" s="23">
        <f t="shared" si="93"/>
        <v>145.00000000000003</v>
      </c>
      <c r="AH64" s="23">
        <f t="shared" si="93"/>
        <v>147.68918835931041</v>
      </c>
      <c r="AI64" s="23">
        <f t="shared" si="93"/>
        <v>147.68918835931041</v>
      </c>
      <c r="AJ64" s="23">
        <f t="shared" si="93"/>
        <v>144.68918835931041</v>
      </c>
      <c r="AK64" s="23">
        <f>AK17+AK22-AK50+AK21+AK33</f>
        <v>148.30000000000004</v>
      </c>
      <c r="AL64" s="23">
        <f>AL17+AL22-AL50+AL21+AL33</f>
        <v>148.30000000000004</v>
      </c>
      <c r="AM64" s="23">
        <f>AM17+AM22-AM50+AM21+AM33</f>
        <v>143.90000000000003</v>
      </c>
      <c r="AN64" s="23">
        <f t="shared" ref="AN64:AS64" si="94">AN17+AN22-AN50+AN21+AN33</f>
        <v>148.20000000000005</v>
      </c>
      <c r="AO64" s="23">
        <f t="shared" si="94"/>
        <v>148.20000000000005</v>
      </c>
      <c r="AP64" s="23">
        <f t="shared" si="94"/>
        <v>144.35000000000002</v>
      </c>
      <c r="AQ64" s="23">
        <f t="shared" si="94"/>
        <v>145.36943987346325</v>
      </c>
      <c r="AR64" s="23">
        <f t="shared" si="94"/>
        <v>145.36943987346325</v>
      </c>
      <c r="AS64" s="23">
        <f t="shared" si="94"/>
        <v>141.56943987346327</v>
      </c>
    </row>
    <row r="65" spans="1:4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90" t="s">
        <v>16</v>
      </c>
      <c r="AI65" s="90" t="s">
        <v>16</v>
      </c>
      <c r="AJ65" s="90" t="s">
        <v>16</v>
      </c>
      <c r="AK65" s="90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</row>
  </sheetData>
  <mergeCells count="15">
    <mergeCell ref="AQ1:AS1"/>
    <mergeCell ref="AN1:AP1"/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caa248ac-567e-4f8a-83ad-95641c120e6c"/>
    <ds:schemaRef ds:uri="http://schemas.microsoft.com/office/infopath/2007/PartnerControls"/>
    <ds:schemaRef ds:uri="http://schemas.microsoft.com/office/2006/documentManagement/types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2006-01-19T03:50:00Z</cp:lastPrinted>
  <dcterms:created xsi:type="dcterms:W3CDTF">2003-11-11T03:59:00Z</dcterms:created>
  <dcterms:modified xsi:type="dcterms:W3CDTF">2020-10-22T02:14:40Z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