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dmaamari\Desktop\"/>
    </mc:Choice>
  </mc:AlternateContent>
  <xr:revisionPtr revIDLastSave="0" documentId="13_ncr:1_{AFBE5D13-53C0-4ABC-B7F4-C3E14D5BCA4D}" xr6:coauthVersionLast="45" xr6:coauthVersionMax="45" xr10:uidLastSave="{00000000-0000-0000-0000-000000000000}"/>
  <bookViews>
    <workbookView xWindow="-108" yWindow="-108" windowWidth="23256" windowHeight="12576" tabRatio="774" firstSheet="1" activeTab="3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4" i="54" l="1"/>
  <c r="N51" i="54" s="1"/>
  <c r="N65" i="54" s="1"/>
  <c r="O42" i="54"/>
  <c r="N42" i="54"/>
  <c r="O40" i="54"/>
  <c r="O44" i="54" s="1"/>
  <c r="O51" i="54" s="1"/>
  <c r="O65" i="54" s="1"/>
  <c r="N40" i="54"/>
  <c r="O30" i="54"/>
  <c r="N30" i="54"/>
  <c r="N26" i="54"/>
  <c r="O18" i="54"/>
  <c r="O26" i="54" s="1"/>
  <c r="O53" i="54" s="1"/>
  <c r="O62" i="54" s="1"/>
  <c r="N18" i="54"/>
  <c r="U42" i="53"/>
  <c r="U17" i="53" s="1"/>
  <c r="T42" i="53"/>
  <c r="T44" i="53" s="1"/>
  <c r="T51" i="53" s="1"/>
  <c r="S42" i="53"/>
  <c r="S17" i="53" s="1"/>
  <c r="U40" i="53"/>
  <c r="U44" i="53" s="1"/>
  <c r="U51" i="53" s="1"/>
  <c r="T40" i="53"/>
  <c r="S40" i="53"/>
  <c r="S44" i="53" s="1"/>
  <c r="S51" i="53" s="1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V17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N44" i="50"/>
  <c r="N51" i="50" s="1"/>
  <c r="N65" i="50" s="1"/>
  <c r="O42" i="50"/>
  <c r="N42" i="50"/>
  <c r="O40" i="50"/>
  <c r="O44" i="50" s="1"/>
  <c r="O51" i="50" s="1"/>
  <c r="O65" i="50" s="1"/>
  <c r="N40" i="50"/>
  <c r="O30" i="50"/>
  <c r="N30" i="50"/>
  <c r="O26" i="50"/>
  <c r="O53" i="50" s="1"/>
  <c r="O62" i="50" s="1"/>
  <c r="N26" i="50"/>
  <c r="N53" i="50" s="1"/>
  <c r="N62" i="50" s="1"/>
  <c r="O18" i="50"/>
  <c r="N18" i="50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U43" i="32"/>
  <c r="U50" i="32" s="1"/>
  <c r="V41" i="32"/>
  <c r="V17" i="32" s="1"/>
  <c r="U41" i="32"/>
  <c r="T41" i="32"/>
  <c r="V39" i="32"/>
  <c r="V43" i="32" s="1"/>
  <c r="V50" i="32" s="1"/>
  <c r="U39" i="32"/>
  <c r="T39" i="32"/>
  <c r="T43" i="32" s="1"/>
  <c r="T50" i="32" s="1"/>
  <c r="V30" i="32"/>
  <c r="U30" i="32"/>
  <c r="T30" i="32"/>
  <c r="V18" i="32"/>
  <c r="U18" i="32"/>
  <c r="T18" i="32"/>
  <c r="T25" i="32" s="1"/>
  <c r="U17" i="32"/>
  <c r="T17" i="32"/>
  <c r="V16" i="32"/>
  <c r="U16" i="32"/>
  <c r="T16" i="32"/>
  <c r="N53" i="54" l="1"/>
  <c r="N62" i="54" s="1"/>
  <c r="U65" i="53"/>
  <c r="U26" i="53"/>
  <c r="U53" i="53" s="1"/>
  <c r="U62" i="53" s="1"/>
  <c r="S65" i="53"/>
  <c r="S26" i="53"/>
  <c r="S53" i="53" s="1"/>
  <c r="S62" i="53" s="1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64" i="32"/>
  <c r="V25" i="32"/>
  <c r="V52" i="32" s="1"/>
  <c r="V61" i="32" s="1"/>
  <c r="U25" i="32"/>
  <c r="U52" i="32" s="1"/>
  <c r="U61" i="32" s="1"/>
  <c r="T26" i="53" l="1"/>
  <c r="T53" i="53" s="1"/>
  <c r="T62" i="53" s="1"/>
  <c r="T65" i="53"/>
  <c r="M44" i="54" l="1"/>
  <c r="M51" i="54" s="1"/>
  <c r="M65" i="54" s="1"/>
  <c r="M42" i="54"/>
  <c r="L42" i="54"/>
  <c r="M40" i="54"/>
  <c r="L40" i="54"/>
  <c r="L44" i="54" s="1"/>
  <c r="L51" i="54" s="1"/>
  <c r="L65" i="54" s="1"/>
  <c r="M30" i="54"/>
  <c r="L30" i="54"/>
  <c r="M18" i="54"/>
  <c r="M26" i="54" s="1"/>
  <c r="M53" i="54" s="1"/>
  <c r="M62" i="54" s="1"/>
  <c r="L18" i="54"/>
  <c r="L26" i="54" s="1"/>
  <c r="R42" i="53"/>
  <c r="Q42" i="53"/>
  <c r="P42" i="53"/>
  <c r="P17" i="53" s="1"/>
  <c r="R40" i="53"/>
  <c r="Q40" i="53"/>
  <c r="Q44" i="53" s="1"/>
  <c r="Q51" i="53" s="1"/>
  <c r="P40" i="53"/>
  <c r="P44" i="53" s="1"/>
  <c r="P51" i="53" s="1"/>
  <c r="R30" i="53"/>
  <c r="Q30" i="53"/>
  <c r="P30" i="53"/>
  <c r="R18" i="53"/>
  <c r="Q18" i="53"/>
  <c r="P18" i="53"/>
  <c r="Q17" i="53"/>
  <c r="R16" i="53"/>
  <c r="Q16" i="53"/>
  <c r="P16" i="53"/>
  <c r="U42" i="52"/>
  <c r="U17" i="52" s="1"/>
  <c r="U26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Q44" i="46"/>
  <c r="Q51" i="46" s="1"/>
  <c r="S42" i="46"/>
  <c r="S17" i="46" s="1"/>
  <c r="R42" i="46"/>
  <c r="R17" i="46" s="1"/>
  <c r="Q42" i="46"/>
  <c r="S40" i="46"/>
  <c r="R40" i="46"/>
  <c r="R44" i="46" s="1"/>
  <c r="R51" i="46" s="1"/>
  <c r="Q40" i="46"/>
  <c r="S30" i="46"/>
  <c r="R30" i="46"/>
  <c r="Q30" i="46"/>
  <c r="S18" i="46"/>
  <c r="R18" i="46"/>
  <c r="Q18" i="46"/>
  <c r="Q17" i="46"/>
  <c r="S16" i="46"/>
  <c r="R16" i="46"/>
  <c r="Q16" i="46"/>
  <c r="S41" i="32"/>
  <c r="S17" i="32" s="1"/>
  <c r="R41" i="32"/>
  <c r="R17" i="32" s="1"/>
  <c r="Q41" i="32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Q17" i="32"/>
  <c r="S16" i="32"/>
  <c r="R16" i="32"/>
  <c r="Q16" i="32"/>
  <c r="U53" i="52" l="1"/>
  <c r="U62" i="52" s="1"/>
  <c r="Q65" i="53"/>
  <c r="L52" i="48"/>
  <c r="L61" i="48" s="1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P52" i="51"/>
  <c r="P61" i="51" s="1"/>
  <c r="R25" i="51"/>
  <c r="Q25" i="51"/>
  <c r="Q52" i="51" s="1"/>
  <c r="Q61" i="51" s="1"/>
  <c r="L53" i="50"/>
  <c r="L62" i="50" s="1"/>
  <c r="M53" i="50"/>
  <c r="M62" i="50" s="1"/>
  <c r="M52" i="48"/>
  <c r="M61" i="48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S53" i="46" l="1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B25" i="57"/>
  <c r="B52" i="57" s="1"/>
  <c r="B61" i="57" s="1"/>
  <c r="C18" i="57"/>
  <c r="C25" i="57" s="1"/>
  <c r="B18" i="57"/>
  <c r="C44" i="56"/>
  <c r="C51" i="56" s="1"/>
  <c r="C65" i="56" s="1"/>
  <c r="D42" i="56"/>
  <c r="C42" i="56"/>
  <c r="B42" i="56"/>
  <c r="B17" i="56" s="1"/>
  <c r="D40" i="56"/>
  <c r="D44" i="56" s="1"/>
  <c r="D51" i="56" s="1"/>
  <c r="C40" i="56"/>
  <c r="B40" i="56"/>
  <c r="D30" i="56"/>
  <c r="C30" i="56"/>
  <c r="B30" i="56"/>
  <c r="D18" i="56"/>
  <c r="C18" i="56"/>
  <c r="B18" i="56"/>
  <c r="D17" i="56"/>
  <c r="C17" i="56"/>
  <c r="C26" i="56" s="1"/>
  <c r="C53" i="56" s="1"/>
  <c r="C62" i="56" s="1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M44" i="53"/>
  <c r="M51" i="53" s="1"/>
  <c r="M65" i="53" s="1"/>
  <c r="O42" i="53"/>
  <c r="N42" i="53"/>
  <c r="M42" i="53"/>
  <c r="O40" i="53"/>
  <c r="O44" i="53" s="1"/>
  <c r="O51" i="53" s="1"/>
  <c r="N40" i="53"/>
  <c r="N44" i="53" s="1"/>
  <c r="N51" i="53" s="1"/>
  <c r="M40" i="53"/>
  <c r="O30" i="53"/>
  <c r="N30" i="53"/>
  <c r="M30" i="53"/>
  <c r="O18" i="53"/>
  <c r="N18" i="53"/>
  <c r="M18" i="53"/>
  <c r="O17" i="53"/>
  <c r="N17" i="53"/>
  <c r="M17" i="53"/>
  <c r="M26" i="53" s="1"/>
  <c r="M53" i="53" s="1"/>
  <c r="M62" i="53" s="1"/>
  <c r="O16" i="53"/>
  <c r="N16" i="53"/>
  <c r="M16" i="53"/>
  <c r="R42" i="52"/>
  <c r="R17" i="52" s="1"/>
  <c r="Q42" i="52"/>
  <c r="P42" i="52"/>
  <c r="P44" i="52" s="1"/>
  <c r="P51" i="52" s="1"/>
  <c r="P65" i="52" s="1"/>
  <c r="R40" i="52"/>
  <c r="R44" i="52" s="1"/>
  <c r="R51" i="52" s="1"/>
  <c r="Q40" i="52"/>
  <c r="Q44" i="52" s="1"/>
  <c r="Q51" i="52" s="1"/>
  <c r="P40" i="52"/>
  <c r="R30" i="52"/>
  <c r="Q30" i="52"/>
  <c r="P30" i="52"/>
  <c r="R18" i="52"/>
  <c r="Q18" i="52"/>
  <c r="P18" i="52"/>
  <c r="Q17" i="52"/>
  <c r="P17" i="52"/>
  <c r="P26" i="52" s="1"/>
  <c r="R16" i="52"/>
  <c r="Q16" i="52"/>
  <c r="P16" i="52"/>
  <c r="M18" i="51"/>
  <c r="K18" i="51"/>
  <c r="O41" i="51"/>
  <c r="O17" i="51" s="1"/>
  <c r="N41" i="51"/>
  <c r="M41" i="51"/>
  <c r="M17" i="51" s="1"/>
  <c r="O39" i="51"/>
  <c r="O43" i="51" s="1"/>
  <c r="O50" i="51" s="1"/>
  <c r="N39" i="51"/>
  <c r="M39" i="51"/>
  <c r="M43" i="51" s="1"/>
  <c r="M50" i="51" s="1"/>
  <c r="O30" i="51"/>
  <c r="N30" i="51"/>
  <c r="M30" i="51"/>
  <c r="O18" i="51"/>
  <c r="N18" i="51"/>
  <c r="N17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J26" i="50"/>
  <c r="J53" i="50" s="1"/>
  <c r="J62" i="50" s="1"/>
  <c r="K18" i="50"/>
  <c r="K26" i="50" s="1"/>
  <c r="J18" i="50"/>
  <c r="K41" i="49"/>
  <c r="J41" i="49"/>
  <c r="K39" i="49"/>
  <c r="K43" i="49" s="1"/>
  <c r="K50" i="49" s="1"/>
  <c r="K64" i="49" s="1"/>
  <c r="J39" i="49"/>
  <c r="K30" i="49"/>
  <c r="J30" i="49"/>
  <c r="K25" i="49"/>
  <c r="K52" i="49" s="1"/>
  <c r="K61" i="49" s="1"/>
  <c r="K18" i="49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K43" i="47" s="1"/>
  <c r="K50" i="47" s="1"/>
  <c r="K64" i="47" s="1"/>
  <c r="J43" i="47"/>
  <c r="J50" i="47" s="1"/>
  <c r="J64" i="47" s="1"/>
  <c r="K30" i="47"/>
  <c r="J30" i="47"/>
  <c r="K18" i="47"/>
  <c r="K25" i="47" s="1"/>
  <c r="J18" i="47"/>
  <c r="J25" i="47" s="1"/>
  <c r="P42" i="46"/>
  <c r="O42" i="46"/>
  <c r="O17" i="46" s="1"/>
  <c r="N42" i="46"/>
  <c r="N17" i="46" s="1"/>
  <c r="P40" i="46"/>
  <c r="P44" i="46" s="1"/>
  <c r="P51" i="46" s="1"/>
  <c r="O40" i="46"/>
  <c r="N40" i="46"/>
  <c r="P30" i="46"/>
  <c r="O30" i="46"/>
  <c r="N30" i="46"/>
  <c r="P18" i="46"/>
  <c r="O18" i="46"/>
  <c r="N18" i="46"/>
  <c r="P17" i="46"/>
  <c r="P16" i="46"/>
  <c r="O16" i="46"/>
  <c r="N16" i="46"/>
  <c r="N43" i="32"/>
  <c r="N50" i="32" s="1"/>
  <c r="N64" i="32" s="1"/>
  <c r="P41" i="32"/>
  <c r="P17" i="32" s="1"/>
  <c r="O41" i="32"/>
  <c r="N41" i="32"/>
  <c r="P39" i="32"/>
  <c r="O39" i="32"/>
  <c r="O43" i="32" s="1"/>
  <c r="O50" i="32" s="1"/>
  <c r="N39" i="32"/>
  <c r="P30" i="32"/>
  <c r="O30" i="32"/>
  <c r="N30" i="32"/>
  <c r="N21" i="32"/>
  <c r="P18" i="32"/>
  <c r="O18" i="32"/>
  <c r="N18" i="32"/>
  <c r="O17" i="32"/>
  <c r="N17" i="32"/>
  <c r="P16" i="32"/>
  <c r="O16" i="32"/>
  <c r="N16" i="32"/>
  <c r="J52" i="48" l="1"/>
  <c r="J61" i="48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N25" i="32"/>
  <c r="N52" i="32" s="1"/>
  <c r="N61" i="32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B53" i="56" s="1"/>
  <c r="B62" i="56" s="1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Q65" i="52"/>
  <c r="R65" i="52"/>
  <c r="P53" i="52"/>
  <c r="P62" i="52" s="1"/>
  <c r="Q26" i="52"/>
  <c r="Q53" i="52" s="1"/>
  <c r="Q62" i="52" s="1"/>
  <c r="R26" i="52"/>
  <c r="R53" i="52" s="1"/>
  <c r="R62" i="52" s="1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O53" i="46" s="1"/>
  <c r="O62" i="46" s="1"/>
  <c r="P65" i="46"/>
  <c r="P26" i="46"/>
  <c r="P53" i="46" s="1"/>
  <c r="P62" i="46" s="1"/>
  <c r="N26" i="46"/>
  <c r="O64" i="32"/>
  <c r="O25" i="32"/>
  <c r="O52" i="32" s="1"/>
  <c r="O61" i="32" s="1"/>
  <c r="P25" i="32"/>
  <c r="J53" i="54" l="1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I44" i="54" s="1"/>
  <c r="I51" i="54" s="1"/>
  <c r="I65" i="54" s="1"/>
  <c r="H40" i="54"/>
  <c r="I30" i="54"/>
  <c r="H30" i="54"/>
  <c r="H26" i="54"/>
  <c r="I18" i="54"/>
  <c r="I26" i="54" s="1"/>
  <c r="H18" i="54"/>
  <c r="L42" i="53"/>
  <c r="K42" i="53"/>
  <c r="J42" i="53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K17" i="53"/>
  <c r="K65" i="53" s="1"/>
  <c r="J17" i="53"/>
  <c r="J65" i="53" s="1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M44" i="52" s="1"/>
  <c r="M51" i="52" s="1"/>
  <c r="O30" i="52"/>
  <c r="N30" i="52"/>
  <c r="M30" i="52"/>
  <c r="O18" i="52"/>
  <c r="N18" i="52"/>
  <c r="M18" i="52"/>
  <c r="O17" i="52"/>
  <c r="O65" i="52" s="1"/>
  <c r="O16" i="52"/>
  <c r="N16" i="52"/>
  <c r="M16" i="52"/>
  <c r="L41" i="51"/>
  <c r="L17" i="51" s="1"/>
  <c r="K41" i="51"/>
  <c r="J41" i="51"/>
  <c r="L39" i="51"/>
  <c r="K39" i="51"/>
  <c r="K43" i="51" s="1"/>
  <c r="K50" i="51" s="1"/>
  <c r="J39" i="51"/>
  <c r="J43" i="51" s="1"/>
  <c r="J50" i="51" s="1"/>
  <c r="L30" i="51"/>
  <c r="K30" i="51"/>
  <c r="J30" i="51"/>
  <c r="L18" i="51"/>
  <c r="J18" i="51"/>
  <c r="K17" i="51"/>
  <c r="J17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H43" i="49" s="1"/>
  <c r="H50" i="49" s="1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K26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J64" i="51" l="1"/>
  <c r="K44" i="46"/>
  <c r="K51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K43" i="32"/>
  <c r="K50" i="32" s="1"/>
  <c r="K65" i="46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I53" i="54"/>
  <c r="I62" i="54" s="1"/>
  <c r="H53" i="54"/>
  <c r="H62" i="54" s="1"/>
  <c r="H65" i="54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H52" i="48"/>
  <c r="H61" i="48" s="1"/>
  <c r="I52" i="47"/>
  <c r="I61" i="47" s="1"/>
  <c r="K53" i="46"/>
  <c r="K62" i="46" s="1"/>
  <c r="L26" i="46"/>
  <c r="M26" i="46"/>
  <c r="L25" i="32"/>
  <c r="L52" i="32" s="1"/>
  <c r="L61" i="32" s="1"/>
  <c r="K17" i="32"/>
  <c r="M25" i="32"/>
  <c r="M52" i="32" s="1"/>
  <c r="M61" i="32" s="1"/>
  <c r="N53" i="52" l="1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H44" i="53" s="1"/>
  <c r="H51" i="53" s="1"/>
  <c r="G40" i="53"/>
  <c r="G44" i="53" s="1"/>
  <c r="G51" i="53" s="1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J44" i="52" s="1"/>
  <c r="J51" i="52" s="1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I40" i="52"/>
  <c r="I44" i="52" s="1"/>
  <c r="I51" i="52" s="1"/>
  <c r="H40" i="52"/>
  <c r="G40" i="52"/>
  <c r="G44" i="52" s="1"/>
  <c r="G51" i="52" s="1"/>
  <c r="I30" i="52"/>
  <c r="H30" i="52"/>
  <c r="G30" i="52"/>
  <c r="I18" i="52"/>
  <c r="H18" i="52"/>
  <c r="G18" i="52"/>
  <c r="I17" i="52"/>
  <c r="G17" i="52"/>
  <c r="I16" i="52"/>
  <c r="H16" i="52"/>
  <c r="G16" i="52"/>
  <c r="I41" i="51"/>
  <c r="H41" i="51"/>
  <c r="H17" i="51" s="1"/>
  <c r="G41" i="51"/>
  <c r="G17" i="51" s="1"/>
  <c r="I39" i="51"/>
  <c r="H39" i="51"/>
  <c r="H43" i="51" s="1"/>
  <c r="H50" i="51" s="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25" i="49"/>
  <c r="G18" i="49"/>
  <c r="F18" i="49"/>
  <c r="F25" i="49" s="1"/>
  <c r="G41" i="48"/>
  <c r="F41" i="48"/>
  <c r="G39" i="48"/>
  <c r="F39" i="48"/>
  <c r="F43" i="48" s="1"/>
  <c r="F50" i="48" s="1"/>
  <c r="F64" i="48" s="1"/>
  <c r="G30" i="48"/>
  <c r="F30" i="48"/>
  <c r="G18" i="48"/>
  <c r="G25" i="48" s="1"/>
  <c r="F18" i="48"/>
  <c r="F25" i="48" s="1"/>
  <c r="F52" i="48" s="1"/>
  <c r="F61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G52" i="47" s="1"/>
  <c r="G61" i="47" s="1"/>
  <c r="F18" i="47"/>
  <c r="F25" i="47" s="1"/>
  <c r="J42" i="46"/>
  <c r="I42" i="46"/>
  <c r="H42" i="46"/>
  <c r="H17" i="46" s="1"/>
  <c r="J40" i="46"/>
  <c r="I40" i="46"/>
  <c r="H40" i="46"/>
  <c r="H44" i="46" s="1"/>
  <c r="H51" i="46" s="1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E17" i="53" s="1"/>
  <c r="D42" i="53"/>
  <c r="D17" i="53" s="1"/>
  <c r="C42" i="53"/>
  <c r="C44" i="53" s="1"/>
  <c r="C51" i="53" s="1"/>
  <c r="B42" i="53"/>
  <c r="F40" i="53"/>
  <c r="E40" i="53"/>
  <c r="D40" i="53"/>
  <c r="C40" i="53"/>
  <c r="B40" i="53"/>
  <c r="B44" i="53" s="1"/>
  <c r="B51" i="53" s="1"/>
  <c r="F30" i="53"/>
  <c r="E30" i="53"/>
  <c r="D30" i="53"/>
  <c r="C30" i="53"/>
  <c r="B30" i="53"/>
  <c r="F18" i="53"/>
  <c r="E18" i="53"/>
  <c r="D18" i="53"/>
  <c r="C18" i="53"/>
  <c r="B18" i="53"/>
  <c r="F17" i="53"/>
  <c r="B17" i="53"/>
  <c r="F16" i="53"/>
  <c r="E16" i="53"/>
  <c r="D16" i="53"/>
  <c r="C16" i="53"/>
  <c r="B16" i="53"/>
  <c r="F42" i="52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7" i="52"/>
  <c r="C17" i="52"/>
  <c r="C26" i="52" s="1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D64" i="51" s="1"/>
  <c r="C39" i="51"/>
  <c r="B39" i="51"/>
  <c r="B43" i="51" s="1"/>
  <c r="B50" i="51" s="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D44" i="50"/>
  <c r="D51" i="50" s="1"/>
  <c r="D65" i="50" s="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E53" i="50" s="1"/>
  <c r="E62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E43" i="49" s="1"/>
  <c r="E50" i="49" s="1"/>
  <c r="E64" i="49" s="1"/>
  <c r="D39" i="49"/>
  <c r="C39" i="49"/>
  <c r="B39" i="49"/>
  <c r="E30" i="49"/>
  <c r="D30" i="49"/>
  <c r="C30" i="49"/>
  <c r="B30" i="49"/>
  <c r="E18" i="49"/>
  <c r="E25" i="49" s="1"/>
  <c r="E52" i="49" s="1"/>
  <c r="E61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D42" i="46"/>
  <c r="D17" i="46" s="1"/>
  <c r="C42" i="46"/>
  <c r="C17" i="46" s="1"/>
  <c r="C26" i="46" s="1"/>
  <c r="B42" i="46"/>
  <c r="G40" i="46"/>
  <c r="E40" i="46"/>
  <c r="E44" i="46" s="1"/>
  <c r="E51" i="46" s="1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E17" i="46"/>
  <c r="B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E43" i="32" s="1"/>
  <c r="E50" i="32" s="1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B30" i="31" s="1"/>
  <c r="E45" i="31"/>
  <c r="E49" i="31" s="1"/>
  <c r="E56" i="31" s="1"/>
  <c r="E70" i="31" s="1"/>
  <c r="C45" i="31"/>
  <c r="C49" i="31" s="1"/>
  <c r="C56" i="31" s="1"/>
  <c r="D44" i="31"/>
  <c r="D48" i="31" s="1"/>
  <c r="D55" i="31" s="1"/>
  <c r="D69" i="31" s="1"/>
  <c r="B44" i="31"/>
  <c r="E35" i="31"/>
  <c r="D35" i="31"/>
  <c r="C35" i="31"/>
  <c r="B35" i="31"/>
  <c r="D30" i="31"/>
  <c r="D57" i="31" s="1"/>
  <c r="D66" i="31" s="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F65" i="52" l="1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B57" i="31" s="1"/>
  <c r="B66" i="31" s="1"/>
  <c r="C43" i="47"/>
  <c r="C50" i="47" s="1"/>
  <c r="C64" i="47" s="1"/>
  <c r="C52" i="49"/>
  <c r="C61" i="49" s="1"/>
  <c r="C43" i="49"/>
  <c r="C50" i="49" s="1"/>
  <c r="C64" i="49" s="1"/>
  <c r="B44" i="50"/>
  <c r="B51" i="50" s="1"/>
  <c r="B65" i="50" s="1"/>
  <c r="C53" i="54"/>
  <c r="C62" i="54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52" i="48"/>
  <c r="D61" i="48" s="1"/>
  <c r="D43" i="48"/>
  <c r="D50" i="48" s="1"/>
  <c r="D64" i="48" s="1"/>
  <c r="C44" i="50"/>
  <c r="C51" i="50" s="1"/>
  <c r="C65" i="50" s="1"/>
  <c r="F44" i="53"/>
  <c r="F51" i="53" s="1"/>
  <c r="D53" i="54"/>
  <c r="D62" i="54" s="1"/>
  <c r="D44" i="54"/>
  <c r="D51" i="54" s="1"/>
  <c r="D65" i="54" s="1"/>
  <c r="E65" i="46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B69" i="3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D52" i="32" s="1"/>
  <c r="D61" i="32" s="1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H64" i="51"/>
  <c r="I65" i="52"/>
  <c r="H44" i="52"/>
  <c r="H51" i="52" s="1"/>
  <c r="F53" i="54"/>
  <c r="F62" i="54" s="1"/>
  <c r="I65" i="53"/>
  <c r="G65" i="53"/>
  <c r="G26" i="53"/>
  <c r="G53" i="53" s="1"/>
  <c r="G62" i="53" s="1"/>
  <c r="I26" i="53"/>
  <c r="I53" i="53" s="1"/>
  <c r="I62" i="53" s="1"/>
  <c r="J65" i="52"/>
  <c r="J26" i="52"/>
  <c r="J53" i="52" s="1"/>
  <c r="J62" i="52" s="1"/>
  <c r="K65" i="52"/>
  <c r="K26" i="52"/>
  <c r="K53" i="52" s="1"/>
  <c r="K62" i="52" s="1"/>
  <c r="L26" i="52"/>
  <c r="G65" i="52"/>
  <c r="H65" i="52"/>
  <c r="H26" i="52"/>
  <c r="H53" i="52" s="1"/>
  <c r="H62" i="52" s="1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I53" i="46" s="1"/>
  <c r="I62" i="46" s="1"/>
  <c r="J26" i="46"/>
  <c r="J53" i="46" s="1"/>
  <c r="J62" i="46" s="1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C52" i="48"/>
  <c r="C61" i="48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70" i="29"/>
  <c r="C31" i="29"/>
  <c r="C58" i="29" s="1"/>
  <c r="C67" i="29" s="1"/>
  <c r="B52" i="49"/>
  <c r="B61" i="49" s="1"/>
  <c r="B52" i="48"/>
  <c r="B61" i="48" s="1"/>
  <c r="E58" i="31"/>
  <c r="E67" i="31" s="1"/>
  <c r="E52" i="47"/>
  <c r="E61" i="47" s="1"/>
  <c r="B64" i="51"/>
  <c r="F65" i="53"/>
  <c r="E26" i="52"/>
  <c r="B25" i="32"/>
  <c r="G26" i="46"/>
  <c r="G53" i="46" s="1"/>
  <c r="G62" i="46" s="1"/>
  <c r="B25" i="51"/>
  <c r="B52" i="51" s="1"/>
  <c r="B61" i="51" s="1"/>
  <c r="F26" i="52"/>
  <c r="F53" i="52" s="1"/>
  <c r="F62" i="52" s="1"/>
  <c r="B26" i="53"/>
  <c r="B53" i="53" s="1"/>
  <c r="B62" i="53" s="1"/>
  <c r="E26" i="46"/>
  <c r="E53" i="46" s="1"/>
  <c r="E62" i="46" s="1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F52" i="51" s="1"/>
  <c r="F61" i="51" s="1"/>
  <c r="B26" i="52"/>
  <c r="F26" i="53"/>
  <c r="H52" i="32" l="1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<sst xmlns="http://schemas.openxmlformats.org/spreadsheetml/2006/main" count="4154" uniqueCount="132">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</sst>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7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8" customWidth="1"/>
    <col min="2" max="4" width="15.59765625" style="2" customWidth="1"/>
    <col min="5" max="5" width="15.59765625" style="35" customWidth="1"/>
    <col min="6" max="6" width="39.59765625" style="39" customWidth="1"/>
    <col min="7" max="16384" width="9" style="1"/>
  </cols>
  <sheetData>
    <row r="1" spans="1:6">
      <c r="A1" s="40" t="s">
        <v>0</v>
      </c>
    </row>
    <row r="2" spans="1:6" ht="27.6">
      <c r="A2" s="41" t="s">
        <v>1</v>
      </c>
    </row>
    <row r="3" spans="1:6">
      <c r="A3" s="30" t="s">
        <v>2</v>
      </c>
    </row>
    <row r="5" spans="1:6" ht="28.35" customHeight="1">
      <c r="A5" s="42" t="s">
        <v>3</v>
      </c>
      <c r="B5" s="91" t="s">
        <v>4</v>
      </c>
      <c r="C5" s="91"/>
      <c r="D5" s="91"/>
      <c r="E5" s="91"/>
      <c r="F5" s="91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7.6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1.4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7.6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5.2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5.2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1.4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1.4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5.2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5.2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5.2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7.6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1.4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69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41.4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5.2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5.2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5.2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7.6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7.6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7.6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7.6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7.6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7.6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7.6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7.6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7.6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7.6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7.6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7.6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2" t="s">
        <v>88</v>
      </c>
    </row>
    <row r="61" spans="1:6" ht="27.6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3"/>
    </row>
    <row r="62" spans="1:6" ht="27.6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3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3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3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4"/>
    </row>
    <row r="66" spans="1:6" ht="27.6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7.6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3.8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65"/>
  <sheetViews>
    <sheetView workbookViewId="0">
      <pane xSplit="1" ySplit="1" topLeftCell="J33" activePane="bottomRight" state="frozen"/>
      <selection pane="topRight"/>
      <selection pane="bottomLeft"/>
      <selection pane="bottomRight" activeCell="W49" sqref="W49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82" customWidth="1"/>
    <col min="11" max="12" width="15.59765625" style="1" customWidth="1"/>
    <col min="13" max="13" width="15.59765625" style="2" customWidth="1"/>
    <col min="14" max="18" width="15.59765625" style="1" customWidth="1"/>
    <col min="19" max="19" width="12.296875" style="1" bestFit="1" customWidth="1"/>
    <col min="20" max="21" width="15.59765625" style="1" bestFit="1" customWidth="1"/>
    <col min="22" max="22" width="10.796875" style="1" customWidth="1"/>
    <col min="23" max="23" width="9.5" style="1" customWidth="1"/>
    <col min="24" max="24" width="17.296875" style="1" customWidth="1"/>
    <col min="25" max="16384" width="9" style="1"/>
  </cols>
  <sheetData>
    <row r="1" spans="1:24" ht="14.25" customHeight="1">
      <c r="A1" s="3"/>
      <c r="B1" s="95" t="s">
        <v>102</v>
      </c>
      <c r="C1" s="95"/>
      <c r="D1" s="95"/>
      <c r="E1" s="95" t="s">
        <v>103</v>
      </c>
      <c r="F1" s="95"/>
      <c r="G1" s="96" t="s">
        <v>115</v>
      </c>
      <c r="H1" s="96"/>
      <c r="I1" s="96"/>
      <c r="J1" s="96" t="s">
        <v>115</v>
      </c>
      <c r="K1" s="96"/>
      <c r="L1" s="96"/>
      <c r="M1" s="95" t="s">
        <v>116</v>
      </c>
      <c r="N1" s="95"/>
      <c r="O1" s="95"/>
      <c r="P1" s="95" t="s">
        <v>121</v>
      </c>
      <c r="Q1" s="95"/>
      <c r="R1" s="95"/>
      <c r="S1" s="95" t="s">
        <v>130</v>
      </c>
      <c r="T1" s="95"/>
      <c r="U1" s="95"/>
      <c r="V1" s="95" t="s">
        <v>131</v>
      </c>
      <c r="W1" s="95"/>
      <c r="X1" s="95"/>
    </row>
    <row r="2" spans="1:24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</row>
    <row r="3" spans="1:24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</row>
    <row r="4" spans="1:24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</row>
    <row r="5" spans="1:24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</row>
    <row r="6" spans="1:24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</row>
    <row r="7" spans="1:24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</row>
    <row r="8" spans="1:24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</row>
    <row r="9" spans="1:24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</row>
    <row r="10" spans="1:24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</row>
    <row r="11" spans="1:24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</row>
    <row r="13" spans="1:24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</row>
    <row r="14" spans="1:24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</row>
    <row r="15" spans="1:24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</row>
    <row r="16" spans="1:24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</row>
    <row r="17" spans="1:24" ht="27.6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3">G15+10*LOG10(G42/1000000)</f>
        <v>33.323937598229683</v>
      </c>
      <c r="H17" s="74">
        <f t="shared" si="3"/>
        <v>33.323937598229683</v>
      </c>
      <c r="I17" s="74">
        <f t="shared" si="3"/>
        <v>33.323937598229683</v>
      </c>
      <c r="J17" s="74">
        <f t="shared" si="3"/>
        <v>44.115750058705935</v>
      </c>
      <c r="K17" s="74">
        <f t="shared" si="3"/>
        <v>44.115750058705935</v>
      </c>
      <c r="L17" s="74">
        <f t="shared" si="3"/>
        <v>44.115750058705935</v>
      </c>
      <c r="M17" s="12">
        <f t="shared" ref="M17:R17" si="4">M15+10*LOG10(M42/1000000)</f>
        <v>34.573324964312683</v>
      </c>
      <c r="N17" s="12">
        <f t="shared" si="4"/>
        <v>34.573324964312683</v>
      </c>
      <c r="O17" s="12">
        <f t="shared" si="4"/>
        <v>34.573324964312683</v>
      </c>
      <c r="P17" s="12">
        <f t="shared" si="4"/>
        <v>34.573324964312683</v>
      </c>
      <c r="Q17" s="12">
        <f t="shared" si="4"/>
        <v>34.573324964312683</v>
      </c>
      <c r="R17" s="12">
        <f t="shared" si="4"/>
        <v>34.573324964312683</v>
      </c>
      <c r="S17" s="12">
        <f t="shared" ref="S17:X17" si="5">S15+10*LOG10(S42/1000000)</f>
        <v>33.323937598229683</v>
      </c>
      <c r="T17" s="12">
        <f t="shared" si="5"/>
        <v>33.323937598229683</v>
      </c>
      <c r="U17" s="12">
        <f t="shared" si="5"/>
        <v>33.323937598229683</v>
      </c>
      <c r="V17" s="8">
        <f t="shared" si="5"/>
        <v>34.573324964312683</v>
      </c>
      <c r="W17" s="8">
        <f t="shared" si="5"/>
        <v>34.573324964312683</v>
      </c>
      <c r="X17" s="8">
        <f t="shared" si="5"/>
        <v>34.573324964312683</v>
      </c>
    </row>
    <row r="18" spans="1:24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74">
        <f t="shared" si="6"/>
        <v>17.030899869919438</v>
      </c>
      <c r="L18" s="74">
        <f t="shared" si="6"/>
        <v>17.030899869919438</v>
      </c>
      <c r="M18" s="12">
        <f t="shared" ref="M18:R18" si="7">M19+10*LOG10(M12/M13)-M20</f>
        <v>14.020599913279625</v>
      </c>
      <c r="N18" s="12">
        <f t="shared" si="7"/>
        <v>14.020599913279625</v>
      </c>
      <c r="O18" s="12">
        <f t="shared" si="7"/>
        <v>14.020599913279625</v>
      </c>
      <c r="P18" s="12">
        <f t="shared" si="7"/>
        <v>11.370599913279625</v>
      </c>
      <c r="Q18" s="12">
        <f t="shared" si="7"/>
        <v>11.370599913279625</v>
      </c>
      <c r="R18" s="12">
        <f t="shared" si="7"/>
        <v>11.370599913279625</v>
      </c>
      <c r="S18" s="12">
        <f t="shared" ref="S18:X18" si="8">S19+10*LOG10(S12/S13)-S20</f>
        <v>14.020599913279625</v>
      </c>
      <c r="T18" s="12">
        <f t="shared" si="8"/>
        <v>14.020599913279625</v>
      </c>
      <c r="U18" s="12">
        <f t="shared" si="8"/>
        <v>14.020599913279625</v>
      </c>
      <c r="V18" s="8">
        <f t="shared" si="8"/>
        <v>17.030899869919438</v>
      </c>
      <c r="W18" s="8">
        <f t="shared" si="8"/>
        <v>17.030899869919438</v>
      </c>
      <c r="X18" s="8">
        <f t="shared" si="8"/>
        <v>17.030899869919438</v>
      </c>
    </row>
    <row r="19" spans="1:24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</row>
    <row r="20" spans="1:24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</row>
    <row r="21" spans="1:24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</row>
    <row r="22" spans="1:24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</row>
    <row r="23" spans="1:24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</row>
    <row r="24" spans="1:24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</row>
    <row r="25" spans="1:24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</row>
    <row r="26" spans="1:24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9">G17+G18+G21-G23-G24</f>
        <v>47.354837468149121</v>
      </c>
      <c r="H26" s="74">
        <f t="shared" si="9"/>
        <v>47.354837468149121</v>
      </c>
      <c r="I26" s="74">
        <f t="shared" si="9"/>
        <v>47.354837468149121</v>
      </c>
      <c r="J26" s="74">
        <f t="shared" si="9"/>
        <v>58.146649928625372</v>
      </c>
      <c r="K26" s="74">
        <f t="shared" si="9"/>
        <v>58.146649928625372</v>
      </c>
      <c r="L26" s="74">
        <f t="shared" si="9"/>
        <v>58.146649928625372</v>
      </c>
      <c r="M26" s="12">
        <f t="shared" ref="M26:R26" si="10">M17+M18+M21-M23-M24</f>
        <v>45.593924877592308</v>
      </c>
      <c r="N26" s="12">
        <f t="shared" si="10"/>
        <v>45.593924877592308</v>
      </c>
      <c r="O26" s="12">
        <f t="shared" si="10"/>
        <v>45.593924877592308</v>
      </c>
      <c r="P26" s="12">
        <f t="shared" si="10"/>
        <v>42.943924877592309</v>
      </c>
      <c r="Q26" s="12">
        <f t="shared" si="10"/>
        <v>42.943924877592309</v>
      </c>
      <c r="R26" s="12">
        <f t="shared" si="10"/>
        <v>42.943924877592309</v>
      </c>
      <c r="S26" s="12">
        <f t="shared" ref="S26:X26" si="11">S17+S18+S21-S23-S24</f>
        <v>44.344537511509309</v>
      </c>
      <c r="T26" s="12">
        <f t="shared" si="11"/>
        <v>44.344537511509309</v>
      </c>
      <c r="U26" s="12">
        <f t="shared" si="11"/>
        <v>44.344537511509309</v>
      </c>
      <c r="V26" s="8">
        <f t="shared" si="11"/>
        <v>48.60422483423212</v>
      </c>
      <c r="W26" s="8">
        <f t="shared" si="11"/>
        <v>48.60422483423212</v>
      </c>
      <c r="X26" s="8">
        <f t="shared" si="11"/>
        <v>48.60422483423212</v>
      </c>
    </row>
    <row r="27" spans="1:24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</row>
    <row r="29" spans="1:24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</row>
    <row r="30" spans="1:24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12">G31+10*LOG10(G28/G29)-G32</f>
        <v>0</v>
      </c>
      <c r="H30" s="74">
        <f t="shared" si="12"/>
        <v>-3</v>
      </c>
      <c r="I30" s="74">
        <f t="shared" si="12"/>
        <v>-3</v>
      </c>
      <c r="J30" s="74">
        <f t="shared" si="12"/>
        <v>0</v>
      </c>
      <c r="K30" s="74">
        <f t="shared" si="12"/>
        <v>-3</v>
      </c>
      <c r="L30" s="74">
        <f t="shared" si="12"/>
        <v>-3</v>
      </c>
      <c r="M30" s="12">
        <f t="shared" ref="M30:R30" si="13">M31+10*LOG10(M28/M29)-M32</f>
        <v>0</v>
      </c>
      <c r="N30" s="12">
        <f t="shared" si="13"/>
        <v>-3</v>
      </c>
      <c r="O30" s="12">
        <f t="shared" si="13"/>
        <v>-3</v>
      </c>
      <c r="P30" s="12">
        <f t="shared" si="13"/>
        <v>0</v>
      </c>
      <c r="Q30" s="12">
        <f t="shared" si="13"/>
        <v>-3</v>
      </c>
      <c r="R30" s="12">
        <f t="shared" si="13"/>
        <v>-3</v>
      </c>
      <c r="S30" s="89">
        <f t="shared" ref="S30:X30" si="14">S31+10*LOG10(S28/S29)-S32</f>
        <v>0</v>
      </c>
      <c r="T30" s="89">
        <f t="shared" si="14"/>
        <v>-3</v>
      </c>
      <c r="U30" s="89">
        <f t="shared" si="14"/>
        <v>-3</v>
      </c>
      <c r="V30" s="8">
        <f t="shared" si="14"/>
        <v>0</v>
      </c>
      <c r="W30" s="8">
        <f t="shared" si="14"/>
        <v>-3</v>
      </c>
      <c r="X30" s="8">
        <f t="shared" si="14"/>
        <v>-3</v>
      </c>
    </row>
    <row r="31" spans="1:24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</row>
    <row r="32" spans="1:24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</row>
    <row r="33" spans="1:24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</row>
    <row r="34" spans="1:24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</row>
    <row r="35" spans="1:24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</row>
    <row r="36" spans="1:24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</row>
    <row r="37" spans="1:24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</row>
    <row r="38" spans="1:24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</row>
    <row r="39" spans="1:24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</row>
    <row r="40" spans="1:24" ht="27.6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15">10*LOG10(10^((G35+G36)/10)+10^(G38/10))</f>
        <v>-167.00000000000003</v>
      </c>
      <c r="H40" s="74">
        <f t="shared" si="15"/>
        <v>-167.00000000000003</v>
      </c>
      <c r="I40" s="74">
        <f t="shared" si="15"/>
        <v>-167.00000000000003</v>
      </c>
      <c r="J40" s="74">
        <f t="shared" si="15"/>
        <v>-167.00000000000003</v>
      </c>
      <c r="K40" s="74">
        <f t="shared" si="15"/>
        <v>-167.00000000000003</v>
      </c>
      <c r="L40" s="74">
        <f t="shared" si="15"/>
        <v>-167.00000000000003</v>
      </c>
      <c r="M40" s="12">
        <f t="shared" ref="M40:R40" si="16">10*LOG10(10^((M35+M36)/10)+10^(M38/10))</f>
        <v>-167.00000000000003</v>
      </c>
      <c r="N40" s="12">
        <f t="shared" si="16"/>
        <v>-167.00000000000003</v>
      </c>
      <c r="O40" s="12">
        <f t="shared" si="16"/>
        <v>-167.00000000000003</v>
      </c>
      <c r="P40" s="12">
        <f t="shared" si="16"/>
        <v>-164.98918835931039</v>
      </c>
      <c r="Q40" s="12">
        <f t="shared" si="16"/>
        <v>-164.98918835931039</v>
      </c>
      <c r="R40" s="12">
        <f t="shared" si="16"/>
        <v>-164.98918835931039</v>
      </c>
      <c r="S40" s="12">
        <f t="shared" ref="S40:X40" si="17">10*LOG10(10^((S35+S36)/10)+10^(S38/10))</f>
        <v>-167.00000000000003</v>
      </c>
      <c r="T40" s="12">
        <f t="shared" si="17"/>
        <v>-167.00000000000003</v>
      </c>
      <c r="U40" s="12">
        <f t="shared" si="17"/>
        <v>-167.00000000000003</v>
      </c>
      <c r="V40" s="8">
        <f t="shared" si="17"/>
        <v>-167.00000000000003</v>
      </c>
      <c r="W40" s="8">
        <f t="shared" si="17"/>
        <v>-167.00000000000003</v>
      </c>
      <c r="X40" s="8">
        <f t="shared" si="17"/>
        <v>-167.00000000000003</v>
      </c>
    </row>
    <row r="41" spans="1:24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</row>
    <row r="42" spans="1:24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18">3*180*1000</f>
        <v>540000</v>
      </c>
      <c r="I42" s="77">
        <f t="shared" si="18"/>
        <v>540000</v>
      </c>
      <c r="J42" s="77">
        <f>36*180*1000</f>
        <v>6480000</v>
      </c>
      <c r="K42" s="77">
        <f t="shared" ref="K42:L42" si="19">36*180*1000</f>
        <v>6480000</v>
      </c>
      <c r="L42" s="77">
        <f t="shared" si="19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20">4*180*1000</f>
        <v>720000</v>
      </c>
      <c r="R42" s="15">
        <f t="shared" si="20"/>
        <v>720000</v>
      </c>
      <c r="S42" s="15">
        <f>3*180*1000</f>
        <v>540000</v>
      </c>
      <c r="T42" s="15">
        <f t="shared" ref="T42:U42" si="21">3*180*1000</f>
        <v>540000</v>
      </c>
      <c r="U42" s="15">
        <f t="shared" si="21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</row>
    <row r="43" spans="1:24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</row>
    <row r="44" spans="1:24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22">G40+10*LOG10(G42)</f>
        <v>-109.67606240177034</v>
      </c>
      <c r="H44" s="74">
        <f t="shared" si="22"/>
        <v>-109.67606240177034</v>
      </c>
      <c r="I44" s="74">
        <f t="shared" si="22"/>
        <v>-109.67606240177034</v>
      </c>
      <c r="J44" s="74">
        <f t="shared" si="22"/>
        <v>-98.884249941294101</v>
      </c>
      <c r="K44" s="74">
        <f t="shared" si="22"/>
        <v>-98.884249941294101</v>
      </c>
      <c r="L44" s="74">
        <f t="shared" si="22"/>
        <v>-98.884249941294101</v>
      </c>
      <c r="M44" s="12">
        <f t="shared" ref="M44:R44" si="23">M40+10*LOG10(M42)</f>
        <v>-108.42667503568734</v>
      </c>
      <c r="N44" s="12">
        <f t="shared" si="23"/>
        <v>-108.42667503568734</v>
      </c>
      <c r="O44" s="12">
        <f t="shared" si="23"/>
        <v>-108.42667503568734</v>
      </c>
      <c r="P44" s="12">
        <f t="shared" si="23"/>
        <v>-106.4158633949977</v>
      </c>
      <c r="Q44" s="12">
        <f t="shared" si="23"/>
        <v>-106.4158633949977</v>
      </c>
      <c r="R44" s="12">
        <f t="shared" si="23"/>
        <v>-106.4158633949977</v>
      </c>
      <c r="S44" s="12">
        <f t="shared" ref="S44:X44" si="24">S40+10*LOG10(S42)</f>
        <v>-109.67606240177034</v>
      </c>
      <c r="T44" s="12">
        <f t="shared" si="24"/>
        <v>-109.67606240177034</v>
      </c>
      <c r="U44" s="12">
        <f t="shared" si="24"/>
        <v>-109.67606240177034</v>
      </c>
      <c r="V44" s="8">
        <f t="shared" si="24"/>
        <v>-108.42667503568734</v>
      </c>
      <c r="W44" s="8">
        <f t="shared" si="24"/>
        <v>-108.42667503568734</v>
      </c>
      <c r="X44" s="8">
        <f t="shared" si="24"/>
        <v>-108.42667503568734</v>
      </c>
    </row>
    <row r="45" spans="1:24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</row>
    <row r="46" spans="1:24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</row>
    <row r="47" spans="1:24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</row>
    <row r="48" spans="1:24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</row>
    <row r="49" spans="1:24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</row>
    <row r="50" spans="1:24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</row>
    <row r="51" spans="1:24" ht="27.6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25">G44+G46+G47-G49</f>
        <v>-110.60606240177034</v>
      </c>
      <c r="H51" s="74">
        <f t="shared" si="25"/>
        <v>-110.60606240177034</v>
      </c>
      <c r="I51" s="74">
        <f t="shared" si="25"/>
        <v>-105.20606240177034</v>
      </c>
      <c r="J51" s="74">
        <f t="shared" si="25"/>
        <v>-103.8642499412941</v>
      </c>
      <c r="K51" s="74">
        <f t="shared" si="25"/>
        <v>-103.8642499412941</v>
      </c>
      <c r="L51" s="74">
        <f t="shared" si="25"/>
        <v>-99.644249941294106</v>
      </c>
      <c r="M51" s="12">
        <f t="shared" ref="M51:R51" si="26">M44+M46+M47-M49</f>
        <v>-108.92667503568734</v>
      </c>
      <c r="N51" s="12">
        <f t="shared" si="26"/>
        <v>-108.92667503568734</v>
      </c>
      <c r="O51" s="12">
        <f t="shared" si="26"/>
        <v>-102.45667503568734</v>
      </c>
      <c r="P51" s="12">
        <f t="shared" si="26"/>
        <v>-107.8718633949977</v>
      </c>
      <c r="Q51" s="12">
        <f t="shared" si="26"/>
        <v>-107.8718633949977</v>
      </c>
      <c r="R51" s="12">
        <f t="shared" si="26"/>
        <v>-102.5358633949977</v>
      </c>
      <c r="S51" s="12">
        <f t="shared" ref="S51:X51" si="27">S44+S46+S47-S49</f>
        <v>-111.57606240177034</v>
      </c>
      <c r="T51" s="12">
        <f t="shared" si="27"/>
        <v>-111.57606240177034</v>
      </c>
      <c r="U51" s="12">
        <f t="shared" si="27"/>
        <v>-105.87606240177034</v>
      </c>
      <c r="V51" s="8">
        <f t="shared" si="27"/>
        <v>-110.32667503568734</v>
      </c>
      <c r="W51" s="8">
        <f t="shared" si="27"/>
        <v>-110.32667503568734</v>
      </c>
      <c r="X51" s="8">
        <f t="shared" si="27"/>
        <v>-104.42667503568734</v>
      </c>
    </row>
    <row r="52" spans="1:24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</row>
    <row r="53" spans="1:24" ht="27.6">
      <c r="A53" s="30" t="s">
        <v>85</v>
      </c>
      <c r="B53" s="23">
        <f t="shared" ref="B53:G53" si="28">B26+B30+B33-B34-B51</f>
        <v>157.93089986991947</v>
      </c>
      <c r="C53" s="23">
        <f t="shared" si="28"/>
        <v>154.93089986991947</v>
      </c>
      <c r="D53" s="23">
        <f t="shared" si="28"/>
        <v>149.03089986991947</v>
      </c>
      <c r="E53" s="23">
        <f t="shared" si="28"/>
        <v>154.43089986991947</v>
      </c>
      <c r="F53" s="23">
        <f t="shared" si="28"/>
        <v>146.53089986991944</v>
      </c>
      <c r="G53" s="79">
        <f t="shared" si="28"/>
        <v>156.96089986991947</v>
      </c>
      <c r="H53" s="79">
        <f t="shared" ref="H53:I53" si="29">H26+H30+H33-H34-H51</f>
        <v>153.96089986991947</v>
      </c>
      <c r="I53" s="79">
        <f t="shared" si="29"/>
        <v>148.56089986991947</v>
      </c>
      <c r="J53" s="79">
        <f>J26+J30+J33-J34-J51</f>
        <v>161.01089986991948</v>
      </c>
      <c r="K53" s="79">
        <f t="shared" ref="K53:L53" si="30">K26+K30+K33-K34-K51</f>
        <v>158.01089986991948</v>
      </c>
      <c r="L53" s="79">
        <f t="shared" si="30"/>
        <v>153.79089986991949</v>
      </c>
      <c r="M53" s="23">
        <f>M26+M30+M33-M34-M51</f>
        <v>153.52059991327965</v>
      </c>
      <c r="N53" s="23">
        <f t="shared" ref="N53:O53" si="31">N26+N30+N33-N34-N51</f>
        <v>150.52059991327965</v>
      </c>
      <c r="O53" s="23">
        <f t="shared" si="31"/>
        <v>144.05059991327965</v>
      </c>
      <c r="P53" s="23">
        <f>P26+P30+P33-P34-P51</f>
        <v>149.81578827259</v>
      </c>
      <c r="Q53" s="23">
        <f t="shared" ref="Q53:R53" si="32">Q26+Q30+Q33-Q34-Q51</f>
        <v>146.81578827259</v>
      </c>
      <c r="R53" s="23">
        <f t="shared" si="32"/>
        <v>141.47978827259001</v>
      </c>
      <c r="S53" s="23">
        <f>S26+S30+S33-S34-S51</f>
        <v>154.92059991327966</v>
      </c>
      <c r="T53" s="23">
        <f t="shared" ref="T53:U53" si="33">T26+T30+T33-T34-T51</f>
        <v>151.92059991327966</v>
      </c>
      <c r="U53" s="23">
        <f t="shared" si="33"/>
        <v>146.22059991327964</v>
      </c>
      <c r="V53" s="23">
        <f>V26+V30+V33-V34-V51</f>
        <v>157.93089986991947</v>
      </c>
      <c r="W53" s="23">
        <f t="shared" ref="W53:X53" si="34">W26+W30+W33-W34-W51</f>
        <v>154.93089986991947</v>
      </c>
      <c r="X53" s="23">
        <f t="shared" si="34"/>
        <v>149.03089986991947</v>
      </c>
    </row>
    <row r="54" spans="1:24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</row>
    <row r="56" spans="1:24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</row>
    <row r="57" spans="1:24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</row>
    <row r="58" spans="1:24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</row>
    <row r="59" spans="1:24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</row>
    <row r="60" spans="1:24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</row>
    <row r="61" spans="1:24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</row>
    <row r="62" spans="1:24" ht="27.6">
      <c r="A62" s="30" t="s">
        <v>111</v>
      </c>
      <c r="B62" s="23">
        <f t="shared" ref="B62:G62" si="35">B53-B57+B58-B59+B60</f>
        <v>140.30089986991948</v>
      </c>
      <c r="C62" s="23">
        <f t="shared" si="35"/>
        <v>137.30089986991948</v>
      </c>
      <c r="D62" s="23">
        <f t="shared" si="35"/>
        <v>131.40089986991947</v>
      </c>
      <c r="E62" s="23">
        <f t="shared" si="35"/>
        <v>136.80089986991948</v>
      </c>
      <c r="F62" s="23">
        <f t="shared" si="35"/>
        <v>128.90089986991944</v>
      </c>
      <c r="G62" s="79">
        <f t="shared" si="35"/>
        <v>139.33089986991948</v>
      </c>
      <c r="H62" s="79">
        <f t="shared" ref="H62:I62" si="36">H53-H57+H58-H59+H60</f>
        <v>136.33089986991948</v>
      </c>
      <c r="I62" s="79">
        <f t="shared" si="36"/>
        <v>130.93089986991947</v>
      </c>
      <c r="J62" s="79">
        <f>J53-J57+J58-J59+J60</f>
        <v>143.38089986991949</v>
      </c>
      <c r="K62" s="79">
        <f t="shared" ref="K62:L62" si="37">K53-K57+K58-K59+K60</f>
        <v>140.38089986991949</v>
      </c>
      <c r="L62" s="79">
        <f t="shared" si="37"/>
        <v>136.16089986991949</v>
      </c>
      <c r="M62" s="23">
        <f>M53-M57+M58-M59+M60</f>
        <v>135.89059991327966</v>
      </c>
      <c r="N62" s="23">
        <f t="shared" ref="N62:O62" si="38">N53-N57+N58-N59+N60</f>
        <v>132.89059991327966</v>
      </c>
      <c r="O62" s="23">
        <f t="shared" si="38"/>
        <v>126.42059991327966</v>
      </c>
      <c r="P62" s="23">
        <f>P53-P57+P58-P59+P60</f>
        <v>132.18578827259</v>
      </c>
      <c r="Q62" s="23">
        <f t="shared" ref="Q62:R62" si="39">Q53-Q57+Q58-Q59+Q60</f>
        <v>129.18578827259</v>
      </c>
      <c r="R62" s="23">
        <f t="shared" si="39"/>
        <v>123.84978827259002</v>
      </c>
      <c r="S62" s="23">
        <f>S53-S57+S58-S59+S60</f>
        <v>137.29059991327966</v>
      </c>
      <c r="T62" s="23">
        <f t="shared" ref="T62:U62" si="40">T53-T57+T58-T59+T60</f>
        <v>134.29059991327966</v>
      </c>
      <c r="U62" s="23">
        <f t="shared" si="40"/>
        <v>128.59059991327965</v>
      </c>
      <c r="V62" s="23">
        <f>V53-V57+V58-V59+V60</f>
        <v>140.30089986991948</v>
      </c>
      <c r="W62" s="23">
        <f t="shared" ref="W62:X62" si="41">W53-W57+W58-W59+W60</f>
        <v>137.30089986991948</v>
      </c>
      <c r="X62" s="23">
        <f t="shared" si="41"/>
        <v>131.40089986991947</v>
      </c>
    </row>
    <row r="63" spans="1:24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</row>
    <row r="65" spans="1:24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42">G17-G23-G51+G21+G33</f>
        <v>143.93000000000004</v>
      </c>
      <c r="H65" s="79">
        <f t="shared" si="42"/>
        <v>143.93000000000004</v>
      </c>
      <c r="I65" s="79">
        <f t="shared" si="42"/>
        <v>138.53000000000003</v>
      </c>
      <c r="J65" s="79">
        <f t="shared" si="42"/>
        <v>147.98000000000005</v>
      </c>
      <c r="K65" s="79">
        <f t="shared" si="42"/>
        <v>147.98000000000005</v>
      </c>
      <c r="L65" s="79">
        <f t="shared" si="42"/>
        <v>143.76000000000005</v>
      </c>
      <c r="M65" s="23">
        <f t="shared" ref="M65:R65" si="43">M17-M23-M51+M21+M33</f>
        <v>143.50000000000003</v>
      </c>
      <c r="N65" s="23">
        <f t="shared" si="43"/>
        <v>143.50000000000003</v>
      </c>
      <c r="O65" s="23">
        <f t="shared" si="43"/>
        <v>137.03000000000003</v>
      </c>
      <c r="P65" s="23">
        <f t="shared" si="43"/>
        <v>142.44518835931038</v>
      </c>
      <c r="Q65" s="23">
        <f t="shared" si="43"/>
        <v>142.44518835931038</v>
      </c>
      <c r="R65" s="23">
        <f t="shared" si="43"/>
        <v>137.10918835931039</v>
      </c>
      <c r="S65" s="23">
        <f t="shared" ref="S65:X65" si="44">S17-S23-S51+S21+S33</f>
        <v>144.90000000000003</v>
      </c>
      <c r="T65" s="23">
        <f t="shared" si="44"/>
        <v>144.90000000000003</v>
      </c>
      <c r="U65" s="23">
        <f t="shared" si="44"/>
        <v>139.20000000000002</v>
      </c>
      <c r="V65" s="23">
        <f t="shared" si="44"/>
        <v>144.90000000000003</v>
      </c>
      <c r="W65" s="23">
        <f t="shared" si="44"/>
        <v>144.90000000000003</v>
      </c>
      <c r="X65" s="23">
        <f t="shared" si="44"/>
        <v>139.00000000000003</v>
      </c>
    </row>
  </sheetData>
  <mergeCells count="8">
    <mergeCell ref="V1:X1"/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65"/>
  <sheetViews>
    <sheetView workbookViewId="0">
      <pane xSplit="1" ySplit="1" topLeftCell="R37" activePane="bottomRight" state="frozen"/>
      <selection pane="topRight"/>
      <selection pane="bottomLeft"/>
      <selection pane="bottomRight" activeCell="S1" sqref="S1:U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2" customWidth="1"/>
    <col min="11" max="15" width="15.59765625" style="1" customWidth="1"/>
    <col min="16" max="16" width="12.296875" style="1" bestFit="1" customWidth="1"/>
    <col min="17" max="18" width="15.59765625" style="1" bestFit="1" customWidth="1"/>
    <col min="19" max="19" width="15.09765625" style="1" customWidth="1"/>
    <col min="20" max="20" width="12.19921875" style="1" customWidth="1"/>
    <col min="21" max="21" width="17.19921875" style="1" customWidth="1"/>
    <col min="22" max="16384" width="9" style="1"/>
  </cols>
  <sheetData>
    <row r="1" spans="1:21" ht="14.25" customHeight="1">
      <c r="A1" s="3"/>
      <c r="B1" s="95" t="s">
        <v>102</v>
      </c>
      <c r="C1" s="95"/>
      <c r="D1" s="95"/>
      <c r="E1" s="95" t="s">
        <v>103</v>
      </c>
      <c r="F1" s="95"/>
      <c r="G1" s="96" t="s">
        <v>115</v>
      </c>
      <c r="H1" s="96"/>
      <c r="I1" s="96"/>
      <c r="J1" s="95" t="s">
        <v>116</v>
      </c>
      <c r="K1" s="95"/>
      <c r="L1" s="95"/>
      <c r="M1" s="95" t="s">
        <v>121</v>
      </c>
      <c r="N1" s="95"/>
      <c r="O1" s="95"/>
      <c r="P1" s="95" t="s">
        <v>126</v>
      </c>
      <c r="Q1" s="95"/>
      <c r="R1" s="95"/>
      <c r="S1" s="95" t="s">
        <v>131</v>
      </c>
      <c r="T1" s="95"/>
      <c r="U1" s="95"/>
    </row>
    <row r="2" spans="1:21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</row>
    <row r="3" spans="1:2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</row>
    <row r="4" spans="1:2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</row>
    <row r="7" spans="1:21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</row>
    <row r="8" spans="1:21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</row>
    <row r="13" spans="1:21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</row>
    <row r="14" spans="1:21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</row>
    <row r="15" spans="1:21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</row>
    <row r="16" spans="1:21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</row>
    <row r="17" spans="1:21" ht="27.6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3">G15+10*LOG10(G42/1000000)</f>
        <v>44.115750058705935</v>
      </c>
      <c r="H17" s="74">
        <f t="shared" si="3"/>
        <v>44.115750058705935</v>
      </c>
      <c r="I17" s="74">
        <f t="shared" si="3"/>
        <v>44.115750058705935</v>
      </c>
      <c r="J17" s="12">
        <f t="shared" ref="J17:O17" si="4">J15+10*LOG10(J42/1000000)</f>
        <v>45.365137424788934</v>
      </c>
      <c r="K17" s="12">
        <f t="shared" si="4"/>
        <v>45.365137424788934</v>
      </c>
      <c r="L17" s="12">
        <f t="shared" si="4"/>
        <v>45.365137424788934</v>
      </c>
      <c r="M17" s="12">
        <f t="shared" si="4"/>
        <v>45.084850188786497</v>
      </c>
      <c r="N17" s="12">
        <f t="shared" si="4"/>
        <v>45.084850188786497</v>
      </c>
      <c r="O17" s="12">
        <f t="shared" si="4"/>
        <v>45.084850188786497</v>
      </c>
      <c r="P17" s="12">
        <f t="shared" ref="P17:U17" si="5">P15+10*LOG10(P42/1000000)</f>
        <v>44.115750058705935</v>
      </c>
      <c r="Q17" s="12">
        <f t="shared" si="5"/>
        <v>44.115750058705935</v>
      </c>
      <c r="R17" s="12">
        <f t="shared" si="5"/>
        <v>44.115750058705935</v>
      </c>
      <c r="S17" s="8">
        <f t="shared" si="5"/>
        <v>44.115750058705935</v>
      </c>
      <c r="T17" s="8">
        <f t="shared" si="5"/>
        <v>44.115750058705935</v>
      </c>
      <c r="U17" s="8">
        <f t="shared" si="5"/>
        <v>44.115750058705935</v>
      </c>
    </row>
    <row r="18" spans="1:21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12">
        <f t="shared" ref="J18:O18" si="7">J19+10*LOG10(J12/J13)-J20</f>
        <v>14.020599913279625</v>
      </c>
      <c r="K18" s="12">
        <f t="shared" si="7"/>
        <v>14.020599913279625</v>
      </c>
      <c r="L18" s="12">
        <f t="shared" si="7"/>
        <v>14.020599913279625</v>
      </c>
      <c r="M18" s="12">
        <f t="shared" si="7"/>
        <v>11.370599913279625</v>
      </c>
      <c r="N18" s="12">
        <f t="shared" si="7"/>
        <v>11.370599913279625</v>
      </c>
      <c r="O18" s="12">
        <f t="shared" si="7"/>
        <v>11.370599913279625</v>
      </c>
      <c r="P18" s="12">
        <f t="shared" ref="P18:U18" si="8">P19+10*LOG10(P12/P13)-P20</f>
        <v>14.020599913279625</v>
      </c>
      <c r="Q18" s="12">
        <f t="shared" si="8"/>
        <v>14.020599913279625</v>
      </c>
      <c r="R18" s="12">
        <f t="shared" si="8"/>
        <v>14.020599913279625</v>
      </c>
      <c r="S18" s="8">
        <f t="shared" si="8"/>
        <v>17.030899869919438</v>
      </c>
      <c r="T18" s="8">
        <f t="shared" si="8"/>
        <v>17.030899869919438</v>
      </c>
      <c r="U18" s="8">
        <f t="shared" si="8"/>
        <v>17.030899869919438</v>
      </c>
    </row>
    <row r="19" spans="1:2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</row>
    <row r="20" spans="1:21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</row>
    <row r="21" spans="1:21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</row>
    <row r="22" spans="1:2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</row>
    <row r="25" spans="1:21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</row>
    <row r="26" spans="1:21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9">G17+G18+G21-G23-G24</f>
        <v>58.146649928625372</v>
      </c>
      <c r="H26" s="74">
        <f t="shared" si="9"/>
        <v>58.146649928625372</v>
      </c>
      <c r="I26" s="74">
        <f t="shared" si="9"/>
        <v>58.146649928625372</v>
      </c>
      <c r="J26" s="12">
        <f t="shared" ref="J26:O26" si="10">J17+J18+J21-J23-J24</f>
        <v>56.385737338068559</v>
      </c>
      <c r="K26" s="12">
        <f t="shared" si="10"/>
        <v>56.385737338068559</v>
      </c>
      <c r="L26" s="12">
        <f t="shared" si="10"/>
        <v>56.385737338068559</v>
      </c>
      <c r="M26" s="12">
        <f t="shared" si="10"/>
        <v>53.455450102066123</v>
      </c>
      <c r="N26" s="12">
        <f t="shared" si="10"/>
        <v>53.455450102066123</v>
      </c>
      <c r="O26" s="12">
        <f t="shared" si="10"/>
        <v>53.455450102066123</v>
      </c>
      <c r="P26" s="12">
        <f t="shared" ref="P26:U26" si="11">P17+P18+P21-P23-P24</f>
        <v>55.13634997198556</v>
      </c>
      <c r="Q26" s="12">
        <f t="shared" si="11"/>
        <v>55.13634997198556</v>
      </c>
      <c r="R26" s="12">
        <f t="shared" si="11"/>
        <v>55.13634997198556</v>
      </c>
      <c r="S26" s="8">
        <f t="shared" si="11"/>
        <v>58.146649928625372</v>
      </c>
      <c r="T26" s="8">
        <f t="shared" si="11"/>
        <v>58.146649928625372</v>
      </c>
      <c r="U26" s="8">
        <f t="shared" si="11"/>
        <v>58.146649928625372</v>
      </c>
    </row>
    <row r="27" spans="1:21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</row>
    <row r="29" spans="1:21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</row>
    <row r="30" spans="1:21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2">G31+10*LOG10(G28/G29)-G32</f>
        <v>0</v>
      </c>
      <c r="H30" s="74">
        <f t="shared" si="12"/>
        <v>-3</v>
      </c>
      <c r="I30" s="74">
        <f t="shared" si="12"/>
        <v>-3</v>
      </c>
      <c r="J30" s="12">
        <f t="shared" ref="J30:O30" si="13">J31+10*LOG10(J28/J29)-J32</f>
        <v>0</v>
      </c>
      <c r="K30" s="12">
        <f t="shared" si="13"/>
        <v>-3</v>
      </c>
      <c r="L30" s="12">
        <f t="shared" si="13"/>
        <v>-3</v>
      </c>
      <c r="M30" s="12">
        <f t="shared" si="13"/>
        <v>0</v>
      </c>
      <c r="N30" s="12">
        <f t="shared" si="13"/>
        <v>-3</v>
      </c>
      <c r="O30" s="12">
        <f t="shared" si="13"/>
        <v>-3</v>
      </c>
      <c r="P30" s="12">
        <f t="shared" ref="P30:U30" si="14">P31+10*LOG10(P28/P29)-P32</f>
        <v>0</v>
      </c>
      <c r="Q30" s="12">
        <f t="shared" si="14"/>
        <v>-3</v>
      </c>
      <c r="R30" s="12">
        <f t="shared" si="14"/>
        <v>-3</v>
      </c>
      <c r="S30" s="8">
        <f t="shared" si="14"/>
        <v>0</v>
      </c>
      <c r="T30" s="8">
        <f t="shared" si="14"/>
        <v>-3</v>
      </c>
      <c r="U30" s="8">
        <f t="shared" si="14"/>
        <v>-3</v>
      </c>
    </row>
    <row r="31" spans="1:2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</row>
    <row r="32" spans="1:21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</row>
    <row r="33" spans="1:21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</row>
    <row r="34" spans="1:2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</row>
    <row r="35" spans="1:2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</row>
    <row r="38" spans="1:21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</row>
    <row r="39" spans="1:21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</row>
    <row r="40" spans="1:21" ht="27.6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15">10*LOG10(10^((G35+G36)/10)+10^(G38/10))</f>
        <v>-167.00000000000003</v>
      </c>
      <c r="H40" s="74">
        <f t="shared" si="15"/>
        <v>-167.00000000000003</v>
      </c>
      <c r="I40" s="74">
        <f t="shared" si="15"/>
        <v>-167.00000000000003</v>
      </c>
      <c r="J40" s="12">
        <f t="shared" ref="J40:O40" si="16">10*LOG10(10^((J35+J36)/10)+10^(J38/10))</f>
        <v>-167.00000000000003</v>
      </c>
      <c r="K40" s="12">
        <f t="shared" si="16"/>
        <v>-167.00000000000003</v>
      </c>
      <c r="L40" s="12">
        <f t="shared" si="16"/>
        <v>-167.00000000000003</v>
      </c>
      <c r="M40" s="12">
        <f t="shared" si="16"/>
        <v>-164.98918835931039</v>
      </c>
      <c r="N40" s="12">
        <f t="shared" si="16"/>
        <v>-164.98918835931039</v>
      </c>
      <c r="O40" s="12">
        <f t="shared" si="16"/>
        <v>-164.98918835931039</v>
      </c>
      <c r="P40" s="12">
        <f t="shared" ref="P40:U40" si="17">10*LOG10(10^((P35+P36)/10)+10^(P38/10))</f>
        <v>-167.00000000000003</v>
      </c>
      <c r="Q40" s="12">
        <f t="shared" si="17"/>
        <v>-167.00000000000003</v>
      </c>
      <c r="R40" s="12">
        <f t="shared" si="17"/>
        <v>-167.00000000000003</v>
      </c>
      <c r="S40" s="8">
        <f t="shared" si="17"/>
        <v>-167.00000000000003</v>
      </c>
      <c r="T40" s="8">
        <f t="shared" si="17"/>
        <v>-167.00000000000003</v>
      </c>
      <c r="U40" s="8">
        <f t="shared" si="17"/>
        <v>-167.00000000000003</v>
      </c>
    </row>
    <row r="41" spans="1:21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</row>
    <row r="42" spans="1:21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18">36*180*1000</f>
        <v>6480000</v>
      </c>
      <c r="I42" s="77">
        <f t="shared" si="18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19">45*180*1000</f>
        <v>8100000</v>
      </c>
      <c r="O42" s="15">
        <f t="shared" si="19"/>
        <v>8100000</v>
      </c>
      <c r="P42" s="15">
        <f>36*180*1000</f>
        <v>6480000</v>
      </c>
      <c r="Q42" s="15">
        <f t="shared" ref="Q42:R42" si="20">36*180*1000</f>
        <v>6480000</v>
      </c>
      <c r="R42" s="15">
        <f t="shared" si="20"/>
        <v>6480000</v>
      </c>
      <c r="S42" s="15">
        <f>36*180*1000</f>
        <v>6480000</v>
      </c>
      <c r="T42" s="15">
        <f t="shared" ref="T42:U42" si="21">36*180*1000</f>
        <v>6480000</v>
      </c>
      <c r="U42" s="15">
        <f t="shared" si="21"/>
        <v>6480000</v>
      </c>
    </row>
    <row r="43" spans="1:21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</row>
    <row r="44" spans="1:21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22">G40+10*LOG10(G42)</f>
        <v>-98.884249941294101</v>
      </c>
      <c r="H44" s="74">
        <f t="shared" si="22"/>
        <v>-98.884249941294101</v>
      </c>
      <c r="I44" s="74">
        <f t="shared" si="22"/>
        <v>-98.884249941294101</v>
      </c>
      <c r="J44" s="12">
        <f t="shared" ref="J44:O44" si="23">J40+10*LOG10(J42)</f>
        <v>-97.634862575211102</v>
      </c>
      <c r="K44" s="12">
        <f t="shared" si="23"/>
        <v>-97.634862575211102</v>
      </c>
      <c r="L44" s="12">
        <f t="shared" si="23"/>
        <v>-97.634862575211102</v>
      </c>
      <c r="M44" s="12">
        <f t="shared" si="23"/>
        <v>-95.9043381705239</v>
      </c>
      <c r="N44" s="12">
        <f t="shared" si="23"/>
        <v>-95.9043381705239</v>
      </c>
      <c r="O44" s="12">
        <f t="shared" si="23"/>
        <v>-95.9043381705239</v>
      </c>
      <c r="P44" s="12">
        <f t="shared" ref="P44:U44" si="24">P40+10*LOG10(P42)</f>
        <v>-98.884249941294101</v>
      </c>
      <c r="Q44" s="12">
        <f t="shared" si="24"/>
        <v>-98.884249941294101</v>
      </c>
      <c r="R44" s="12">
        <f t="shared" si="24"/>
        <v>-98.884249941294101</v>
      </c>
      <c r="S44" s="8">
        <f t="shared" si="24"/>
        <v>-98.884249941294101</v>
      </c>
      <c r="T44" s="8">
        <f t="shared" si="24"/>
        <v>-98.884249941294101</v>
      </c>
      <c r="U44" s="8">
        <f t="shared" si="24"/>
        <v>-98.884249941294101</v>
      </c>
    </row>
    <row r="45" spans="1:21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</row>
    <row r="46" spans="1:21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</row>
    <row r="47" spans="1:2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</row>
    <row r="49" spans="1:2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</row>
    <row r="50" spans="1:21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</row>
    <row r="51" spans="1:21" ht="27.6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25">G44+G46+G47-G49</f>
        <v>-103.8642499412941</v>
      </c>
      <c r="H51" s="74">
        <f t="shared" si="25"/>
        <v>-103.8642499412941</v>
      </c>
      <c r="I51" s="74">
        <f t="shared" si="25"/>
        <v>-99.644249941294106</v>
      </c>
      <c r="J51" s="12">
        <f t="shared" ref="J51:O51" si="26">J44+J46+J47-J49</f>
        <v>-101.4348625752111</v>
      </c>
      <c r="K51" s="12">
        <f t="shared" si="26"/>
        <v>-101.4348625752111</v>
      </c>
      <c r="L51" s="12">
        <f t="shared" si="26"/>
        <v>-97.094862575211096</v>
      </c>
      <c r="M51" s="12">
        <f t="shared" si="26"/>
        <v>-100.2703381705239</v>
      </c>
      <c r="N51" s="12">
        <f t="shared" si="26"/>
        <v>-100.2703381705239</v>
      </c>
      <c r="O51" s="12">
        <f t="shared" si="26"/>
        <v>-96.274338170523905</v>
      </c>
      <c r="P51" s="12">
        <f t="shared" ref="P51:U51" si="27">P44+P46+P47-P49</f>
        <v>-103.95424994129411</v>
      </c>
      <c r="Q51" s="12">
        <f t="shared" si="27"/>
        <v>-103.95424994129411</v>
      </c>
      <c r="R51" s="12">
        <f t="shared" si="27"/>
        <v>-99.484249941294095</v>
      </c>
      <c r="S51" s="8">
        <f t="shared" si="27"/>
        <v>-101.9842499412941</v>
      </c>
      <c r="T51" s="8">
        <f t="shared" si="27"/>
        <v>-101.9842499412941</v>
      </c>
      <c r="U51" s="8">
        <f t="shared" si="27"/>
        <v>-98.984249941294095</v>
      </c>
    </row>
    <row r="52" spans="1:21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</row>
    <row r="53" spans="1:21" ht="27.6">
      <c r="A53" s="30" t="s">
        <v>85</v>
      </c>
      <c r="B53" s="23">
        <f t="shared" ref="B53:G53" si="28">B26+B30+B33-B34-B51</f>
        <v>158.93089986991947</v>
      </c>
      <c r="C53" s="23">
        <f t="shared" si="28"/>
        <v>155.93089986991947</v>
      </c>
      <c r="D53" s="23">
        <f t="shared" si="28"/>
        <v>152.23089986991948</v>
      </c>
      <c r="E53" s="23">
        <f t="shared" si="28"/>
        <v>154.73089986991948</v>
      </c>
      <c r="F53" s="23">
        <f t="shared" si="28"/>
        <v>146.69089986991946</v>
      </c>
      <c r="G53" s="79">
        <f t="shared" si="28"/>
        <v>161.01089986991948</v>
      </c>
      <c r="H53" s="79">
        <f t="shared" ref="H53:I53" si="29">H26+H30+H33-H34-H51</f>
        <v>158.01089986991948</v>
      </c>
      <c r="I53" s="79">
        <f t="shared" si="29"/>
        <v>153.79089986991949</v>
      </c>
      <c r="J53" s="23">
        <f>J26+J30+J33-J34-J51</f>
        <v>156.82059991327966</v>
      </c>
      <c r="K53" s="23">
        <f t="shared" ref="K53:L53" si="30">K26+K30+K33-K34-K51</f>
        <v>153.82059991327966</v>
      </c>
      <c r="L53" s="23">
        <f t="shared" si="30"/>
        <v>149.48059991327966</v>
      </c>
      <c r="M53" s="23">
        <f>M26+M30+M33-M34-M51</f>
        <v>152.72578827259002</v>
      </c>
      <c r="N53" s="23">
        <f t="shared" ref="N53:O53" si="31">N26+N30+N33-N34-N51</f>
        <v>149.72578827259002</v>
      </c>
      <c r="O53" s="23">
        <f t="shared" si="31"/>
        <v>145.72978827259004</v>
      </c>
      <c r="P53" s="23">
        <f>P26+P30+P33-P34-P51</f>
        <v>158.09059991327968</v>
      </c>
      <c r="Q53" s="23">
        <f t="shared" ref="Q53:R53" si="32">Q26+Q30+Q33-Q34-Q51</f>
        <v>155.09059991327968</v>
      </c>
      <c r="R53" s="23">
        <f t="shared" si="32"/>
        <v>150.62059991327965</v>
      </c>
      <c r="S53" s="23">
        <f>S26+S30+S33-S34-S51</f>
        <v>159.13089986991946</v>
      </c>
      <c r="T53" s="23">
        <f t="shared" ref="T53:U53" si="33">T26+T30+T33-T34-T51</f>
        <v>156.13089986991946</v>
      </c>
      <c r="U53" s="23">
        <f t="shared" si="33"/>
        <v>153.13089986991946</v>
      </c>
    </row>
    <row r="54" spans="1:21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</row>
    <row r="56" spans="1:21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</row>
    <row r="57" spans="1:21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</row>
    <row r="58" spans="1:2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</row>
    <row r="60" spans="1:2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</row>
    <row r="62" spans="1:21" ht="27.6">
      <c r="A62" s="30" t="s">
        <v>111</v>
      </c>
      <c r="B62" s="23">
        <f t="shared" ref="B62:G62" si="34">B53-B57+B58-B59+B60</f>
        <v>141.30089986991948</v>
      </c>
      <c r="C62" s="23">
        <f t="shared" si="34"/>
        <v>138.30089986991948</v>
      </c>
      <c r="D62" s="23">
        <f t="shared" si="34"/>
        <v>134.60089986991949</v>
      </c>
      <c r="E62" s="23">
        <f t="shared" si="34"/>
        <v>137.10089986991949</v>
      </c>
      <c r="F62" s="23">
        <f t="shared" si="34"/>
        <v>129.06089986991947</v>
      </c>
      <c r="G62" s="79">
        <f t="shared" si="34"/>
        <v>143.38089986991949</v>
      </c>
      <c r="H62" s="79">
        <f t="shared" ref="H62:I62" si="35">H53-H57+H58-H59+H60</f>
        <v>140.38089986991949</v>
      </c>
      <c r="I62" s="79">
        <f t="shared" si="35"/>
        <v>136.16089986991949</v>
      </c>
      <c r="J62" s="23">
        <f>J53-J57+J58-J59+J60</f>
        <v>139.19059991327967</v>
      </c>
      <c r="K62" s="23">
        <f t="shared" ref="K62:L62" si="36">K53-K57+K58-K59+K60</f>
        <v>136.19059991327967</v>
      </c>
      <c r="L62" s="23">
        <f t="shared" si="36"/>
        <v>131.85059991327967</v>
      </c>
      <c r="M62" s="23">
        <f>M53-M57+M58-M59+M60</f>
        <v>135.09578827259003</v>
      </c>
      <c r="N62" s="23">
        <f t="shared" ref="N62:O62" si="37">N53-N57+N58-N59+N60</f>
        <v>132.09578827259003</v>
      </c>
      <c r="O62" s="23">
        <f t="shared" si="37"/>
        <v>128.09978827259005</v>
      </c>
      <c r="P62" s="23">
        <f>P53-P57+P58-P59+P60</f>
        <v>140.46059991327968</v>
      </c>
      <c r="Q62" s="23">
        <f t="shared" ref="Q62:R62" si="38">Q53-Q57+Q58-Q59+Q60</f>
        <v>137.46059991327968</v>
      </c>
      <c r="R62" s="23">
        <f t="shared" si="38"/>
        <v>132.99059991327965</v>
      </c>
      <c r="S62" s="23">
        <f>S53-S57+S58-S59+S60</f>
        <v>141.50089986991946</v>
      </c>
      <c r="T62" s="23">
        <f t="shared" ref="T62:U62" si="39">T53-T57+T58-T59+T60</f>
        <v>138.50089986991946</v>
      </c>
      <c r="U62" s="23">
        <f t="shared" si="39"/>
        <v>135.50089986991946</v>
      </c>
    </row>
    <row r="63" spans="1:21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</row>
    <row r="65" spans="1:21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40">G17-G23-G51+G21+G33</f>
        <v>147.98000000000005</v>
      </c>
      <c r="H65" s="79">
        <f t="shared" si="40"/>
        <v>147.98000000000005</v>
      </c>
      <c r="I65" s="79">
        <f t="shared" si="40"/>
        <v>143.76000000000005</v>
      </c>
      <c r="J65" s="23">
        <f t="shared" ref="J65:O65" si="41">J17-J23-J51+J21+J33</f>
        <v>146.80000000000004</v>
      </c>
      <c r="K65" s="23">
        <f t="shared" si="41"/>
        <v>146.80000000000004</v>
      </c>
      <c r="L65" s="23">
        <f t="shared" si="41"/>
        <v>142.46000000000004</v>
      </c>
      <c r="M65" s="23">
        <f t="shared" si="41"/>
        <v>145.3551883593104</v>
      </c>
      <c r="N65" s="23">
        <f t="shared" si="41"/>
        <v>145.3551883593104</v>
      </c>
      <c r="O65" s="23">
        <f t="shared" si="41"/>
        <v>141.35918835931039</v>
      </c>
      <c r="P65" s="23">
        <f t="shared" ref="P65:U65" si="42">P17-P23-P51+P21+P33</f>
        <v>148.07000000000005</v>
      </c>
      <c r="Q65" s="23">
        <f t="shared" si="42"/>
        <v>148.07000000000005</v>
      </c>
      <c r="R65" s="23">
        <f t="shared" si="42"/>
        <v>143.60000000000002</v>
      </c>
      <c r="S65" s="23">
        <f t="shared" si="42"/>
        <v>146.10000000000002</v>
      </c>
      <c r="T65" s="23">
        <f t="shared" si="42"/>
        <v>146.10000000000002</v>
      </c>
      <c r="U65" s="23">
        <f t="shared" si="42"/>
        <v>143.10000000000002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65"/>
  <sheetViews>
    <sheetView workbookViewId="0">
      <pane xSplit="1" ySplit="1" topLeftCell="I34" activePane="bottomRight" state="frozen"/>
      <selection pane="topRight"/>
      <selection pane="bottomLeft"/>
      <selection pane="bottomRight" activeCell="N1" sqref="N1:O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296875" style="1" bestFit="1" customWidth="1"/>
    <col min="14" max="14" width="13" style="1" customWidth="1"/>
    <col min="15" max="15" width="15.09765625" style="1" customWidth="1"/>
    <col min="16" max="16384" width="9" style="1"/>
  </cols>
  <sheetData>
    <row r="1" spans="1:15" ht="14.25" customHeight="1">
      <c r="A1" s="3"/>
      <c r="B1" s="95" t="s">
        <v>102</v>
      </c>
      <c r="C1" s="95"/>
      <c r="D1" s="95" t="s">
        <v>103</v>
      </c>
      <c r="E1" s="95"/>
      <c r="F1" s="96" t="s">
        <v>115</v>
      </c>
      <c r="G1" s="96"/>
      <c r="H1" s="95" t="s">
        <v>116</v>
      </c>
      <c r="I1" s="95"/>
      <c r="J1" s="95" t="s">
        <v>121</v>
      </c>
      <c r="K1" s="95"/>
      <c r="L1" s="95" t="s">
        <v>126</v>
      </c>
      <c r="M1" s="95"/>
      <c r="N1" s="95" t="s">
        <v>131</v>
      </c>
      <c r="O1" s="95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</row>
    <row r="3" spans="1: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</row>
    <row r="7" spans="1: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</row>
    <row r="8" spans="1: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</row>
    <row r="9" spans="1: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</row>
    <row r="19" spans="1: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</row>
    <row r="26" spans="1:1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71">
        <f t="shared" si="2"/>
        <v>22</v>
      </c>
      <c r="G26" s="71">
        <f t="shared" si="2"/>
        <v>19</v>
      </c>
      <c r="H26" s="8">
        <f t="shared" ref="H26:M26" si="3">H17+H18+H21-H23-H24</f>
        <v>22</v>
      </c>
      <c r="I26" s="8">
        <f t="shared" si="3"/>
        <v>19</v>
      </c>
      <c r="J26" s="8">
        <f t="shared" si="3"/>
        <v>22</v>
      </c>
      <c r="K26" s="8">
        <f t="shared" si="3"/>
        <v>19</v>
      </c>
      <c r="L26" s="8">
        <f t="shared" si="3"/>
        <v>22</v>
      </c>
      <c r="M26" s="8">
        <f t="shared" si="3"/>
        <v>19</v>
      </c>
      <c r="N26" s="8">
        <f>N17+N18+N21-N23-N24</f>
        <v>22</v>
      </c>
      <c r="O26" s="8">
        <f>O17+O18+O21-O23-O24</f>
        <v>19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</row>
    <row r="29" spans="1: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1.4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9.4808998699194369</v>
      </c>
      <c r="E30" s="12">
        <f t="shared" si="4"/>
        <v>9.4808998699194369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</row>
    <row r="31" spans="1: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1.4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</row>
    <row r="37" spans="1: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</row>
    <row r="38" spans="1: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</row>
    <row r="39" spans="1:15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</row>
    <row r="40" spans="1:15" ht="27.6">
      <c r="A40" s="7" t="s">
        <v>109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4">
        <f t="shared" si="6"/>
        <v>-169.00000000000003</v>
      </c>
      <c r="G40" s="74">
        <f t="shared" si="6"/>
        <v>-169.00000000000003</v>
      </c>
      <c r="H40" s="12">
        <f t="shared" ref="H40:M40" si="7">10*LOG10(10^((H35+H36)/10)+10^(H38/10))</f>
        <v>-169.00000000000003</v>
      </c>
      <c r="I40" s="12">
        <f t="shared" si="7"/>
        <v>-169.00000000000003</v>
      </c>
      <c r="J40" s="12">
        <f t="shared" si="7"/>
        <v>-164.03352307536667</v>
      </c>
      <c r="K40" s="12">
        <f t="shared" si="7"/>
        <v>-164.03352307536667</v>
      </c>
      <c r="L40" s="12">
        <f t="shared" si="7"/>
        <v>-169.00000000000003</v>
      </c>
      <c r="M40" s="12">
        <f t="shared" si="7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</row>
    <row r="41" spans="1: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</row>
    <row r="42" spans="1:15">
      <c r="A42" s="21" t="s">
        <v>70</v>
      </c>
      <c r="B42" s="12">
        <f t="shared" ref="B42:G42" si="8">2*180*1000</f>
        <v>360000</v>
      </c>
      <c r="C42" s="12">
        <f t="shared" si="8"/>
        <v>360000</v>
      </c>
      <c r="D42" s="12">
        <f t="shared" si="8"/>
        <v>360000</v>
      </c>
      <c r="E42" s="12">
        <f t="shared" si="8"/>
        <v>360000</v>
      </c>
      <c r="F42" s="74">
        <f t="shared" si="8"/>
        <v>360000</v>
      </c>
      <c r="G42" s="74">
        <f t="shared" si="8"/>
        <v>360000</v>
      </c>
      <c r="H42" s="12">
        <f t="shared" ref="H42:M42" si="9">2*180*1000</f>
        <v>360000</v>
      </c>
      <c r="I42" s="12">
        <f t="shared" si="9"/>
        <v>360000</v>
      </c>
      <c r="J42" s="12">
        <f t="shared" si="9"/>
        <v>360000</v>
      </c>
      <c r="K42" s="12">
        <f t="shared" si="9"/>
        <v>360000</v>
      </c>
      <c r="L42" s="12">
        <f t="shared" si="9"/>
        <v>360000</v>
      </c>
      <c r="M42" s="12">
        <f t="shared" si="9"/>
        <v>360000</v>
      </c>
      <c r="N42" s="8">
        <f>2*180*1000</f>
        <v>360000</v>
      </c>
      <c r="O42" s="8">
        <f>2*180*1000</f>
        <v>360000</v>
      </c>
    </row>
    <row r="43" spans="1: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</row>
    <row r="44" spans="1:15">
      <c r="A44" s="7" t="s">
        <v>72</v>
      </c>
      <c r="B44" s="12">
        <f t="shared" ref="B44:G44" si="10">B40+10*LOG10(B42)</f>
        <v>-113.43697499232715</v>
      </c>
      <c r="C44" s="12">
        <f t="shared" si="10"/>
        <v>-113.43697499232715</v>
      </c>
      <c r="D44" s="12">
        <f t="shared" si="10"/>
        <v>-113.43697499232715</v>
      </c>
      <c r="E44" s="12">
        <f t="shared" si="10"/>
        <v>-113.43697499232715</v>
      </c>
      <c r="F44" s="74">
        <f t="shared" si="10"/>
        <v>-113.43697499232715</v>
      </c>
      <c r="G44" s="74">
        <f t="shared" si="10"/>
        <v>-113.43697499232715</v>
      </c>
      <c r="H44" s="12">
        <f t="shared" ref="H44:M44" si="11">H40+10*LOG10(H42)</f>
        <v>-113.43697499232715</v>
      </c>
      <c r="I44" s="12">
        <f t="shared" si="11"/>
        <v>-113.43697499232715</v>
      </c>
      <c r="J44" s="12">
        <f t="shared" si="11"/>
        <v>-108.4704980676938</v>
      </c>
      <c r="K44" s="12">
        <f t="shared" si="11"/>
        <v>-108.4704980676938</v>
      </c>
      <c r="L44" s="12">
        <f t="shared" si="11"/>
        <v>-113.43697499232715</v>
      </c>
      <c r="M44" s="12">
        <f t="shared" si="11"/>
        <v>-113.43697499232715</v>
      </c>
      <c r="N44" s="8">
        <f>N40+10*LOG10(N42)</f>
        <v>-113.43697499232715</v>
      </c>
      <c r="O44" s="8">
        <f>O40+10*LOG10(O42)</f>
        <v>-113.43697499232715</v>
      </c>
    </row>
    <row r="45" spans="1: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</row>
    <row r="46" spans="1:1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</row>
    <row r="51" spans="1:15" ht="27.6">
      <c r="A51" s="7" t="s">
        <v>82</v>
      </c>
      <c r="B51" s="12">
        <f t="shared" ref="B51:G51" si="12">B44+B46+B47-B49</f>
        <v>-113.43697499232715</v>
      </c>
      <c r="C51" s="12">
        <f t="shared" si="12"/>
        <v>-113.43697499232715</v>
      </c>
      <c r="D51" s="12">
        <f t="shared" si="12"/>
        <v>-114.72697499232716</v>
      </c>
      <c r="E51" s="12">
        <f t="shared" si="12"/>
        <v>-114.72697499232716</v>
      </c>
      <c r="F51" s="74">
        <f t="shared" si="12"/>
        <v>-113.46697499232715</v>
      </c>
      <c r="G51" s="74">
        <f t="shared" si="12"/>
        <v>-113.46697499232715</v>
      </c>
      <c r="H51" s="12">
        <f t="shared" ref="H51:M51" si="13">H44+H46+H47-H49</f>
        <v>-117.63697499232715</v>
      </c>
      <c r="I51" s="12">
        <f t="shared" si="13"/>
        <v>-117.63697499232715</v>
      </c>
      <c r="J51" s="12">
        <f t="shared" si="13"/>
        <v>-113.2804980676938</v>
      </c>
      <c r="K51" s="12">
        <f t="shared" si="13"/>
        <v>-113.2804980676938</v>
      </c>
      <c r="L51" s="12">
        <f t="shared" si="13"/>
        <v>-117.88697499232715</v>
      </c>
      <c r="M51" s="12">
        <f t="shared" si="13"/>
        <v>-117.88697499232715</v>
      </c>
      <c r="N51" s="8">
        <f>N44+N46+N47-N49</f>
        <v>-116.93697499232715</v>
      </c>
      <c r="O51" s="8">
        <f>O44+O46+O47-O49</f>
        <v>-116.93697499232715</v>
      </c>
    </row>
    <row r="52" spans="1:15" ht="27.6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</row>
    <row r="53" spans="1:15" ht="27.6">
      <c r="A53" s="30" t="s">
        <v>85</v>
      </c>
      <c r="B53" s="23">
        <f t="shared" ref="B53:G53" si="14">B26+B30+B33-B34-B51</f>
        <v>149.46787486224659</v>
      </c>
      <c r="C53" s="23">
        <f t="shared" si="14"/>
        <v>146.46787486224659</v>
      </c>
      <c r="D53" s="23">
        <f t="shared" si="14"/>
        <v>143.2078748622466</v>
      </c>
      <c r="E53" s="23">
        <f t="shared" si="14"/>
        <v>140.2078748622466</v>
      </c>
      <c r="F53" s="79">
        <f t="shared" si="14"/>
        <v>149.49787486224659</v>
      </c>
      <c r="G53" s="79">
        <f t="shared" si="14"/>
        <v>146.49787486224659</v>
      </c>
      <c r="H53" s="23">
        <f t="shared" ref="H53:M53" si="15">H26+H30+H33-H34-H51</f>
        <v>150.65757490560679</v>
      </c>
      <c r="I53" s="23">
        <f t="shared" si="15"/>
        <v>147.65757490560679</v>
      </c>
      <c r="J53" s="23">
        <f t="shared" si="15"/>
        <v>146.30109798097342</v>
      </c>
      <c r="K53" s="23">
        <f t="shared" si="15"/>
        <v>143.30109798097342</v>
      </c>
      <c r="L53" s="23">
        <f t="shared" si="15"/>
        <v>150.90757490560679</v>
      </c>
      <c r="M53" s="23">
        <f t="shared" si="15"/>
        <v>147.90757490560679</v>
      </c>
      <c r="N53" s="23">
        <f>N26+N30+N33-N34-N51</f>
        <v>152.96787486224659</v>
      </c>
      <c r="O53" s="23">
        <f>O26+O30+O33-O34-O51</f>
        <v>149.96787486224659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27.6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</row>
    <row r="57" spans="1:15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</row>
    <row r="58" spans="1: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</row>
    <row r="62" spans="1:15" ht="27.6">
      <c r="A62" s="30" t="s">
        <v>111</v>
      </c>
      <c r="B62" s="23">
        <f t="shared" ref="B62:G62" si="16">B53-B57+B58-B59+B60</f>
        <v>131.83787486224659</v>
      </c>
      <c r="C62" s="23">
        <f t="shared" si="16"/>
        <v>128.83787486224659</v>
      </c>
      <c r="D62" s="23">
        <f t="shared" si="16"/>
        <v>125.5778748622466</v>
      </c>
      <c r="E62" s="23">
        <f t="shared" si="16"/>
        <v>122.5778748622466</v>
      </c>
      <c r="F62" s="79">
        <f t="shared" si="16"/>
        <v>131.86787486224659</v>
      </c>
      <c r="G62" s="79">
        <f t="shared" si="16"/>
        <v>128.86787486224659</v>
      </c>
      <c r="H62" s="23">
        <f t="shared" ref="H62:M62" si="17">H53-H57+H58-H59+H60</f>
        <v>133.0275749056068</v>
      </c>
      <c r="I62" s="23">
        <f t="shared" si="17"/>
        <v>130.0275749056068</v>
      </c>
      <c r="J62" s="23">
        <f t="shared" si="17"/>
        <v>128.67109798097343</v>
      </c>
      <c r="K62" s="23">
        <f t="shared" si="17"/>
        <v>125.67109798097343</v>
      </c>
      <c r="L62" s="23">
        <f t="shared" si="17"/>
        <v>133.2775749056068</v>
      </c>
      <c r="M62" s="23">
        <f t="shared" si="17"/>
        <v>130.2775749056068</v>
      </c>
      <c r="N62" s="23">
        <f>N53-N57+N58-N59+N60</f>
        <v>135.33787486224659</v>
      </c>
      <c r="O62" s="23">
        <f>O53-O57+O58-O59+O60</f>
        <v>132.33787486224659</v>
      </c>
    </row>
    <row r="63" spans="1:1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</row>
    <row r="64" spans="1: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</row>
    <row r="65" spans="1:15">
      <c r="A65" s="30" t="s">
        <v>98</v>
      </c>
      <c r="B65" s="23">
        <f t="shared" ref="B65:G65" si="18">B17-B23-B51+B21+B33</f>
        <v>136.43697499232715</v>
      </c>
      <c r="C65" s="23">
        <f t="shared" si="18"/>
        <v>136.43697499232715</v>
      </c>
      <c r="D65" s="23">
        <f t="shared" si="18"/>
        <v>137.72697499232714</v>
      </c>
      <c r="E65" s="23">
        <f t="shared" si="18"/>
        <v>137.72697499232714</v>
      </c>
      <c r="F65" s="79">
        <f t="shared" si="18"/>
        <v>136.46697499232715</v>
      </c>
      <c r="G65" s="79">
        <f t="shared" si="18"/>
        <v>136.46697499232715</v>
      </c>
      <c r="H65" s="23">
        <f t="shared" ref="H65:M65" si="19">H17-H23-H51+H21+H33</f>
        <v>140.63697499232717</v>
      </c>
      <c r="I65" s="23">
        <f t="shared" si="19"/>
        <v>140.63697499232717</v>
      </c>
      <c r="J65" s="23">
        <f t="shared" si="19"/>
        <v>136.2804980676938</v>
      </c>
      <c r="K65" s="23">
        <f t="shared" si="19"/>
        <v>136.2804980676938</v>
      </c>
      <c r="L65" s="23">
        <f t="shared" si="19"/>
        <v>140.88697499232717</v>
      </c>
      <c r="M65" s="23">
        <f t="shared" si="19"/>
        <v>140.88697499232717</v>
      </c>
      <c r="N65" s="23">
        <f>N17-N23-N51+N21+N33</f>
        <v>139.93697499232715</v>
      </c>
      <c r="O65" s="23">
        <f>O17-O23-O51+O21+O33</f>
        <v>139.93697499232715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5"/>
  <sheetViews>
    <sheetView workbookViewId="0">
      <pane xSplit="1" ySplit="1" topLeftCell="B2" activePane="bottomRight" state="frozen"/>
      <selection pane="topRight"/>
      <selection pane="bottomLeft"/>
      <selection pane="bottomRight" activeCell="G18" sqref="G18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16384" width="9" style="1"/>
  </cols>
  <sheetData>
    <row r="1" spans="1:4" ht="14.25" customHeight="1">
      <c r="A1" s="3"/>
      <c r="B1" s="95" t="s">
        <v>123</v>
      </c>
      <c r="C1" s="95"/>
      <c r="D1" s="95"/>
    </row>
    <row r="2" spans="1:4" ht="29.25" customHeight="1">
      <c r="A2" s="4" t="s">
        <v>10</v>
      </c>
      <c r="B2" s="5" t="s">
        <v>104</v>
      </c>
      <c r="C2" s="85" t="s">
        <v>105</v>
      </c>
      <c r="D2" s="85" t="s">
        <v>106</v>
      </c>
    </row>
    <row r="3" spans="1:4">
      <c r="A3" s="7" t="s">
        <v>11</v>
      </c>
      <c r="B3" s="8">
        <v>0.7</v>
      </c>
      <c r="C3" s="8">
        <v>0.7</v>
      </c>
      <c r="D3" s="8">
        <v>0.7</v>
      </c>
    </row>
    <row r="4" spans="1:4">
      <c r="A4" s="7" t="s">
        <v>13</v>
      </c>
      <c r="B4" s="8">
        <v>20</v>
      </c>
      <c r="C4" s="8">
        <v>20</v>
      </c>
      <c r="D4" s="8">
        <v>20</v>
      </c>
    </row>
    <row r="5" spans="1:4">
      <c r="A5" s="7" t="s">
        <v>15</v>
      </c>
      <c r="B5" s="9" t="s">
        <v>16</v>
      </c>
      <c r="C5" s="9" t="s">
        <v>16</v>
      </c>
      <c r="D5" s="9" t="s">
        <v>16</v>
      </c>
    </row>
    <row r="6" spans="1:4">
      <c r="A6" s="7" t="s">
        <v>17</v>
      </c>
      <c r="B6" s="12" t="s">
        <v>16</v>
      </c>
      <c r="C6" s="12" t="s">
        <v>16</v>
      </c>
      <c r="D6" s="12" t="s">
        <v>16</v>
      </c>
    </row>
    <row r="7" spans="1:4">
      <c r="A7" s="7" t="s">
        <v>19</v>
      </c>
      <c r="B7" s="27" t="s">
        <v>124</v>
      </c>
      <c r="C7" s="27" t="s">
        <v>124</v>
      </c>
      <c r="D7" s="27" t="s">
        <v>124</v>
      </c>
    </row>
    <row r="8" spans="1:4">
      <c r="A8" s="7" t="s">
        <v>20</v>
      </c>
      <c r="B8" s="27">
        <v>0.01</v>
      </c>
      <c r="C8" s="27">
        <v>0.01</v>
      </c>
      <c r="D8" s="27">
        <v>0.01</v>
      </c>
    </row>
    <row r="9" spans="1:4">
      <c r="A9" s="7" t="s">
        <v>21</v>
      </c>
      <c r="B9" s="12" t="s">
        <v>22</v>
      </c>
      <c r="C9" s="12" t="s">
        <v>22</v>
      </c>
      <c r="D9" s="12" t="s">
        <v>22</v>
      </c>
    </row>
    <row r="10" spans="1:4">
      <c r="A10" s="7" t="s">
        <v>23</v>
      </c>
      <c r="B10" s="12">
        <v>3</v>
      </c>
      <c r="C10" s="12">
        <v>3</v>
      </c>
      <c r="D10" s="12">
        <v>3</v>
      </c>
    </row>
    <row r="11" spans="1:4">
      <c r="A11" s="4" t="s">
        <v>24</v>
      </c>
      <c r="B11" s="13"/>
      <c r="C11" s="13"/>
      <c r="D11" s="13"/>
    </row>
    <row r="12" spans="1:4" ht="15" customHeight="1">
      <c r="A12" s="7" t="s">
        <v>25</v>
      </c>
      <c r="B12" s="12">
        <v>16</v>
      </c>
      <c r="C12" s="12">
        <v>16</v>
      </c>
      <c r="D12" s="12">
        <v>16</v>
      </c>
    </row>
    <row r="13" spans="1:4">
      <c r="A13" s="14" t="s">
        <v>27</v>
      </c>
      <c r="B13" s="86">
        <v>2</v>
      </c>
      <c r="C13" s="86">
        <v>2</v>
      </c>
      <c r="D13" s="86">
        <v>2</v>
      </c>
    </row>
    <row r="14" spans="1:4">
      <c r="A14" s="17" t="s">
        <v>29</v>
      </c>
      <c r="B14" s="86">
        <v>2</v>
      </c>
      <c r="C14" s="86">
        <v>2</v>
      </c>
      <c r="D14" s="86">
        <v>2</v>
      </c>
    </row>
    <row r="15" spans="1:4">
      <c r="A15" s="10" t="s">
        <v>31</v>
      </c>
      <c r="B15" s="12">
        <v>36</v>
      </c>
      <c r="C15" s="12">
        <v>36</v>
      </c>
      <c r="D15" s="12">
        <v>36</v>
      </c>
    </row>
    <row r="16" spans="1:4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</row>
    <row r="17" spans="1:4" ht="27.6">
      <c r="A17" s="7" t="s">
        <v>35</v>
      </c>
      <c r="B17" s="12">
        <f>B15+10*LOG10(B42/1000000)</f>
        <v>41.56302500767287</v>
      </c>
      <c r="C17" s="12">
        <f>C15+10*LOG10(C42/1000000)</f>
        <v>41.56302500767287</v>
      </c>
      <c r="D17" s="12">
        <f>D15+10*LOG10(D42/1000000)</f>
        <v>41.56302500767287</v>
      </c>
    </row>
    <row r="18" spans="1:4" ht="41.4">
      <c r="A18" s="16" t="s">
        <v>37</v>
      </c>
      <c r="B18" s="12">
        <f>B19+10*LOG10(B12/B13)-B20</f>
        <v>14.380899869919437</v>
      </c>
      <c r="C18" s="12">
        <f>C19+10*LOG10(C12/C13)-C20</f>
        <v>14.380899869919437</v>
      </c>
      <c r="D18" s="12">
        <f>D19+10*LOG10(D12/D13)-D20</f>
        <v>14.380899869919437</v>
      </c>
    </row>
    <row r="19" spans="1:4">
      <c r="A19" s="7" t="s">
        <v>39</v>
      </c>
      <c r="B19" s="12">
        <v>8</v>
      </c>
      <c r="C19" s="12">
        <v>8</v>
      </c>
      <c r="D19" s="12">
        <v>8</v>
      </c>
    </row>
    <row r="20" spans="1:4" ht="41.4">
      <c r="A20" s="17" t="s">
        <v>41</v>
      </c>
      <c r="B20" s="86">
        <v>2.65</v>
      </c>
      <c r="C20" s="86">
        <v>2.65</v>
      </c>
      <c r="D20" s="86">
        <v>2.65</v>
      </c>
    </row>
    <row r="21" spans="1:4" ht="61.5" customHeight="1">
      <c r="A21" s="28" t="s">
        <v>43</v>
      </c>
      <c r="B21" s="15">
        <v>0</v>
      </c>
      <c r="C21" s="15">
        <v>0</v>
      </c>
      <c r="D21" s="15">
        <v>0</v>
      </c>
    </row>
    <row r="22" spans="1:4">
      <c r="A22" s="7" t="s">
        <v>45</v>
      </c>
      <c r="B22" s="12">
        <v>0</v>
      </c>
      <c r="C22" s="12">
        <v>0</v>
      </c>
      <c r="D22" s="12">
        <v>0</v>
      </c>
    </row>
    <row r="23" spans="1:4">
      <c r="A23" s="7" t="s">
        <v>47</v>
      </c>
      <c r="B23" s="12">
        <v>0</v>
      </c>
      <c r="C23" s="12">
        <v>0</v>
      </c>
      <c r="D23" s="12">
        <v>0</v>
      </c>
    </row>
    <row r="24" spans="1:4" ht="27.6">
      <c r="A24" s="7" t="s">
        <v>48</v>
      </c>
      <c r="B24" s="12">
        <v>3</v>
      </c>
      <c r="C24" s="12">
        <v>3</v>
      </c>
      <c r="D24" s="12">
        <v>3</v>
      </c>
    </row>
    <row r="25" spans="1:4">
      <c r="A25" s="7" t="s">
        <v>49</v>
      </c>
      <c r="B25" s="9" t="s">
        <v>16</v>
      </c>
      <c r="C25" s="9" t="s">
        <v>16</v>
      </c>
      <c r="D25" s="9" t="s">
        <v>16</v>
      </c>
    </row>
    <row r="26" spans="1:4">
      <c r="A26" s="7" t="s">
        <v>51</v>
      </c>
      <c r="B26" s="12">
        <f>B17+B18+B21-B23-B24</f>
        <v>52.943924877592309</v>
      </c>
      <c r="C26" s="12">
        <f>C17+C18+C21-C23-C24</f>
        <v>52.943924877592309</v>
      </c>
      <c r="D26" s="12">
        <f>D17+D18+D21-D23-D24</f>
        <v>52.943924877592309</v>
      </c>
    </row>
    <row r="27" spans="1:4">
      <c r="A27" s="4" t="s">
        <v>52</v>
      </c>
      <c r="B27" s="13"/>
      <c r="C27" s="13"/>
      <c r="D27" s="13"/>
    </row>
    <row r="28" spans="1:4">
      <c r="A28" s="7" t="s">
        <v>53</v>
      </c>
      <c r="B28" s="12">
        <v>2</v>
      </c>
      <c r="C28" s="12">
        <v>2</v>
      </c>
      <c r="D28" s="12">
        <v>1</v>
      </c>
    </row>
    <row r="29" spans="1:4">
      <c r="A29" s="7" t="s">
        <v>54</v>
      </c>
      <c r="B29" s="12">
        <v>2</v>
      </c>
      <c r="C29" s="12">
        <v>2</v>
      </c>
      <c r="D29" s="12">
        <v>1</v>
      </c>
    </row>
    <row r="30" spans="1:4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</row>
    <row r="31" spans="1:4">
      <c r="A31" s="7" t="s">
        <v>57</v>
      </c>
      <c r="B31" s="12">
        <v>0</v>
      </c>
      <c r="C31" s="12">
        <v>-3</v>
      </c>
      <c r="D31" s="12">
        <v>-3</v>
      </c>
    </row>
    <row r="32" spans="1:4" ht="41.4">
      <c r="A32" s="16" t="s">
        <v>58</v>
      </c>
      <c r="B32" s="12">
        <v>0</v>
      </c>
      <c r="C32" s="12">
        <v>0</v>
      </c>
      <c r="D32" s="12">
        <v>0</v>
      </c>
    </row>
    <row r="33" spans="1:4" ht="27.6">
      <c r="A33" s="21" t="s">
        <v>107</v>
      </c>
      <c r="B33" s="12">
        <v>0</v>
      </c>
      <c r="C33" s="12">
        <v>0</v>
      </c>
      <c r="D33" s="12">
        <v>0</v>
      </c>
    </row>
    <row r="34" spans="1:4" ht="27.6">
      <c r="A34" s="7" t="s">
        <v>60</v>
      </c>
      <c r="B34" s="12">
        <v>1</v>
      </c>
      <c r="C34" s="12">
        <v>1</v>
      </c>
      <c r="D34" s="12">
        <v>1</v>
      </c>
    </row>
    <row r="35" spans="1:4">
      <c r="A35" s="7" t="s">
        <v>61</v>
      </c>
      <c r="B35" s="8">
        <v>7</v>
      </c>
      <c r="C35" s="8">
        <v>7</v>
      </c>
      <c r="D35" s="8">
        <v>7</v>
      </c>
    </row>
    <row r="36" spans="1:4">
      <c r="A36" s="7" t="s">
        <v>62</v>
      </c>
      <c r="B36" s="8">
        <v>-174</v>
      </c>
      <c r="C36" s="8">
        <v>-174</v>
      </c>
      <c r="D36" s="8">
        <v>-174</v>
      </c>
    </row>
    <row r="37" spans="1:4">
      <c r="A37" s="16" t="s">
        <v>63</v>
      </c>
      <c r="B37" s="12" t="s">
        <v>16</v>
      </c>
      <c r="C37" s="12" t="s">
        <v>16</v>
      </c>
      <c r="D37" s="12" t="s">
        <v>16</v>
      </c>
    </row>
    <row r="38" spans="1:4">
      <c r="A38" s="17" t="s">
        <v>65</v>
      </c>
      <c r="B38" s="86">
        <v>-169.3</v>
      </c>
      <c r="C38" s="86">
        <v>-169.3</v>
      </c>
      <c r="D38" s="86">
        <v>-169.3</v>
      </c>
    </row>
    <row r="39" spans="1:4" ht="27.6">
      <c r="A39" s="7" t="s">
        <v>108</v>
      </c>
      <c r="B39" s="9" t="s">
        <v>16</v>
      </c>
      <c r="C39" s="9" t="s">
        <v>16</v>
      </c>
      <c r="D39" s="9" t="s">
        <v>16</v>
      </c>
    </row>
    <row r="40" spans="1:4" ht="27.6">
      <c r="A40" s="7" t="s">
        <v>109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</row>
    <row r="41" spans="1:4">
      <c r="A41" s="21" t="s">
        <v>68</v>
      </c>
      <c r="B41" s="12" t="s">
        <v>16</v>
      </c>
      <c r="C41" s="12" t="s">
        <v>16</v>
      </c>
      <c r="D41" s="12" t="s">
        <v>16</v>
      </c>
    </row>
    <row r="42" spans="1:4">
      <c r="A42" s="29" t="s">
        <v>70</v>
      </c>
      <c r="B42" s="15">
        <f>20*180*1000</f>
        <v>3600000</v>
      </c>
      <c r="C42" s="15">
        <f t="shared" ref="C42:D42" si="0">20*180*1000</f>
        <v>3600000</v>
      </c>
      <c r="D42" s="15">
        <f t="shared" si="0"/>
        <v>3600000</v>
      </c>
    </row>
    <row r="43" spans="1:4">
      <c r="A43" s="7" t="s">
        <v>71</v>
      </c>
      <c r="B43" s="12" t="s">
        <v>16</v>
      </c>
      <c r="C43" s="12" t="s">
        <v>16</v>
      </c>
      <c r="D43" s="12" t="s">
        <v>16</v>
      </c>
    </row>
    <row r="44" spans="1:4">
      <c r="A44" s="7" t="s">
        <v>72</v>
      </c>
      <c r="B44" s="12">
        <f>B40+10*LOG10(B42)</f>
        <v>-99.426163351637527</v>
      </c>
      <c r="C44" s="12">
        <f>C40+10*LOG10(C42)</f>
        <v>-99.426163351637527</v>
      </c>
      <c r="D44" s="12">
        <f>D40+10*LOG10(D42)</f>
        <v>-99.426163351637527</v>
      </c>
    </row>
    <row r="45" spans="1:4">
      <c r="A45" s="21" t="s">
        <v>73</v>
      </c>
      <c r="B45" s="12" t="s">
        <v>16</v>
      </c>
      <c r="C45" s="12" t="s">
        <v>16</v>
      </c>
      <c r="D45" s="12" t="s">
        <v>16</v>
      </c>
    </row>
    <row r="46" spans="1:4">
      <c r="A46" s="29" t="s">
        <v>75</v>
      </c>
      <c r="B46" s="15">
        <v>-9.7899999999999991</v>
      </c>
      <c r="C46" s="15">
        <v>-9.7899999999999991</v>
      </c>
      <c r="D46" s="15">
        <v>-6.04</v>
      </c>
    </row>
    <row r="47" spans="1:4">
      <c r="A47" s="7" t="s">
        <v>76</v>
      </c>
      <c r="B47" s="12">
        <v>2</v>
      </c>
      <c r="C47" s="12">
        <v>2</v>
      </c>
      <c r="D47" s="12">
        <v>2</v>
      </c>
    </row>
    <row r="48" spans="1:4" ht="27.6">
      <c r="A48" s="7" t="s">
        <v>77</v>
      </c>
      <c r="B48" s="12" t="s">
        <v>16</v>
      </c>
      <c r="C48" s="12" t="s">
        <v>16</v>
      </c>
      <c r="D48" s="12" t="s">
        <v>16</v>
      </c>
    </row>
    <row r="49" spans="1:4" ht="33.75" customHeight="1">
      <c r="A49" s="7" t="s">
        <v>79</v>
      </c>
      <c r="B49" s="8">
        <v>0</v>
      </c>
      <c r="C49" s="8">
        <v>0</v>
      </c>
      <c r="D49" s="8">
        <v>0</v>
      </c>
    </row>
    <row r="50" spans="1:4" ht="27.6">
      <c r="A50" s="7" t="s">
        <v>80</v>
      </c>
      <c r="B50" s="9" t="s">
        <v>16</v>
      </c>
      <c r="C50" s="9" t="s">
        <v>16</v>
      </c>
      <c r="D50" s="9" t="s">
        <v>16</v>
      </c>
    </row>
    <row r="51" spans="1:4" ht="27.6">
      <c r="A51" s="7" t="s">
        <v>82</v>
      </c>
      <c r="B51" s="12">
        <f>B44+B46+B47-B49</f>
        <v>-107.21616335163753</v>
      </c>
      <c r="C51" s="12">
        <f>C44+C46+C47-C49</f>
        <v>-107.21616335163753</v>
      </c>
      <c r="D51" s="12">
        <f>D44+D46+D47-D49</f>
        <v>-103.46616335163753</v>
      </c>
    </row>
    <row r="52" spans="1:4" ht="27.6">
      <c r="A52" s="24" t="s">
        <v>83</v>
      </c>
      <c r="B52" s="25" t="s">
        <v>16</v>
      </c>
      <c r="C52" s="25" t="s">
        <v>16</v>
      </c>
      <c r="D52" s="25" t="s">
        <v>16</v>
      </c>
    </row>
    <row r="53" spans="1:4" ht="27.6">
      <c r="A53" s="30" t="s">
        <v>85</v>
      </c>
      <c r="B53" s="23">
        <f>B26+B30+B33-B34-B51</f>
        <v>159.16008822922984</v>
      </c>
      <c r="C53" s="23">
        <f t="shared" ref="C53:D53" si="1">C26+C30+C33-C34-C51</f>
        <v>156.16008822922984</v>
      </c>
      <c r="D53" s="23">
        <f t="shared" si="1"/>
        <v>152.41008822922984</v>
      </c>
    </row>
    <row r="54" spans="1:4">
      <c r="A54" s="4" t="s">
        <v>86</v>
      </c>
      <c r="B54" s="13"/>
      <c r="C54" s="13"/>
      <c r="D54" s="13"/>
    </row>
    <row r="55" spans="1:4" ht="16.5" customHeight="1">
      <c r="A55" s="17" t="s">
        <v>87</v>
      </c>
      <c r="B55" s="86">
        <v>8</v>
      </c>
      <c r="C55" s="86">
        <v>8</v>
      </c>
      <c r="D55" s="86">
        <v>8</v>
      </c>
    </row>
    <row r="56" spans="1:4" ht="27.6">
      <c r="A56" s="16" t="s">
        <v>89</v>
      </c>
      <c r="B56" s="26" t="s">
        <v>16</v>
      </c>
      <c r="C56" s="26" t="s">
        <v>16</v>
      </c>
      <c r="D56" s="26" t="s">
        <v>16</v>
      </c>
    </row>
    <row r="57" spans="1:4" ht="27.6">
      <c r="A57" s="14" t="s">
        <v>90</v>
      </c>
      <c r="B57" s="86">
        <v>8.4499999999999993</v>
      </c>
      <c r="C57" s="86">
        <v>8.4499999999999993</v>
      </c>
      <c r="D57" s="86">
        <v>8.4499999999999993</v>
      </c>
    </row>
    <row r="58" spans="1:4">
      <c r="A58" s="17" t="s">
        <v>91</v>
      </c>
      <c r="B58" s="86">
        <v>0</v>
      </c>
      <c r="C58" s="86">
        <v>0</v>
      </c>
      <c r="D58" s="86">
        <v>0</v>
      </c>
    </row>
    <row r="59" spans="1:4">
      <c r="A59" s="17" t="s">
        <v>92</v>
      </c>
      <c r="B59" s="86">
        <v>12.5</v>
      </c>
      <c r="C59" s="86">
        <v>12.5</v>
      </c>
      <c r="D59" s="86">
        <v>12.5</v>
      </c>
    </row>
    <row r="60" spans="1:4">
      <c r="A60" s="17" t="s">
        <v>93</v>
      </c>
      <c r="B60" s="86">
        <v>0</v>
      </c>
      <c r="C60" s="86">
        <v>0</v>
      </c>
      <c r="D60" s="86">
        <v>0</v>
      </c>
    </row>
    <row r="61" spans="1:4" ht="27.6">
      <c r="A61" s="31" t="s">
        <v>110</v>
      </c>
      <c r="B61" s="25" t="s">
        <v>16</v>
      </c>
      <c r="C61" s="25" t="s">
        <v>16</v>
      </c>
      <c r="D61" s="25" t="s">
        <v>16</v>
      </c>
    </row>
    <row r="62" spans="1:4" ht="27.6">
      <c r="A62" s="30" t="s">
        <v>111</v>
      </c>
      <c r="B62" s="23">
        <f>B53-B57+B58-B59+B60</f>
        <v>138.21008822922985</v>
      </c>
      <c r="C62" s="23">
        <f t="shared" ref="C62:D62" si="2">C53-C57+C58-C59+C60</f>
        <v>135.21008822922985</v>
      </c>
      <c r="D62" s="23">
        <f t="shared" si="2"/>
        <v>131.46008822922985</v>
      </c>
    </row>
    <row r="63" spans="1:4">
      <c r="C63" s="2"/>
      <c r="D63" s="2"/>
    </row>
    <row r="64" spans="1:4">
      <c r="A64" s="31" t="s">
        <v>97</v>
      </c>
      <c r="B64" s="25" t="s">
        <v>16</v>
      </c>
      <c r="C64" s="25" t="s">
        <v>16</v>
      </c>
      <c r="D64" s="25" t="s">
        <v>16</v>
      </c>
    </row>
    <row r="65" spans="1:4">
      <c r="A65" s="30" t="s">
        <v>98</v>
      </c>
      <c r="B65" s="23">
        <f>B17-B23-B51+B21+B33</f>
        <v>148.77918835931041</v>
      </c>
      <c r="C65" s="23">
        <f>C17-C23-C51+C21+C33</f>
        <v>148.77918835931041</v>
      </c>
      <c r="D65" s="23">
        <f>D17-D23-D51+D21+D33</f>
        <v>145.02918835931041</v>
      </c>
    </row>
  </sheetData>
  <mergeCells count="1">
    <mergeCell ref="B1:D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65"/>
  <sheetViews>
    <sheetView workbookViewId="0">
      <pane xSplit="1" ySplit="1" topLeftCell="B20" activePane="bottomRight" state="frozen"/>
      <selection pane="topRight"/>
      <selection pane="bottomLeft"/>
      <selection pane="bottomRight" activeCell="G66" sqref="G6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16384" width="9" style="1"/>
  </cols>
  <sheetData>
    <row r="1" spans="1:3" ht="14.25" customHeight="1">
      <c r="A1" s="3"/>
      <c r="B1" s="95" t="s">
        <v>125</v>
      </c>
      <c r="C1" s="95"/>
    </row>
    <row r="2" spans="1:3" ht="29.25" customHeight="1">
      <c r="A2" s="4" t="s">
        <v>10</v>
      </c>
      <c r="B2" s="5" t="s">
        <v>104</v>
      </c>
      <c r="C2" s="85" t="s">
        <v>112</v>
      </c>
    </row>
    <row r="3" spans="1:3">
      <c r="A3" s="7" t="s">
        <v>11</v>
      </c>
      <c r="B3" s="8">
        <v>0.7</v>
      </c>
      <c r="C3" s="8">
        <v>0.7</v>
      </c>
    </row>
    <row r="4" spans="1:3">
      <c r="A4" s="7" t="s">
        <v>13</v>
      </c>
      <c r="B4" s="8">
        <v>20</v>
      </c>
      <c r="C4" s="8">
        <v>20</v>
      </c>
    </row>
    <row r="5" spans="1:3">
      <c r="A5" s="7" t="s">
        <v>15</v>
      </c>
      <c r="B5" s="9" t="s">
        <v>16</v>
      </c>
      <c r="C5" s="9" t="s">
        <v>16</v>
      </c>
    </row>
    <row r="6" spans="1:3">
      <c r="A6" s="7" t="s">
        <v>17</v>
      </c>
      <c r="B6" s="9" t="s">
        <v>16</v>
      </c>
      <c r="C6" s="9" t="s">
        <v>16</v>
      </c>
    </row>
    <row r="7" spans="1:3" ht="27.6">
      <c r="A7" s="10" t="s">
        <v>114</v>
      </c>
      <c r="B7" s="11">
        <v>0.01</v>
      </c>
      <c r="C7" s="11">
        <v>0.01</v>
      </c>
    </row>
    <row r="8" spans="1:3">
      <c r="A8" s="7" t="s">
        <v>20</v>
      </c>
      <c r="B8" s="9" t="s">
        <v>16</v>
      </c>
      <c r="C8" s="9" t="s">
        <v>16</v>
      </c>
    </row>
    <row r="9" spans="1:3">
      <c r="A9" s="7" t="s">
        <v>21</v>
      </c>
      <c r="B9" s="12" t="s">
        <v>22</v>
      </c>
      <c r="C9" s="12" t="s">
        <v>22</v>
      </c>
    </row>
    <row r="10" spans="1:3">
      <c r="A10" s="7" t="s">
        <v>23</v>
      </c>
      <c r="B10" s="12">
        <v>3</v>
      </c>
      <c r="C10" s="12">
        <v>3</v>
      </c>
    </row>
    <row r="11" spans="1:3">
      <c r="A11" s="4" t="s">
        <v>24</v>
      </c>
      <c r="B11" s="13"/>
      <c r="C11" s="13"/>
    </row>
    <row r="12" spans="1:3" ht="15" customHeight="1">
      <c r="A12" s="7" t="s">
        <v>25</v>
      </c>
      <c r="B12" s="8">
        <v>1</v>
      </c>
      <c r="C12" s="8">
        <v>1</v>
      </c>
    </row>
    <row r="13" spans="1:3">
      <c r="A13" s="14" t="s">
        <v>27</v>
      </c>
      <c r="B13" s="86">
        <v>4</v>
      </c>
      <c r="C13" s="86">
        <v>4</v>
      </c>
    </row>
    <row r="14" spans="1:3">
      <c r="A14" s="16" t="s">
        <v>29</v>
      </c>
      <c r="B14" s="12">
        <v>1</v>
      </c>
      <c r="C14" s="12">
        <v>1</v>
      </c>
    </row>
    <row r="15" spans="1:3">
      <c r="A15" s="7" t="s">
        <v>31</v>
      </c>
      <c r="B15" s="12" t="s">
        <v>16</v>
      </c>
      <c r="C15" s="12" t="s">
        <v>16</v>
      </c>
    </row>
    <row r="16" spans="1:3">
      <c r="A16" s="7" t="s">
        <v>33</v>
      </c>
      <c r="B16" s="8">
        <v>23</v>
      </c>
      <c r="C16" s="8">
        <v>23</v>
      </c>
    </row>
    <row r="17" spans="1:3" ht="27.6">
      <c r="A17" s="7" t="s">
        <v>35</v>
      </c>
      <c r="B17" s="8">
        <v>23</v>
      </c>
      <c r="C17" s="8">
        <v>23</v>
      </c>
    </row>
    <row r="18" spans="1:3" ht="41.4">
      <c r="A18" s="16" t="s">
        <v>37</v>
      </c>
      <c r="B18" s="12">
        <f>B19+10*LOG10(B12/B14)-B20</f>
        <v>0</v>
      </c>
      <c r="C18" s="12">
        <f>C19+10*LOG10(C12/C14)-C20</f>
        <v>-3</v>
      </c>
    </row>
    <row r="19" spans="1:3">
      <c r="A19" s="7" t="s">
        <v>39</v>
      </c>
      <c r="B19" s="8">
        <v>0</v>
      </c>
      <c r="C19" s="8">
        <v>-3</v>
      </c>
    </row>
    <row r="20" spans="1:3" ht="41.4">
      <c r="A20" s="16" t="s">
        <v>41</v>
      </c>
      <c r="B20" s="12">
        <v>0</v>
      </c>
      <c r="C20" s="12">
        <v>0</v>
      </c>
    </row>
    <row r="21" spans="1:3" ht="61.5" customHeight="1">
      <c r="A21" s="16" t="s">
        <v>43</v>
      </c>
      <c r="B21" s="12">
        <v>0</v>
      </c>
      <c r="C21" s="12">
        <v>0</v>
      </c>
    </row>
    <row r="22" spans="1:3">
      <c r="A22" s="7" t="s">
        <v>45</v>
      </c>
      <c r="B22" s="8">
        <v>0</v>
      </c>
      <c r="C22" s="8">
        <v>0</v>
      </c>
    </row>
    <row r="23" spans="1:3">
      <c r="A23" s="7" t="s">
        <v>47</v>
      </c>
      <c r="B23" s="8">
        <v>0</v>
      </c>
      <c r="C23" s="8">
        <v>0</v>
      </c>
    </row>
    <row r="24" spans="1:3" ht="27.6">
      <c r="A24" s="7" t="s">
        <v>48</v>
      </c>
      <c r="B24" s="8">
        <v>1</v>
      </c>
      <c r="C24" s="8">
        <v>1</v>
      </c>
    </row>
    <row r="25" spans="1:3">
      <c r="A25" s="7" t="s">
        <v>49</v>
      </c>
      <c r="B25" s="8">
        <f>B17+B18+B21+B22-B24</f>
        <v>22</v>
      </c>
      <c r="C25" s="8">
        <f>C17+C18+C21+C22-C24</f>
        <v>19</v>
      </c>
    </row>
    <row r="26" spans="1:3">
      <c r="A26" s="7" t="s">
        <v>51</v>
      </c>
      <c r="B26" s="9" t="s">
        <v>16</v>
      </c>
      <c r="C26" s="9" t="s">
        <v>16</v>
      </c>
    </row>
    <row r="27" spans="1:3">
      <c r="A27" s="4" t="s">
        <v>52</v>
      </c>
      <c r="B27" s="13"/>
      <c r="C27" s="13"/>
    </row>
    <row r="28" spans="1:3">
      <c r="A28" s="7" t="s">
        <v>113</v>
      </c>
      <c r="B28" s="12">
        <v>16</v>
      </c>
      <c r="C28" s="12">
        <v>16</v>
      </c>
    </row>
    <row r="29" spans="1:3">
      <c r="A29" s="17" t="s">
        <v>54</v>
      </c>
      <c r="B29" s="86">
        <v>4</v>
      </c>
      <c r="C29" s="86">
        <v>4</v>
      </c>
    </row>
    <row r="30" spans="1:3" ht="41.4">
      <c r="A30" s="7" t="s">
        <v>56</v>
      </c>
      <c r="B30" s="12">
        <f>B31+10*LOG10(B28/B13)-B32</f>
        <v>14.020599913279625</v>
      </c>
      <c r="C30" s="12">
        <f>C31+10*LOG10(C28/C13)-C32</f>
        <v>14.020599913279625</v>
      </c>
    </row>
    <row r="31" spans="1:3">
      <c r="A31" s="7" t="s">
        <v>57</v>
      </c>
      <c r="B31" s="8">
        <v>8</v>
      </c>
      <c r="C31" s="8">
        <v>8</v>
      </c>
    </row>
    <row r="32" spans="1:3" ht="41.4">
      <c r="A32" s="17" t="s">
        <v>58</v>
      </c>
      <c r="B32" s="86">
        <v>0</v>
      </c>
      <c r="C32" s="86">
        <v>0</v>
      </c>
    </row>
    <row r="33" spans="1:3" ht="27.6">
      <c r="A33" s="18" t="s">
        <v>107</v>
      </c>
      <c r="B33" s="15">
        <v>0</v>
      </c>
      <c r="C33" s="15">
        <v>0</v>
      </c>
    </row>
    <row r="34" spans="1:3" ht="27.6">
      <c r="A34" s="7" t="s">
        <v>60</v>
      </c>
      <c r="B34" s="8">
        <v>3</v>
      </c>
      <c r="C34" s="8">
        <v>3</v>
      </c>
    </row>
    <row r="35" spans="1:3">
      <c r="A35" s="7" t="s">
        <v>61</v>
      </c>
      <c r="B35" s="8">
        <v>5</v>
      </c>
      <c r="C35" s="8">
        <v>5</v>
      </c>
    </row>
    <row r="36" spans="1:3">
      <c r="A36" s="7" t="s">
        <v>62</v>
      </c>
      <c r="B36" s="8">
        <v>-174</v>
      </c>
      <c r="C36" s="8">
        <v>-174</v>
      </c>
    </row>
    <row r="37" spans="1:3">
      <c r="A37" s="17" t="s">
        <v>63</v>
      </c>
      <c r="B37" s="86">
        <v>-161.69999999999999</v>
      </c>
      <c r="C37" s="86">
        <v>-161.69999999999999</v>
      </c>
    </row>
    <row r="38" spans="1:3">
      <c r="A38" s="16" t="s">
        <v>65</v>
      </c>
      <c r="B38" s="12" t="s">
        <v>16</v>
      </c>
      <c r="C38" s="12" t="s">
        <v>16</v>
      </c>
    </row>
    <row r="39" spans="1:3" ht="27.6">
      <c r="A39" s="7" t="s">
        <v>66</v>
      </c>
      <c r="B39" s="12">
        <f>10*LOG10(10^((B35+B36)/10)+10^(B37/10))</f>
        <v>-160.9583889004532</v>
      </c>
      <c r="C39" s="12">
        <f>10*LOG10(10^((C35+C36)/10)+10^(C37/10))</f>
        <v>-160.9583889004532</v>
      </c>
    </row>
    <row r="40" spans="1:3" ht="27.6">
      <c r="A40" s="7" t="s">
        <v>109</v>
      </c>
      <c r="B40" s="9" t="s">
        <v>16</v>
      </c>
      <c r="C40" s="9" t="s">
        <v>16</v>
      </c>
    </row>
    <row r="41" spans="1:3">
      <c r="A41" s="20" t="s">
        <v>68</v>
      </c>
      <c r="B41" s="86">
        <f>839*1.25*1000</f>
        <v>1048750</v>
      </c>
      <c r="C41" s="86">
        <f>839*1.25*1000</f>
        <v>1048750</v>
      </c>
    </row>
    <row r="42" spans="1:3">
      <c r="A42" s="21" t="s">
        <v>70</v>
      </c>
      <c r="B42" s="12" t="s">
        <v>16</v>
      </c>
      <c r="C42" s="12" t="s">
        <v>16</v>
      </c>
    </row>
    <row r="43" spans="1:3">
      <c r="A43" s="7" t="s">
        <v>71</v>
      </c>
      <c r="B43" s="12">
        <f>B39+10*LOG10(B41)</f>
        <v>-100.75166916208563</v>
      </c>
      <c r="C43" s="12">
        <f>C39+10*LOG10(C41)</f>
        <v>-100.75166916208563</v>
      </c>
    </row>
    <row r="44" spans="1:3">
      <c r="A44" s="7" t="s">
        <v>72</v>
      </c>
      <c r="B44" s="9" t="s">
        <v>16</v>
      </c>
      <c r="C44" s="9" t="s">
        <v>16</v>
      </c>
    </row>
    <row r="45" spans="1:3">
      <c r="A45" s="18" t="s">
        <v>73</v>
      </c>
      <c r="B45" s="15">
        <v>-13.88</v>
      </c>
      <c r="C45" s="15">
        <v>-13.88</v>
      </c>
    </row>
    <row r="46" spans="1:3">
      <c r="A46" s="21" t="s">
        <v>75</v>
      </c>
      <c r="B46" s="12" t="s">
        <v>16</v>
      </c>
      <c r="C46" s="12" t="s">
        <v>16</v>
      </c>
    </row>
    <row r="47" spans="1:3">
      <c r="A47" s="7" t="s">
        <v>76</v>
      </c>
      <c r="B47" s="8">
        <v>2</v>
      </c>
      <c r="C47" s="8">
        <v>2</v>
      </c>
    </row>
    <row r="48" spans="1:3" ht="27.6">
      <c r="A48" s="7" t="s">
        <v>77</v>
      </c>
      <c r="B48" s="8">
        <v>0</v>
      </c>
      <c r="C48" s="8">
        <v>0</v>
      </c>
    </row>
    <row r="49" spans="1:3" ht="33.75" customHeight="1">
      <c r="A49" s="7" t="s">
        <v>79</v>
      </c>
      <c r="B49" s="9" t="s">
        <v>16</v>
      </c>
      <c r="C49" s="9" t="s">
        <v>16</v>
      </c>
    </row>
    <row r="50" spans="1:3" ht="27.6">
      <c r="A50" s="7" t="s">
        <v>80</v>
      </c>
      <c r="B50" s="12">
        <f>B43+B45+B47-B48</f>
        <v>-112.63166916208563</v>
      </c>
      <c r="C50" s="12">
        <f>C43+C45+C47-C48</f>
        <v>-112.63166916208563</v>
      </c>
    </row>
    <row r="51" spans="1:3" ht="27.6">
      <c r="A51" s="7" t="s">
        <v>82</v>
      </c>
      <c r="B51" s="12" t="s">
        <v>16</v>
      </c>
      <c r="C51" s="12" t="s">
        <v>16</v>
      </c>
    </row>
    <row r="52" spans="1:3" ht="27.6">
      <c r="A52" s="22" t="s">
        <v>83</v>
      </c>
      <c r="B52" s="23">
        <f>B25+B30+B33-B34-B50</f>
        <v>145.65226907536527</v>
      </c>
      <c r="C52" s="23">
        <f>C25+C30+C33-C34-C50</f>
        <v>142.65226907536527</v>
      </c>
    </row>
    <row r="53" spans="1:3" ht="27.6">
      <c r="A53" s="24" t="s">
        <v>85</v>
      </c>
      <c r="B53" s="25" t="s">
        <v>16</v>
      </c>
      <c r="C53" s="25" t="s">
        <v>16</v>
      </c>
    </row>
    <row r="54" spans="1:3">
      <c r="A54" s="4" t="s">
        <v>86</v>
      </c>
      <c r="B54" s="13"/>
      <c r="C54" s="13"/>
    </row>
    <row r="55" spans="1:3" ht="16.5" customHeight="1">
      <c r="A55" s="17" t="s">
        <v>87</v>
      </c>
      <c r="B55" s="86">
        <v>8</v>
      </c>
      <c r="C55" s="86">
        <v>8</v>
      </c>
    </row>
    <row r="56" spans="1:3" ht="27.6">
      <c r="A56" s="17" t="s">
        <v>89</v>
      </c>
      <c r="B56" s="86">
        <v>8.4499999999999993</v>
      </c>
      <c r="C56" s="86">
        <v>8.4499999999999993</v>
      </c>
    </row>
    <row r="57" spans="1:3" ht="27.6">
      <c r="A57" s="16" t="s">
        <v>90</v>
      </c>
      <c r="B57" s="26" t="s">
        <v>16</v>
      </c>
      <c r="C57" s="26" t="s">
        <v>16</v>
      </c>
    </row>
    <row r="58" spans="1:3">
      <c r="A58" s="17" t="s">
        <v>91</v>
      </c>
      <c r="B58" s="86">
        <v>0</v>
      </c>
      <c r="C58" s="86">
        <v>0</v>
      </c>
    </row>
    <row r="59" spans="1:3">
      <c r="A59" s="17" t="s">
        <v>92</v>
      </c>
      <c r="B59" s="86">
        <v>12.5</v>
      </c>
      <c r="C59" s="86">
        <v>12.5</v>
      </c>
    </row>
    <row r="60" spans="1:3">
      <c r="A60" s="17" t="s">
        <v>93</v>
      </c>
      <c r="B60" s="86">
        <v>0</v>
      </c>
      <c r="C60" s="86">
        <v>0</v>
      </c>
    </row>
    <row r="61" spans="1:3" ht="27.6">
      <c r="A61" s="22" t="s">
        <v>110</v>
      </c>
      <c r="B61" s="23">
        <f>B52-B56+B58-B59+B60</f>
        <v>124.70226907536528</v>
      </c>
      <c r="C61" s="23">
        <f>C52-C56+C58-C59+C60</f>
        <v>121.70226907536528</v>
      </c>
    </row>
    <row r="62" spans="1:3" ht="27.6">
      <c r="A62" s="24" t="s">
        <v>111</v>
      </c>
      <c r="B62" s="25" t="s">
        <v>16</v>
      </c>
      <c r="C62" s="25" t="s">
        <v>16</v>
      </c>
    </row>
    <row r="63" spans="1:3">
      <c r="C63" s="2"/>
    </row>
    <row r="64" spans="1:3">
      <c r="A64" s="22" t="s">
        <v>97</v>
      </c>
      <c r="B64" s="23">
        <f>B17+B22-B50+B21+B33</f>
        <v>135.63166916208564</v>
      </c>
      <c r="C64" s="23">
        <f>C17+C22-C50+C21+C33</f>
        <v>135.63166916208564</v>
      </c>
    </row>
    <row r="65" spans="1:3">
      <c r="A65" s="24" t="s">
        <v>98</v>
      </c>
      <c r="B65" s="25" t="s">
        <v>16</v>
      </c>
      <c r="C65" s="25" t="s">
        <v>16</v>
      </c>
    </row>
  </sheetData>
  <mergeCells count="1">
    <mergeCell ref="B1:C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8" customWidth="1"/>
    <col min="2" max="4" width="15.59765625" style="2" customWidth="1"/>
    <col min="5" max="5" width="15.59765625" style="35" customWidth="1"/>
    <col min="6" max="6" width="39.59765625" style="39" customWidth="1"/>
    <col min="7" max="7" width="20.19921875" style="1" customWidth="1"/>
    <col min="8" max="16384" width="9" style="1"/>
  </cols>
  <sheetData>
    <row r="1" spans="1:6">
      <c r="A1" s="40" t="s">
        <v>0</v>
      </c>
    </row>
    <row r="2" spans="1:6" ht="27.6">
      <c r="A2" s="41" t="s">
        <v>1</v>
      </c>
    </row>
    <row r="3" spans="1:6">
      <c r="A3" s="30" t="s">
        <v>2</v>
      </c>
    </row>
    <row r="5" spans="1:6" ht="28.35" customHeight="1">
      <c r="A5" s="42" t="s">
        <v>3</v>
      </c>
      <c r="B5" s="91" t="s">
        <v>4</v>
      </c>
      <c r="C5" s="91"/>
      <c r="D5" s="91"/>
      <c r="E5" s="91"/>
      <c r="F5" s="91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7.6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7.6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5.2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5.2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1.4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1.4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5.2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5.2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7.6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1.4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69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41.4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5.2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5.2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5.2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7.6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7.6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7.6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7.6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7.6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7.6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7.6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7.6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7.6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7.6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7.6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7.6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2" t="s">
        <v>101</v>
      </c>
    </row>
    <row r="61" spans="1:7" ht="27.6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93"/>
    </row>
    <row r="62" spans="1:7" ht="27.6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93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93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93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94"/>
    </row>
    <row r="66" spans="1:7" ht="27.6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7.6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5"/>
  <sheetViews>
    <sheetView workbookViewId="0">
      <pane xSplit="1" ySplit="1" topLeftCell="O36" activePane="bottomRight" state="frozen"/>
      <selection pane="topRight"/>
      <selection pane="bottomLeft"/>
      <selection pane="bottomRight" activeCell="T52" sqref="T5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82" customWidth="1"/>
    <col min="9" max="10" width="15.59765625" style="1" customWidth="1"/>
    <col min="11" max="11" width="15.59765625" style="2" customWidth="1"/>
    <col min="12" max="16" width="15.59765625" style="1" customWidth="1"/>
    <col min="17" max="17" width="12.296875" style="1" bestFit="1" customWidth="1"/>
    <col min="18" max="19" width="15.59765625" style="1" bestFit="1" customWidth="1"/>
    <col min="20" max="20" width="17.796875" style="1" customWidth="1"/>
    <col min="21" max="21" width="15.5" style="1" customWidth="1"/>
    <col min="22" max="16384" width="9" style="1"/>
  </cols>
  <sheetData>
    <row r="1" spans="1:22" ht="14.25" customHeight="1">
      <c r="A1" s="3"/>
      <c r="B1" s="95" t="s">
        <v>102</v>
      </c>
      <c r="C1" s="95"/>
      <c r="D1" s="95"/>
      <c r="E1" s="95" t="s">
        <v>103</v>
      </c>
      <c r="F1" s="95"/>
      <c r="G1" s="95"/>
      <c r="H1" s="96" t="s">
        <v>115</v>
      </c>
      <c r="I1" s="96"/>
      <c r="J1" s="96"/>
      <c r="K1" s="95" t="s">
        <v>116</v>
      </c>
      <c r="L1" s="95"/>
      <c r="M1" s="95"/>
      <c r="N1" s="95" t="s">
        <v>117</v>
      </c>
      <c r="O1" s="95"/>
      <c r="P1" s="95"/>
      <c r="Q1" s="95" t="s">
        <v>126</v>
      </c>
      <c r="R1" s="95"/>
      <c r="S1" s="95"/>
      <c r="T1" s="95" t="s">
        <v>131</v>
      </c>
      <c r="U1" s="95"/>
      <c r="V1" s="95"/>
    </row>
    <row r="2" spans="1:2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</row>
    <row r="3" spans="1:2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</row>
    <row r="4" spans="1:2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</row>
    <row r="5" spans="1:2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</row>
    <row r="6" spans="1:22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</row>
    <row r="7" spans="1:22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</row>
    <row r="8" spans="1:22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</row>
    <row r="9" spans="1:22" ht="27.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</row>
    <row r="10" spans="1:2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</row>
    <row r="11" spans="1:22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</row>
    <row r="13" spans="1:2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</row>
    <row r="14" spans="1:2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</row>
    <row r="15" spans="1:2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</row>
    <row r="16" spans="1:22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</row>
    <row r="17" spans="1:22" ht="27.6">
      <c r="A17" s="7" t="s">
        <v>35</v>
      </c>
      <c r="B17" s="12">
        <f t="shared" ref="B17:J17" si="3">B15+10*LOG10(B41/1000000)</f>
        <v>45.365137424788934</v>
      </c>
      <c r="C17" s="12">
        <f t="shared" si="3"/>
        <v>45.365137424788934</v>
      </c>
      <c r="D17" s="12">
        <f t="shared" si="3"/>
        <v>45.365137424788934</v>
      </c>
      <c r="E17" s="12">
        <f t="shared" si="3"/>
        <v>45.365137424788934</v>
      </c>
      <c r="F17" s="12"/>
      <c r="G17" s="12">
        <f t="shared" si="3"/>
        <v>45.365137424788934</v>
      </c>
      <c r="H17" s="74">
        <f t="shared" si="3"/>
        <v>45.365137424788934</v>
      </c>
      <c r="I17" s="74">
        <f t="shared" si="3"/>
        <v>45.365137424788934</v>
      </c>
      <c r="J17" s="74">
        <f t="shared" si="3"/>
        <v>45.365137424788934</v>
      </c>
      <c r="K17" s="12">
        <f t="shared" ref="K17:P17" si="4">K15+10*LOG10(K41/1000000)</f>
        <v>45.365137424788934</v>
      </c>
      <c r="L17" s="12">
        <f t="shared" si="4"/>
        <v>45.365137424788934</v>
      </c>
      <c r="M17" s="12">
        <f t="shared" si="4"/>
        <v>45.365137424788934</v>
      </c>
      <c r="N17" s="12">
        <f t="shared" si="4"/>
        <v>45.365137424788934</v>
      </c>
      <c r="O17" s="12">
        <f t="shared" si="4"/>
        <v>45.365137424788934</v>
      </c>
      <c r="P17" s="12">
        <f t="shared" si="4"/>
        <v>45.365137424788934</v>
      </c>
      <c r="Q17" s="12">
        <f t="shared" ref="Q17:V17" si="5">Q15+10*LOG10(Q41/1000000)</f>
        <v>45.365137424788934</v>
      </c>
      <c r="R17" s="12">
        <f t="shared" si="5"/>
        <v>45.365137424788934</v>
      </c>
      <c r="S17" s="12">
        <f t="shared" si="5"/>
        <v>45.365137424788934</v>
      </c>
      <c r="T17" s="8">
        <f t="shared" si="5"/>
        <v>45.365137424788934</v>
      </c>
      <c r="U17" s="8">
        <f t="shared" si="5"/>
        <v>45.365137424788934</v>
      </c>
      <c r="V17" s="8">
        <f t="shared" si="5"/>
        <v>45.365137424788934</v>
      </c>
    </row>
    <row r="18" spans="1:22" ht="41.4">
      <c r="A18" s="16" t="s">
        <v>37</v>
      </c>
      <c r="B18" s="12">
        <f t="shared" ref="B18:J18" si="6">B19+10*LOG10(B12/B13)-B20</f>
        <v>17.030899869919438</v>
      </c>
      <c r="C18" s="12">
        <f t="shared" si="6"/>
        <v>17.030899869919438</v>
      </c>
      <c r="D18" s="12">
        <f t="shared" si="6"/>
        <v>17.030899869919438</v>
      </c>
      <c r="E18" s="12">
        <f t="shared" si="6"/>
        <v>13.170899869919438</v>
      </c>
      <c r="F18" s="12"/>
      <c r="G18" s="12">
        <f t="shared" si="6"/>
        <v>13.170899869919438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12">
        <f t="shared" ref="K18:P18" si="7">K19+10*LOG10(K12/K13)-K20</f>
        <v>14.020599913279625</v>
      </c>
      <c r="L18" s="12">
        <f t="shared" si="7"/>
        <v>14.020599913279625</v>
      </c>
      <c r="M18" s="12">
        <f t="shared" si="7"/>
        <v>14.020599913279625</v>
      </c>
      <c r="N18" s="12">
        <f t="shared" si="7"/>
        <v>14.380899869919437</v>
      </c>
      <c r="O18" s="12">
        <f t="shared" si="7"/>
        <v>14.380899869919437</v>
      </c>
      <c r="P18" s="12">
        <f t="shared" si="7"/>
        <v>14.380899869919437</v>
      </c>
      <c r="Q18" s="12">
        <f t="shared" ref="Q18:V18" si="8">Q19+10*LOG10(Q12/Q13)-Q20</f>
        <v>14.020599913279625</v>
      </c>
      <c r="R18" s="12">
        <f t="shared" si="8"/>
        <v>14.020599913279625</v>
      </c>
      <c r="S18" s="12">
        <f t="shared" si="8"/>
        <v>14.020599913279625</v>
      </c>
      <c r="T18" s="8">
        <f t="shared" si="8"/>
        <v>17.030899869919438</v>
      </c>
      <c r="U18" s="8">
        <f t="shared" si="8"/>
        <v>17.030899869919438</v>
      </c>
      <c r="V18" s="8">
        <f t="shared" si="8"/>
        <v>17.030899869919438</v>
      </c>
    </row>
    <row r="19" spans="1:2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</row>
    <row r="20" spans="1:22" ht="41.4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</row>
    <row r="21" spans="1:2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</row>
    <row r="22" spans="1:2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</row>
    <row r="23" spans="1:2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</row>
    <row r="24" spans="1:22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</row>
    <row r="25" spans="1:22">
      <c r="A25" s="7" t="s">
        <v>49</v>
      </c>
      <c r="B25" s="12">
        <f t="shared" ref="B25:J25" si="9">B17+B18+B21+B22-B24</f>
        <v>59.396037294708371</v>
      </c>
      <c r="C25" s="12">
        <f t="shared" si="9"/>
        <v>59.396037294708371</v>
      </c>
      <c r="D25" s="12">
        <f t="shared" si="9"/>
        <v>59.396037294708371</v>
      </c>
      <c r="E25" s="12">
        <f t="shared" si="9"/>
        <v>55.536037294708372</v>
      </c>
      <c r="F25" s="12"/>
      <c r="G25" s="12">
        <f t="shared" si="9"/>
        <v>55.536037294708372</v>
      </c>
      <c r="H25" s="74">
        <f t="shared" si="9"/>
        <v>59.396037294708371</v>
      </c>
      <c r="I25" s="74">
        <f t="shared" si="9"/>
        <v>59.396037294708371</v>
      </c>
      <c r="J25" s="74">
        <f t="shared" si="9"/>
        <v>59.396037294708371</v>
      </c>
      <c r="K25" s="12">
        <f t="shared" ref="K25:P25" si="10">K17+K18+K21+K22-K24</f>
        <v>56.385737338068559</v>
      </c>
      <c r="L25" s="12">
        <f t="shared" si="10"/>
        <v>56.385737338068559</v>
      </c>
      <c r="M25" s="12">
        <f t="shared" si="10"/>
        <v>56.385737338068559</v>
      </c>
      <c r="N25" s="12">
        <f t="shared" si="10"/>
        <v>56.746037294708373</v>
      </c>
      <c r="O25" s="12">
        <f t="shared" si="10"/>
        <v>56.746037294708373</v>
      </c>
      <c r="P25" s="12">
        <f t="shared" si="10"/>
        <v>56.746037294708373</v>
      </c>
      <c r="Q25" s="12">
        <f t="shared" ref="Q25:V25" si="11">Q17+Q18+Q21+Q22-Q24</f>
        <v>56.385737338068559</v>
      </c>
      <c r="R25" s="12">
        <f t="shared" si="11"/>
        <v>56.385737338068559</v>
      </c>
      <c r="S25" s="12">
        <f t="shared" si="11"/>
        <v>56.385737338068559</v>
      </c>
      <c r="T25" s="8">
        <f t="shared" si="11"/>
        <v>59.396037294708371</v>
      </c>
      <c r="U25" s="8">
        <f t="shared" si="11"/>
        <v>59.396037294708371</v>
      </c>
      <c r="V25" s="8">
        <f t="shared" si="11"/>
        <v>59.396037294708371</v>
      </c>
    </row>
    <row r="26" spans="1:22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</row>
    <row r="27" spans="1:22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</row>
    <row r="29" spans="1:2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</row>
    <row r="30" spans="1:22" ht="41.4">
      <c r="A30" s="7" t="s">
        <v>56</v>
      </c>
      <c r="B30" s="12">
        <f t="shared" ref="B30:J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/>
      <c r="G30" s="12">
        <f t="shared" si="12"/>
        <v>-3</v>
      </c>
      <c r="H30" s="74">
        <f t="shared" si="12"/>
        <v>0</v>
      </c>
      <c r="I30" s="74">
        <f t="shared" si="12"/>
        <v>-3</v>
      </c>
      <c r="J30" s="74">
        <f t="shared" si="12"/>
        <v>-3</v>
      </c>
      <c r="K30" s="12">
        <f t="shared" ref="K30:P30" si="13">K31+10*LOG10(K28/K29)-K32</f>
        <v>0</v>
      </c>
      <c r="L30" s="12">
        <f t="shared" si="13"/>
        <v>-3</v>
      </c>
      <c r="M30" s="12">
        <f t="shared" si="13"/>
        <v>-3</v>
      </c>
      <c r="N30" s="12">
        <f t="shared" si="13"/>
        <v>0</v>
      </c>
      <c r="O30" s="12">
        <f t="shared" si="13"/>
        <v>-3</v>
      </c>
      <c r="P30" s="12">
        <f t="shared" si="13"/>
        <v>-3</v>
      </c>
      <c r="Q30" s="12">
        <f t="shared" ref="Q30:V30" si="14">Q31+10*LOG10(Q28/Q29)-Q32</f>
        <v>0</v>
      </c>
      <c r="R30" s="12">
        <f t="shared" si="14"/>
        <v>-3</v>
      </c>
      <c r="S30" s="12">
        <f t="shared" si="14"/>
        <v>-3</v>
      </c>
      <c r="T30" s="8">
        <f t="shared" si="14"/>
        <v>0</v>
      </c>
      <c r="U30" s="8">
        <f t="shared" si="14"/>
        <v>-3</v>
      </c>
      <c r="V30" s="8">
        <f t="shared" si="14"/>
        <v>-3</v>
      </c>
    </row>
    <row r="31" spans="1:2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</row>
    <row r="32" spans="1:22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</row>
    <row r="33" spans="1:22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</row>
    <row r="34" spans="1:22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</row>
    <row r="35" spans="1:2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</row>
    <row r="36" spans="1:2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</row>
    <row r="37" spans="1:22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</row>
    <row r="38" spans="1:22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</row>
    <row r="39" spans="1:22" ht="27.6">
      <c r="A39" s="7" t="s">
        <v>108</v>
      </c>
      <c r="B39" s="12">
        <f t="shared" ref="B39:J39" si="15">10*LOG10(10^((B35+B36)/10)+10^(B37/10))</f>
        <v>-167.00000000000003</v>
      </c>
      <c r="C39" s="12">
        <f t="shared" si="15"/>
        <v>-167.00000000000003</v>
      </c>
      <c r="D39" s="12">
        <f t="shared" si="15"/>
        <v>-167.00000000000003</v>
      </c>
      <c r="E39" s="12">
        <f t="shared" si="15"/>
        <v>-167.00000000000003</v>
      </c>
      <c r="F39" s="12"/>
      <c r="G39" s="12">
        <f t="shared" si="15"/>
        <v>-167.00000000000003</v>
      </c>
      <c r="H39" s="74">
        <f t="shared" si="15"/>
        <v>-167.00000000000003</v>
      </c>
      <c r="I39" s="74">
        <f t="shared" si="15"/>
        <v>-167.00000000000003</v>
      </c>
      <c r="J39" s="74">
        <f t="shared" si="15"/>
        <v>-167.00000000000003</v>
      </c>
      <c r="K39" s="12">
        <f t="shared" ref="K39:P39" si="16">10*LOG10(10^((K35+K36)/10)+10^(K37/10))</f>
        <v>-167.00000000000003</v>
      </c>
      <c r="L39" s="12">
        <f t="shared" si="16"/>
        <v>-167.00000000000003</v>
      </c>
      <c r="M39" s="12">
        <f t="shared" si="16"/>
        <v>-167.00000000000003</v>
      </c>
      <c r="N39" s="12">
        <f t="shared" si="16"/>
        <v>-164.98918835931039</v>
      </c>
      <c r="O39" s="12">
        <f t="shared" si="16"/>
        <v>-164.98918835931039</v>
      </c>
      <c r="P39" s="12">
        <f t="shared" si="16"/>
        <v>-164.98918835931039</v>
      </c>
      <c r="Q39" s="12">
        <f t="shared" ref="Q39:V39" si="17">10*LOG10(10^((Q35+Q36)/10)+10^(Q37/10))</f>
        <v>-167.00000000000003</v>
      </c>
      <c r="R39" s="12">
        <f t="shared" si="17"/>
        <v>-167.00000000000003</v>
      </c>
      <c r="S39" s="12">
        <f t="shared" si="17"/>
        <v>-167.00000000000003</v>
      </c>
      <c r="T39" s="8">
        <f t="shared" si="17"/>
        <v>-167.00000000000003</v>
      </c>
      <c r="U39" s="8">
        <f t="shared" si="17"/>
        <v>-167.00000000000003</v>
      </c>
      <c r="V39" s="8">
        <f t="shared" si="17"/>
        <v>-167.00000000000003</v>
      </c>
    </row>
    <row r="40" spans="1:22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</row>
    <row r="41" spans="1:22">
      <c r="A41" s="21" t="s">
        <v>68</v>
      </c>
      <c r="B41" s="12">
        <f>48*180*1000</f>
        <v>8640000</v>
      </c>
      <c r="C41" s="12">
        <f t="shared" ref="C41:G41" si="18">48*180*1000</f>
        <v>8640000</v>
      </c>
      <c r="D41" s="12">
        <f t="shared" si="18"/>
        <v>8640000</v>
      </c>
      <c r="E41" s="12">
        <f t="shared" si="18"/>
        <v>8640000</v>
      </c>
      <c r="F41" s="12"/>
      <c r="G41" s="12">
        <f t="shared" si="18"/>
        <v>8640000</v>
      </c>
      <c r="H41" s="74">
        <f>48*180*1000</f>
        <v>8640000</v>
      </c>
      <c r="I41" s="74">
        <f t="shared" ref="I41:J41" si="19">48*180*1000</f>
        <v>8640000</v>
      </c>
      <c r="J41" s="74">
        <f t="shared" si="19"/>
        <v>8640000</v>
      </c>
      <c r="K41" s="12">
        <f>48*180*1000</f>
        <v>8640000</v>
      </c>
      <c r="L41" s="12">
        <f t="shared" ref="L41:M41" si="20">48*180*1000</f>
        <v>8640000</v>
      </c>
      <c r="M41" s="12">
        <f t="shared" si="20"/>
        <v>8640000</v>
      </c>
      <c r="N41" s="12">
        <f>48*180*1000</f>
        <v>8640000</v>
      </c>
      <c r="O41" s="12">
        <f>48*180*1000</f>
        <v>8640000</v>
      </c>
      <c r="P41" s="12">
        <f t="shared" ref="P41" si="21">48*180*1000</f>
        <v>8640000</v>
      </c>
      <c r="Q41" s="12">
        <f>48*180*1000</f>
        <v>8640000</v>
      </c>
      <c r="R41" s="12">
        <f t="shared" ref="R41:S41" si="22">48*180*1000</f>
        <v>8640000</v>
      </c>
      <c r="S41" s="12">
        <f t="shared" si="22"/>
        <v>8640000</v>
      </c>
      <c r="T41" s="8">
        <f>48*180*1000</f>
        <v>8640000</v>
      </c>
      <c r="U41" s="8">
        <f t="shared" ref="U41:V41" si="23">48*180*1000</f>
        <v>8640000</v>
      </c>
      <c r="V41" s="8">
        <f t="shared" si="23"/>
        <v>8640000</v>
      </c>
    </row>
    <row r="42" spans="1:22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</row>
    <row r="43" spans="1:22">
      <c r="A43" s="7" t="s">
        <v>71</v>
      </c>
      <c r="B43" s="12">
        <f t="shared" ref="B43:J43" si="24">B39+10*LOG10(B41)</f>
        <v>-97.634862575211102</v>
      </c>
      <c r="C43" s="12">
        <f t="shared" si="24"/>
        <v>-97.634862575211102</v>
      </c>
      <c r="D43" s="12">
        <f t="shared" si="24"/>
        <v>-97.634862575211102</v>
      </c>
      <c r="E43" s="12">
        <f t="shared" si="24"/>
        <v>-97.634862575211102</v>
      </c>
      <c r="F43" s="12"/>
      <c r="G43" s="12">
        <f t="shared" si="24"/>
        <v>-97.634862575211102</v>
      </c>
      <c r="H43" s="74">
        <f t="shared" si="24"/>
        <v>-97.634862575211102</v>
      </c>
      <c r="I43" s="74">
        <f t="shared" si="24"/>
        <v>-97.634862575211102</v>
      </c>
      <c r="J43" s="74">
        <f t="shared" si="24"/>
        <v>-97.634862575211102</v>
      </c>
      <c r="K43" s="12">
        <f t="shared" ref="K43:P43" si="25">K39+10*LOG10(K41)</f>
        <v>-97.634862575211102</v>
      </c>
      <c r="L43" s="12">
        <f t="shared" si="25"/>
        <v>-97.634862575211102</v>
      </c>
      <c r="M43" s="12">
        <f t="shared" si="25"/>
        <v>-97.634862575211102</v>
      </c>
      <c r="N43" s="12">
        <f t="shared" si="25"/>
        <v>-95.624050934521463</v>
      </c>
      <c r="O43" s="12">
        <f t="shared" si="25"/>
        <v>-95.624050934521463</v>
      </c>
      <c r="P43" s="12">
        <f t="shared" si="25"/>
        <v>-95.624050934521463</v>
      </c>
      <c r="Q43" s="12">
        <f t="shared" ref="Q43:V43" si="26">Q39+10*LOG10(Q41)</f>
        <v>-97.634862575211102</v>
      </c>
      <c r="R43" s="12">
        <f t="shared" si="26"/>
        <v>-97.634862575211102</v>
      </c>
      <c r="S43" s="12">
        <f t="shared" si="26"/>
        <v>-97.634862575211102</v>
      </c>
      <c r="T43" s="8">
        <f t="shared" si="26"/>
        <v>-97.634862575211102</v>
      </c>
      <c r="U43" s="8">
        <f t="shared" si="26"/>
        <v>-97.634862575211102</v>
      </c>
      <c r="V43" s="8">
        <f t="shared" si="26"/>
        <v>-97.634862575211102</v>
      </c>
    </row>
    <row r="44" spans="1:22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</row>
    <row r="45" spans="1:22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</row>
    <row r="46" spans="1:22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</row>
    <row r="47" spans="1:2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</row>
    <row r="48" spans="1:22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</row>
    <row r="49" spans="1:22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</row>
    <row r="50" spans="1:22" ht="27.6">
      <c r="A50" s="7" t="s">
        <v>80</v>
      </c>
      <c r="B50" s="12">
        <f t="shared" ref="B50:J50" si="27">B43+B45+B47-B48</f>
        <v>-104.03486257521111</v>
      </c>
      <c r="C50" s="12">
        <f t="shared" si="27"/>
        <v>-104.03486257521111</v>
      </c>
      <c r="D50" s="12">
        <f t="shared" si="27"/>
        <v>-100.3348625752111</v>
      </c>
      <c r="E50" s="12">
        <f t="shared" si="27"/>
        <v>-103.9848625752111</v>
      </c>
      <c r="F50" s="12"/>
      <c r="G50" s="12">
        <f t="shared" si="27"/>
        <v>-100.4448625752111</v>
      </c>
      <c r="H50" s="74">
        <f t="shared" si="27"/>
        <v>-104.7148625752111</v>
      </c>
      <c r="I50" s="74">
        <f t="shared" si="27"/>
        <v>-104.7148625752111</v>
      </c>
      <c r="J50" s="74">
        <f t="shared" si="27"/>
        <v>-100.11486257521111</v>
      </c>
      <c r="K50" s="12">
        <f t="shared" ref="K50:P50" si="28">K43+K45+K47-K48</f>
        <v>-103.28486257521111</v>
      </c>
      <c r="L50" s="12">
        <f t="shared" si="28"/>
        <v>-103.00486257521111</v>
      </c>
      <c r="M50" s="12">
        <f t="shared" si="28"/>
        <v>-99.584862575211105</v>
      </c>
      <c r="N50" s="12">
        <f t="shared" si="28"/>
        <v>-99.354050934521467</v>
      </c>
      <c r="O50" s="12">
        <f t="shared" si="28"/>
        <v>-99.354050934521467</v>
      </c>
      <c r="P50" s="12">
        <f t="shared" si="28"/>
        <v>-96.564050934521461</v>
      </c>
      <c r="Q50" s="12">
        <f t="shared" ref="Q50:V50" si="29">Q43+Q45+Q47-Q48</f>
        <v>-104.6348625752111</v>
      </c>
      <c r="R50" s="12">
        <f t="shared" si="29"/>
        <v>-104.6348625752111</v>
      </c>
      <c r="S50" s="12">
        <f t="shared" si="29"/>
        <v>-101.2348625752111</v>
      </c>
      <c r="T50" s="8">
        <f t="shared" si="29"/>
        <v>-102.7348625752111</v>
      </c>
      <c r="U50" s="8">
        <f t="shared" si="29"/>
        <v>-102.7348625752111</v>
      </c>
      <c r="V50" s="8">
        <f t="shared" si="29"/>
        <v>-98.834862575211105</v>
      </c>
    </row>
    <row r="51" spans="1:22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</row>
    <row r="52" spans="1:22" ht="27.6">
      <c r="A52" s="22" t="s">
        <v>83</v>
      </c>
      <c r="B52" s="23">
        <f>B25+B30+B33-B34-B50</f>
        <v>162.43089986991947</v>
      </c>
      <c r="C52" s="23">
        <f t="shared" ref="C52:G52" si="30">C25+C30+C33-C34-C50</f>
        <v>159.43089986991947</v>
      </c>
      <c r="D52" s="23">
        <f t="shared" si="30"/>
        <v>155.73089986991948</v>
      </c>
      <c r="E52" s="23">
        <f t="shared" si="30"/>
        <v>158.52089986991948</v>
      </c>
      <c r="F52" s="23"/>
      <c r="G52" s="23">
        <f t="shared" si="30"/>
        <v>151.98089986991948</v>
      </c>
      <c r="H52" s="79">
        <f>H25+H30+H33-H34-H50</f>
        <v>163.11089986991948</v>
      </c>
      <c r="I52" s="79">
        <f t="shared" ref="I52:J52" si="31">I25+I30+I33-I34-I50</f>
        <v>160.11089986991948</v>
      </c>
      <c r="J52" s="79">
        <f t="shared" si="31"/>
        <v>155.51089986991948</v>
      </c>
      <c r="K52" s="23">
        <f>K25+K30+K33-K34-K50</f>
        <v>158.67059991327966</v>
      </c>
      <c r="L52" s="23">
        <f t="shared" ref="L52:M52" si="32">L25+L30+L33-L34-L50</f>
        <v>155.39059991327966</v>
      </c>
      <c r="M52" s="23">
        <f t="shared" si="32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33">P25+P30+P33-P34-P50</f>
        <v>149.31008822922985</v>
      </c>
      <c r="Q52" s="23">
        <f>Q25+Q30+Q33-Q34-Q50</f>
        <v>160.02059991327965</v>
      </c>
      <c r="R52" s="23">
        <f t="shared" ref="R52:S52" si="34">R25+R30+R33-R34-R50</f>
        <v>157.02059991327965</v>
      </c>
      <c r="S52" s="23">
        <f t="shared" si="34"/>
        <v>153.62059991327965</v>
      </c>
      <c r="T52" s="23">
        <f>T25+T30+T33-T34-T50</f>
        <v>161.13089986991946</v>
      </c>
      <c r="U52" s="23">
        <f t="shared" ref="U52:V52" si="35">U25+U30+U33-U34-U50</f>
        <v>158.13089986991946</v>
      </c>
      <c r="V52" s="23">
        <f t="shared" si="35"/>
        <v>154.23089986991948</v>
      </c>
    </row>
    <row r="53" spans="1:22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</row>
    <row r="54" spans="1:22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</row>
    <row r="56" spans="1:22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</row>
    <row r="57" spans="1:22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</row>
    <row r="58" spans="1:2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</row>
    <row r="59" spans="1:2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</row>
    <row r="60" spans="1:2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</row>
    <row r="61" spans="1:22" ht="27.6">
      <c r="A61" s="22" t="s">
        <v>110</v>
      </c>
      <c r="B61" s="23">
        <f>B52-B56+B58-B59+B60</f>
        <v>141.48089986991948</v>
      </c>
      <c r="C61" s="23">
        <f t="shared" ref="C61:G61" si="36">C52-C56+C58-C59+C60</f>
        <v>138.48089986991948</v>
      </c>
      <c r="D61" s="23">
        <f t="shared" si="36"/>
        <v>134.78089986991949</v>
      </c>
      <c r="E61" s="23">
        <f t="shared" si="36"/>
        <v>137.57089986991949</v>
      </c>
      <c r="F61" s="23"/>
      <c r="G61" s="23">
        <f t="shared" si="36"/>
        <v>131.03089986991949</v>
      </c>
      <c r="H61" s="79">
        <f>H52-H56+H58-H59+H60</f>
        <v>142.16089986991949</v>
      </c>
      <c r="I61" s="79">
        <f t="shared" ref="I61:J61" si="37">I52-I56+I58-I59+I60</f>
        <v>139.16089986991949</v>
      </c>
      <c r="J61" s="79">
        <f t="shared" si="37"/>
        <v>134.5608998699195</v>
      </c>
      <c r="K61" s="23">
        <f>K52-K56+K58-K59+K60</f>
        <v>137.72059991327967</v>
      </c>
      <c r="L61" s="23">
        <f t="shared" ref="L61:M61" si="38">L52-L56+L58-L59+L60</f>
        <v>134.44059991327967</v>
      </c>
      <c r="M61" s="23">
        <f t="shared" si="38"/>
        <v>131.02059991327968</v>
      </c>
      <c r="N61" s="23">
        <f>N52-N56+N58-N59+N60</f>
        <v>134.15008822922985</v>
      </c>
      <c r="O61" s="23">
        <f t="shared" ref="O61:P61" si="39">O52-O56+O58-O59+O60</f>
        <v>131.15008822922985</v>
      </c>
      <c r="P61" s="23">
        <f t="shared" si="39"/>
        <v>128.36008822922986</v>
      </c>
      <c r="Q61" s="23">
        <f>Q52-Q56+Q58-Q59+Q60</f>
        <v>139.07059991327966</v>
      </c>
      <c r="R61" s="23">
        <f t="shared" ref="R61:S61" si="40">R52-R56+R58-R59+R60</f>
        <v>136.07059991327966</v>
      </c>
      <c r="S61" s="23">
        <f t="shared" si="40"/>
        <v>132.67059991327966</v>
      </c>
      <c r="T61" s="23">
        <f>T52-T56+T58-T59+T60</f>
        <v>140.18089986991947</v>
      </c>
      <c r="U61" s="23">
        <f t="shared" ref="U61:V61" si="41">U52-U56+U58-U59+U60</f>
        <v>137.18089986991947</v>
      </c>
      <c r="V61" s="23">
        <f t="shared" si="41"/>
        <v>133.28089986991949</v>
      </c>
    </row>
    <row r="62" spans="1:22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</row>
    <row r="63" spans="1:22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 s="22" t="s">
        <v>97</v>
      </c>
      <c r="B64" s="23">
        <f t="shared" ref="B64:J64" si="42">B17+B22-B50+B21+B33</f>
        <v>149.40000000000003</v>
      </c>
      <c r="C64" s="23">
        <f t="shared" si="42"/>
        <v>149.40000000000003</v>
      </c>
      <c r="D64" s="23">
        <f t="shared" si="42"/>
        <v>145.70000000000005</v>
      </c>
      <c r="E64" s="23">
        <f t="shared" si="42"/>
        <v>149.35000000000002</v>
      </c>
      <c r="F64" s="23"/>
      <c r="G64" s="23">
        <f t="shared" si="42"/>
        <v>145.81000000000003</v>
      </c>
      <c r="H64" s="79">
        <f t="shared" si="42"/>
        <v>150.08000000000004</v>
      </c>
      <c r="I64" s="79">
        <f t="shared" si="42"/>
        <v>150.08000000000004</v>
      </c>
      <c r="J64" s="79">
        <f t="shared" si="42"/>
        <v>145.48000000000005</v>
      </c>
      <c r="K64" s="23">
        <f t="shared" ref="K64:P64" si="43">K17+K22-K50+K21+K33</f>
        <v>148.65000000000003</v>
      </c>
      <c r="L64" s="23">
        <f t="shared" si="43"/>
        <v>148.37000000000003</v>
      </c>
      <c r="M64" s="23">
        <f t="shared" si="43"/>
        <v>144.95000000000005</v>
      </c>
      <c r="N64" s="23">
        <f t="shared" si="43"/>
        <v>144.71918835931041</v>
      </c>
      <c r="O64" s="23">
        <f t="shared" si="43"/>
        <v>144.71918835931041</v>
      </c>
      <c r="P64" s="23">
        <f t="shared" si="43"/>
        <v>141.92918835931039</v>
      </c>
      <c r="Q64" s="23">
        <f t="shared" ref="Q64:V64" si="44">Q17+Q22-Q50+Q21+Q33</f>
        <v>150.00000000000003</v>
      </c>
      <c r="R64" s="23">
        <f t="shared" si="44"/>
        <v>150.00000000000003</v>
      </c>
      <c r="S64" s="23">
        <f t="shared" si="44"/>
        <v>146.60000000000002</v>
      </c>
      <c r="T64" s="23">
        <f t="shared" si="44"/>
        <v>148.10000000000002</v>
      </c>
      <c r="U64" s="23">
        <f t="shared" si="44"/>
        <v>148.10000000000002</v>
      </c>
      <c r="V64" s="23">
        <f t="shared" si="44"/>
        <v>144.20000000000005</v>
      </c>
    </row>
    <row r="65" spans="1:22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</row>
  </sheetData>
  <mergeCells count="7">
    <mergeCell ref="T1:V1"/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5"/>
  <sheetViews>
    <sheetView tabSelected="1" workbookViewId="0">
      <pane xSplit="1" ySplit="1" topLeftCell="M31" activePane="bottomRight" state="frozen"/>
      <selection pane="topRight"/>
      <selection pane="bottomLeft"/>
      <selection pane="bottomRight" activeCell="T2" sqref="T1:T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82" customWidth="1"/>
    <col min="9" max="10" width="15.59765625" style="1" customWidth="1"/>
    <col min="11" max="11" width="15.59765625" style="2" customWidth="1"/>
    <col min="12" max="16" width="15.59765625" style="1" customWidth="1"/>
    <col min="17" max="17" width="15.19921875" style="1" customWidth="1"/>
    <col min="18" max="18" width="15.59765625" style="1" bestFit="1" customWidth="1"/>
    <col min="19" max="19" width="15.59765625" style="1" customWidth="1"/>
    <col min="20" max="20" width="14.59765625" style="1" customWidth="1"/>
    <col min="21" max="21" width="13.09765625" style="1" customWidth="1"/>
    <col min="22" max="22" width="13.796875" style="1" customWidth="1"/>
    <col min="23" max="16384" width="9" style="1"/>
  </cols>
  <sheetData>
    <row r="1" spans="1:22" ht="14.25" customHeight="1">
      <c r="A1" s="3"/>
      <c r="B1" s="95" t="s">
        <v>102</v>
      </c>
      <c r="C1" s="95"/>
      <c r="D1" s="95"/>
      <c r="E1" s="95" t="s">
        <v>103</v>
      </c>
      <c r="F1" s="95"/>
      <c r="G1" s="95"/>
      <c r="H1" s="96" t="s">
        <v>115</v>
      </c>
      <c r="I1" s="96"/>
      <c r="J1" s="96"/>
      <c r="K1" s="95" t="s">
        <v>116</v>
      </c>
      <c r="L1" s="95"/>
      <c r="M1" s="95"/>
      <c r="N1" s="95" t="s">
        <v>118</v>
      </c>
      <c r="O1" s="95"/>
      <c r="P1" s="95"/>
      <c r="Q1" s="95" t="s">
        <v>127</v>
      </c>
      <c r="R1" s="95"/>
      <c r="S1" s="95"/>
      <c r="T1" s="95" t="s">
        <v>131</v>
      </c>
      <c r="U1" s="95"/>
      <c r="V1" s="95"/>
    </row>
    <row r="2" spans="1:2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</row>
    <row r="3" spans="1:2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</row>
    <row r="4" spans="1:2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</row>
    <row r="5" spans="1:2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</row>
    <row r="6" spans="1:22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</row>
    <row r="7" spans="1:2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</row>
    <row r="8" spans="1:22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</row>
    <row r="9" spans="1:2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</row>
    <row r="10" spans="1:2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</row>
    <row r="11" spans="1:22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</row>
    <row r="13" spans="1:2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</row>
    <row r="14" spans="1:2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</row>
    <row r="15" spans="1:2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</row>
    <row r="16" spans="1:22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</row>
    <row r="17" spans="1:22" ht="27.6">
      <c r="A17" s="7" t="s">
        <v>35</v>
      </c>
      <c r="B17" s="12">
        <f t="shared" ref="B17:J17" si="3">B15+10*LOG10(B42/1000000)</f>
        <v>45.542425094393252</v>
      </c>
      <c r="C17" s="12">
        <f t="shared" si="3"/>
        <v>45.542425094393252</v>
      </c>
      <c r="D17" s="12">
        <f t="shared" si="3"/>
        <v>45.542425094393252</v>
      </c>
      <c r="E17" s="12">
        <f t="shared" si="3"/>
        <v>43.466341989375785</v>
      </c>
      <c r="F17" s="12"/>
      <c r="G17" s="12">
        <f t="shared" si="3"/>
        <v>43.466341989375785</v>
      </c>
      <c r="H17" s="74">
        <f t="shared" si="3"/>
        <v>44.57332496431269</v>
      </c>
      <c r="I17" s="74">
        <f t="shared" si="3"/>
        <v>44.57332496431269</v>
      </c>
      <c r="J17" s="74">
        <f t="shared" si="3"/>
        <v>44.57332496431269</v>
      </c>
      <c r="K17" s="12">
        <f t="shared" ref="K17:P17" si="4">K15+10*LOG10(K42/1000000)</f>
        <v>48.80578370368076</v>
      </c>
      <c r="L17" s="12">
        <f t="shared" si="4"/>
        <v>48.80578370368076</v>
      </c>
      <c r="M17" s="12">
        <f t="shared" si="4"/>
        <v>48.80578370368076</v>
      </c>
      <c r="N17" s="12">
        <f t="shared" si="4"/>
        <v>38.552725051033057</v>
      </c>
      <c r="O17" s="12">
        <f t="shared" si="4"/>
        <v>38.552725051033057</v>
      </c>
      <c r="P17" s="12">
        <f t="shared" si="4"/>
        <v>38.552725051033057</v>
      </c>
      <c r="Q17" s="12">
        <f t="shared" ref="Q17:V17" si="5">Q15+10*LOG10(Q42/1000000)</f>
        <v>44.57332496431269</v>
      </c>
      <c r="R17" s="12">
        <f t="shared" si="5"/>
        <v>44.57332496431269</v>
      </c>
      <c r="S17" s="12">
        <f t="shared" si="5"/>
        <v>44.57332496431269</v>
      </c>
      <c r="T17" s="8">
        <f t="shared" si="5"/>
        <v>45.542425094393252</v>
      </c>
      <c r="U17" s="8">
        <f t="shared" si="5"/>
        <v>45.542425094393252</v>
      </c>
      <c r="V17" s="8">
        <f t="shared" si="5"/>
        <v>45.542425094393252</v>
      </c>
    </row>
    <row r="18" spans="1:22" ht="41.4">
      <c r="A18" s="16" t="s">
        <v>37</v>
      </c>
      <c r="B18" s="12">
        <f t="shared" ref="B18:J18" si="6">B19+10*LOG10(B12/B13)-B20</f>
        <v>17.030899869919438</v>
      </c>
      <c r="C18" s="12">
        <f t="shared" si="6"/>
        <v>17.030899869919438</v>
      </c>
      <c r="D18" s="12">
        <f t="shared" si="6"/>
        <v>17.030899869919438</v>
      </c>
      <c r="E18" s="12">
        <f t="shared" si="6"/>
        <v>13.170899869919438</v>
      </c>
      <c r="F18" s="12"/>
      <c r="G18" s="12">
        <f t="shared" si="6"/>
        <v>13.170899869919438</v>
      </c>
      <c r="H18" s="74">
        <f t="shared" si="6"/>
        <v>17.030899869919438</v>
      </c>
      <c r="I18" s="74">
        <f t="shared" si="6"/>
        <v>17.030899869919438</v>
      </c>
      <c r="J18" s="74">
        <f t="shared" si="6"/>
        <v>17.030899869919438</v>
      </c>
      <c r="K18" s="12">
        <f t="shared" ref="K18:P18" si="7">K19+10*LOG10(K12/K13)-K20</f>
        <v>14.020599913279625</v>
      </c>
      <c r="L18" s="12">
        <f t="shared" si="7"/>
        <v>14.020599913279625</v>
      </c>
      <c r="M18" s="12">
        <f t="shared" si="7"/>
        <v>14.020599913279625</v>
      </c>
      <c r="N18" s="12">
        <f t="shared" si="7"/>
        <v>11.370599913279625</v>
      </c>
      <c r="O18" s="12">
        <f t="shared" si="7"/>
        <v>11.370599913279625</v>
      </c>
      <c r="P18" s="12">
        <f t="shared" si="7"/>
        <v>11.370599913279625</v>
      </c>
      <c r="Q18" s="12">
        <f t="shared" ref="Q18:V18" si="8">Q19+10*LOG10(Q12/Q13)-Q20</f>
        <v>14.020599913279625</v>
      </c>
      <c r="R18" s="12">
        <f t="shared" si="8"/>
        <v>14.020599913279625</v>
      </c>
      <c r="S18" s="12">
        <f t="shared" si="8"/>
        <v>14.020599913279625</v>
      </c>
      <c r="T18" s="8">
        <f t="shared" si="8"/>
        <v>17.030899869919438</v>
      </c>
      <c r="U18" s="8">
        <f t="shared" si="8"/>
        <v>17.030899869919438</v>
      </c>
      <c r="V18" s="8">
        <f t="shared" si="8"/>
        <v>17.030899869919438</v>
      </c>
    </row>
    <row r="19" spans="1:2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</row>
    <row r="20" spans="1:22" ht="41.4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</row>
    <row r="21" spans="1:2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</row>
    <row r="22" spans="1:2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</row>
    <row r="23" spans="1:2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</row>
    <row r="24" spans="1:22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</row>
    <row r="25" spans="1:2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</row>
    <row r="26" spans="1:22">
      <c r="A26" s="7" t="s">
        <v>51</v>
      </c>
      <c r="B26" s="12">
        <f t="shared" ref="B26:J26" si="9">B17+B18+B21-B23-B24</f>
        <v>59.57332496431269</v>
      </c>
      <c r="C26" s="12">
        <f t="shared" si="9"/>
        <v>59.57332496431269</v>
      </c>
      <c r="D26" s="12">
        <f t="shared" si="9"/>
        <v>59.57332496431269</v>
      </c>
      <c r="E26" s="12">
        <f t="shared" si="9"/>
        <v>53.637241859295223</v>
      </c>
      <c r="F26" s="12"/>
      <c r="G26" s="12">
        <f t="shared" si="9"/>
        <v>53.637241859295223</v>
      </c>
      <c r="H26" s="74">
        <f t="shared" si="9"/>
        <v>58.604224834232127</v>
      </c>
      <c r="I26" s="74">
        <f t="shared" si="9"/>
        <v>58.604224834232127</v>
      </c>
      <c r="J26" s="74">
        <f t="shared" si="9"/>
        <v>58.604224834232127</v>
      </c>
      <c r="K26" s="12">
        <f t="shared" ref="K26:P26" si="10">K17+K18+K21-K23-K24</f>
        <v>59.826383616960385</v>
      </c>
      <c r="L26" s="12">
        <f t="shared" si="10"/>
        <v>59.826383616960385</v>
      </c>
      <c r="M26" s="12">
        <f t="shared" si="10"/>
        <v>59.826383616960385</v>
      </c>
      <c r="N26" s="12">
        <f t="shared" si="10"/>
        <v>46.923324964312684</v>
      </c>
      <c r="O26" s="12">
        <f t="shared" si="10"/>
        <v>46.923324964312684</v>
      </c>
      <c r="P26" s="12">
        <f t="shared" si="10"/>
        <v>46.923324964312684</v>
      </c>
      <c r="Q26" s="12">
        <f t="shared" ref="Q26:V26" si="11">Q17+Q18+Q21-Q23-Q24</f>
        <v>55.593924877592315</v>
      </c>
      <c r="R26" s="12">
        <f t="shared" si="11"/>
        <v>55.593924877592315</v>
      </c>
      <c r="S26" s="12">
        <f t="shared" si="11"/>
        <v>55.593924877592315</v>
      </c>
      <c r="T26" s="8">
        <f t="shared" si="11"/>
        <v>59.57332496431269</v>
      </c>
      <c r="U26" s="8">
        <f t="shared" si="11"/>
        <v>59.57332496431269</v>
      </c>
      <c r="V26" s="8">
        <f t="shared" si="11"/>
        <v>59.57332496431269</v>
      </c>
    </row>
    <row r="27" spans="1:22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</row>
    <row r="29" spans="1:2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</row>
    <row r="30" spans="1:22" ht="41.4">
      <c r="A30" s="7" t="s">
        <v>56</v>
      </c>
      <c r="B30" s="12">
        <f t="shared" ref="B30:J30" si="12">B31+10*LOG10(B28/B29)-B32</f>
        <v>0</v>
      </c>
      <c r="C30" s="12">
        <f t="shared" si="12"/>
        <v>-3</v>
      </c>
      <c r="D30" s="12">
        <f t="shared" si="12"/>
        <v>-3</v>
      </c>
      <c r="E30" s="12">
        <f t="shared" si="12"/>
        <v>0</v>
      </c>
      <c r="F30" s="12"/>
      <c r="G30" s="12">
        <f t="shared" si="12"/>
        <v>-3</v>
      </c>
      <c r="H30" s="74">
        <f t="shared" si="12"/>
        <v>0</v>
      </c>
      <c r="I30" s="74">
        <f t="shared" si="12"/>
        <v>-3</v>
      </c>
      <c r="J30" s="74">
        <f t="shared" si="12"/>
        <v>-3</v>
      </c>
      <c r="K30" s="12">
        <f t="shared" ref="K30:P30" si="13">K31+10*LOG10(K28/K29)-K32</f>
        <v>0</v>
      </c>
      <c r="L30" s="12">
        <f t="shared" si="13"/>
        <v>-3</v>
      </c>
      <c r="M30" s="12">
        <f t="shared" si="13"/>
        <v>-3</v>
      </c>
      <c r="N30" s="12">
        <f t="shared" si="13"/>
        <v>0</v>
      </c>
      <c r="O30" s="12">
        <f t="shared" si="13"/>
        <v>-3</v>
      </c>
      <c r="P30" s="12">
        <f t="shared" si="13"/>
        <v>-3</v>
      </c>
      <c r="Q30" s="12">
        <f t="shared" ref="Q30:V30" si="14">Q31+10*LOG10(Q28/Q29)-Q32</f>
        <v>0</v>
      </c>
      <c r="R30" s="12">
        <f t="shared" si="14"/>
        <v>-3</v>
      </c>
      <c r="S30" s="12">
        <f t="shared" si="14"/>
        <v>-3</v>
      </c>
      <c r="T30" s="8">
        <f t="shared" si="14"/>
        <v>0</v>
      </c>
      <c r="U30" s="8">
        <f t="shared" si="14"/>
        <v>-3</v>
      </c>
      <c r="V30" s="8">
        <f t="shared" si="14"/>
        <v>-3</v>
      </c>
    </row>
    <row r="31" spans="1:2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</row>
    <row r="32" spans="1:22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</row>
    <row r="33" spans="1:22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</row>
    <row r="34" spans="1:22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</row>
    <row r="35" spans="1:2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</row>
    <row r="36" spans="1:2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</row>
    <row r="37" spans="1:22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</row>
    <row r="38" spans="1:22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</row>
    <row r="39" spans="1:22" ht="27.6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</row>
    <row r="40" spans="1:22" ht="27.6">
      <c r="A40" s="7" t="s">
        <v>109</v>
      </c>
      <c r="B40" s="12">
        <f t="shared" ref="B40:J40" si="15">10*LOG10(10^((B35+B36)/10)+10^(B38/10))</f>
        <v>-167.00000000000003</v>
      </c>
      <c r="C40" s="12">
        <f t="shared" si="15"/>
        <v>-167.00000000000003</v>
      </c>
      <c r="D40" s="12">
        <f t="shared" si="15"/>
        <v>-167.00000000000003</v>
      </c>
      <c r="E40" s="12">
        <f t="shared" si="15"/>
        <v>-167.00000000000003</v>
      </c>
      <c r="F40" s="12"/>
      <c r="G40" s="12">
        <f t="shared" si="15"/>
        <v>-167.00000000000003</v>
      </c>
      <c r="H40" s="74">
        <f t="shared" si="15"/>
        <v>-167.00000000000003</v>
      </c>
      <c r="I40" s="74">
        <f t="shared" si="15"/>
        <v>-167.00000000000003</v>
      </c>
      <c r="J40" s="74">
        <f t="shared" si="15"/>
        <v>-167.00000000000003</v>
      </c>
      <c r="K40" s="12">
        <f t="shared" ref="K40:P40" si="16">10*LOG10(10^((K35+K36)/10)+10^(K38/10))</f>
        <v>-167.00000000000003</v>
      </c>
      <c r="L40" s="12">
        <f t="shared" si="16"/>
        <v>-167.00000000000003</v>
      </c>
      <c r="M40" s="12">
        <f t="shared" si="16"/>
        <v>-167.00000000000003</v>
      </c>
      <c r="N40" s="12">
        <f t="shared" si="16"/>
        <v>-164.98918835931039</v>
      </c>
      <c r="O40" s="12">
        <f t="shared" si="16"/>
        <v>-164.98918835931039</v>
      </c>
      <c r="P40" s="12">
        <f t="shared" si="16"/>
        <v>-164.98918835931039</v>
      </c>
      <c r="Q40" s="12">
        <f t="shared" ref="Q40:V40" si="17">10*LOG10(10^((Q35+Q36)/10)+10^(Q38/10))</f>
        <v>-167.00000000000003</v>
      </c>
      <c r="R40" s="12">
        <f t="shared" si="17"/>
        <v>-167.00000000000003</v>
      </c>
      <c r="S40" s="12">
        <f t="shared" si="17"/>
        <v>-167.00000000000003</v>
      </c>
      <c r="T40" s="8">
        <f t="shared" si="17"/>
        <v>-167.00000000000003</v>
      </c>
      <c r="U40" s="8">
        <f t="shared" si="17"/>
        <v>-167.00000000000003</v>
      </c>
      <c r="V40" s="8">
        <f t="shared" si="17"/>
        <v>-167.00000000000003</v>
      </c>
    </row>
    <row r="41" spans="1:22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</row>
    <row r="42" spans="1:22">
      <c r="A42" s="29" t="s">
        <v>70</v>
      </c>
      <c r="B42" s="19">
        <f t="shared" ref="B42:D42" si="18">50*180*1000</f>
        <v>9000000</v>
      </c>
      <c r="C42" s="19">
        <f t="shared" si="18"/>
        <v>9000000</v>
      </c>
      <c r="D42" s="19">
        <f t="shared" si="18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19">40*180*1000</f>
        <v>7200000</v>
      </c>
      <c r="J42" s="77">
        <f t="shared" si="19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20">10*180*1000</f>
        <v>1800000</v>
      </c>
      <c r="P42" s="15">
        <f t="shared" si="20"/>
        <v>1800000</v>
      </c>
      <c r="Q42" s="15">
        <f>40*180*1000</f>
        <v>7200000</v>
      </c>
      <c r="R42" s="15">
        <f t="shared" ref="R42:S42" si="21">40*180*1000</f>
        <v>7200000</v>
      </c>
      <c r="S42" s="15">
        <f t="shared" si="21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</row>
    <row r="43" spans="1:2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</row>
    <row r="44" spans="1:22">
      <c r="A44" s="7" t="s">
        <v>72</v>
      </c>
      <c r="B44" s="12">
        <f t="shared" ref="B44:J44" si="22">B40+10*LOG10(B42)</f>
        <v>-97.457574905606776</v>
      </c>
      <c r="C44" s="12">
        <f t="shared" si="22"/>
        <v>-97.457574905606776</v>
      </c>
      <c r="D44" s="12">
        <f t="shared" si="22"/>
        <v>-97.457574905606776</v>
      </c>
      <c r="E44" s="12">
        <f t="shared" si="22"/>
        <v>-99.533658010624237</v>
      </c>
      <c r="F44" s="12"/>
      <c r="G44" s="12">
        <f t="shared" si="22"/>
        <v>-99.533658010624237</v>
      </c>
      <c r="H44" s="74">
        <f t="shared" si="22"/>
        <v>-98.426675035687353</v>
      </c>
      <c r="I44" s="74">
        <f t="shared" si="22"/>
        <v>-98.426675035687353</v>
      </c>
      <c r="J44" s="74">
        <f t="shared" si="22"/>
        <v>-98.426675035687353</v>
      </c>
      <c r="K44" s="12">
        <f t="shared" ref="K44:P44" si="23">K40+10*LOG10(K42)</f>
        <v>-94.194216296319269</v>
      </c>
      <c r="L44" s="12">
        <f t="shared" si="23"/>
        <v>-94.194216296319269</v>
      </c>
      <c r="M44" s="12">
        <f t="shared" si="23"/>
        <v>-94.194216296319269</v>
      </c>
      <c r="N44" s="12">
        <f t="shared" si="23"/>
        <v>-102.43646330827733</v>
      </c>
      <c r="O44" s="12">
        <f t="shared" si="23"/>
        <v>-102.43646330827733</v>
      </c>
      <c r="P44" s="12">
        <f t="shared" si="23"/>
        <v>-102.43646330827733</v>
      </c>
      <c r="Q44" s="12">
        <f t="shared" ref="Q44:V44" si="24">Q40+10*LOG10(Q42)</f>
        <v>-98.426675035687353</v>
      </c>
      <c r="R44" s="12">
        <f t="shared" si="24"/>
        <v>-98.426675035687353</v>
      </c>
      <c r="S44" s="12">
        <f t="shared" si="24"/>
        <v>-98.426675035687353</v>
      </c>
      <c r="T44" s="8">
        <f t="shared" si="24"/>
        <v>-97.457574905606776</v>
      </c>
      <c r="U44" s="8">
        <f t="shared" si="24"/>
        <v>-97.457574905606776</v>
      </c>
      <c r="V44" s="8">
        <f t="shared" si="24"/>
        <v>-97.457574905606776</v>
      </c>
    </row>
    <row r="45" spans="1:22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</row>
    <row r="46" spans="1:22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</row>
    <row r="47" spans="1:2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</row>
    <row r="48" spans="1:22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</row>
    <row r="49" spans="1:2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</row>
    <row r="50" spans="1:22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</row>
    <row r="51" spans="1:22" ht="27.6">
      <c r="A51" s="7" t="s">
        <v>82</v>
      </c>
      <c r="B51" s="12">
        <f t="shared" ref="B51:J51" si="25">B44+B46+B47-B49</f>
        <v>-99.357574905606782</v>
      </c>
      <c r="C51" s="12">
        <f t="shared" si="25"/>
        <v>-99.357574905606782</v>
      </c>
      <c r="D51" s="12">
        <f t="shared" si="25"/>
        <v>-95.057574905606771</v>
      </c>
      <c r="E51" s="12">
        <f t="shared" si="25"/>
        <v>-104.72365801062423</v>
      </c>
      <c r="F51" s="12"/>
      <c r="G51" s="12">
        <f t="shared" si="25"/>
        <v>-100.10365801062423</v>
      </c>
      <c r="H51" s="74">
        <f t="shared" si="25"/>
        <v>-104.37667503568736</v>
      </c>
      <c r="I51" s="74">
        <f t="shared" si="25"/>
        <v>-104.37667503568736</v>
      </c>
      <c r="J51" s="74">
        <f t="shared" si="25"/>
        <v>-100.83667503568735</v>
      </c>
      <c r="K51" s="12">
        <f t="shared" ref="K51:P51" si="26">K44+K46+K47-K49</f>
        <v>-97.094216296319274</v>
      </c>
      <c r="L51" s="12">
        <f t="shared" si="26"/>
        <v>-96.994216296319266</v>
      </c>
      <c r="M51" s="12">
        <f t="shared" si="26"/>
        <v>-93.794216296319263</v>
      </c>
      <c r="N51" s="12">
        <f t="shared" si="26"/>
        <v>-106.09646330827732</v>
      </c>
      <c r="O51" s="12">
        <f t="shared" si="26"/>
        <v>-106.09646330827732</v>
      </c>
      <c r="P51" s="12">
        <f t="shared" si="26"/>
        <v>-102.59646330827732</v>
      </c>
      <c r="Q51" s="12">
        <f t="shared" ref="Q51:V51" si="27">Q44+Q46+Q47-Q49</f>
        <v>-103.02667503568735</v>
      </c>
      <c r="R51" s="12">
        <f t="shared" si="27"/>
        <v>-103.02667503568735</v>
      </c>
      <c r="S51" s="12">
        <f t="shared" si="27"/>
        <v>-98.926675035687353</v>
      </c>
      <c r="T51" s="8">
        <f t="shared" si="27"/>
        <v>-99.557574905606771</v>
      </c>
      <c r="U51" s="8">
        <f t="shared" si="27"/>
        <v>-99.557574905606771</v>
      </c>
      <c r="V51" s="8">
        <f t="shared" si="27"/>
        <v>-95.307574905606771</v>
      </c>
    </row>
    <row r="52" spans="1:22" ht="27.6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</row>
    <row r="53" spans="1:22" ht="27.6">
      <c r="A53" s="30" t="s">
        <v>85</v>
      </c>
      <c r="B53" s="23">
        <f>B26+B30+B33-B34-B51</f>
        <v>157.93089986991947</v>
      </c>
      <c r="C53" s="23">
        <f t="shared" ref="C53:G53" si="28">C26+C30+C33-C34-C51</f>
        <v>154.93089986991947</v>
      </c>
      <c r="D53" s="23">
        <f t="shared" si="28"/>
        <v>150.63089986991946</v>
      </c>
      <c r="E53" s="23">
        <f t="shared" si="28"/>
        <v>157.36089986991945</v>
      </c>
      <c r="F53" s="23"/>
      <c r="G53" s="23">
        <f t="shared" si="28"/>
        <v>149.74089986991945</v>
      </c>
      <c r="H53" s="79">
        <f>H26+H30+H33-H34-H51</f>
        <v>161.98089986991948</v>
      </c>
      <c r="I53" s="79">
        <f t="shared" ref="I53:J53" si="29">I26+I30+I33-I34-I51</f>
        <v>158.98089986991948</v>
      </c>
      <c r="J53" s="79">
        <f t="shared" si="29"/>
        <v>155.44089986991946</v>
      </c>
      <c r="K53" s="23">
        <f>K26+K30+K33-K34-K51</f>
        <v>155.92059991327966</v>
      </c>
      <c r="L53" s="23">
        <f t="shared" ref="L53:M53" si="30">L26+L30+L33-L34-L51</f>
        <v>152.82059991327964</v>
      </c>
      <c r="M53" s="23">
        <f t="shared" si="30"/>
        <v>149.62059991327965</v>
      </c>
      <c r="N53" s="23">
        <f>N26+N30+N33-N34-N51</f>
        <v>152.01978827259001</v>
      </c>
      <c r="O53" s="23">
        <f t="shared" ref="O53:P53" si="31">O26+O30+O33-O34-O51</f>
        <v>149.01978827259001</v>
      </c>
      <c r="P53" s="23">
        <f t="shared" si="31"/>
        <v>145.51978827259001</v>
      </c>
      <c r="Q53" s="23">
        <f>Q26+Q30+Q33-Q34-Q51</f>
        <v>157.62059991327965</v>
      </c>
      <c r="R53" s="23">
        <f t="shared" ref="R53:S53" si="32">R26+R30+R33-R34-R51</f>
        <v>154.62059991327965</v>
      </c>
      <c r="S53" s="23">
        <f t="shared" si="32"/>
        <v>150.52059991327968</v>
      </c>
      <c r="T53" s="23">
        <f>T26+T30+T33-T34-T51</f>
        <v>158.13089986991946</v>
      </c>
      <c r="U53" s="23">
        <f t="shared" ref="U53:V53" si="33">U26+U30+U33-U34-U51</f>
        <v>155.13089986991946</v>
      </c>
      <c r="V53" s="23">
        <f t="shared" si="33"/>
        <v>150.88089986991946</v>
      </c>
    </row>
    <row r="54" spans="1:22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</row>
    <row r="56" spans="1:22" ht="27.6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</row>
    <row r="57" spans="1:22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</row>
    <row r="58" spans="1:2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</row>
    <row r="59" spans="1:2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</row>
    <row r="60" spans="1:2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</row>
    <row r="61" spans="1:22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</row>
    <row r="62" spans="1:22" ht="27.6">
      <c r="A62" s="30" t="s">
        <v>111</v>
      </c>
      <c r="B62" s="23">
        <f>B53-B57+B58-B59+B60</f>
        <v>140.30089986991948</v>
      </c>
      <c r="C62" s="23">
        <f t="shared" ref="C62:G62" si="34">C53-C57+C58-C59+C60</f>
        <v>137.30089986991948</v>
      </c>
      <c r="D62" s="23">
        <f t="shared" si="34"/>
        <v>133.00089986991946</v>
      </c>
      <c r="E62" s="23">
        <f t="shared" si="34"/>
        <v>139.73089986991945</v>
      </c>
      <c r="F62" s="23"/>
      <c r="G62" s="23">
        <f t="shared" si="34"/>
        <v>132.11089986991945</v>
      </c>
      <c r="H62" s="79">
        <f>H53-H57+H58-H59+H60</f>
        <v>144.35089986991949</v>
      </c>
      <c r="I62" s="79">
        <f t="shared" ref="I62:J62" si="35">I53-I57+I58-I59+I60</f>
        <v>141.35089986991949</v>
      </c>
      <c r="J62" s="79">
        <f t="shared" si="35"/>
        <v>137.81089986991947</v>
      </c>
      <c r="K62" s="23">
        <f>K53-K57+K58-K59+K60</f>
        <v>138.29059991327966</v>
      </c>
      <c r="L62" s="23">
        <f t="shared" ref="L62:M62" si="36">L53-L57+L58-L59+L60</f>
        <v>135.19059991327964</v>
      </c>
      <c r="M62" s="23">
        <f t="shared" si="36"/>
        <v>131.99059991327965</v>
      </c>
      <c r="N62" s="23">
        <f>N53-N57+N58-N59+N60</f>
        <v>134.38978827259001</v>
      </c>
      <c r="O62" s="23">
        <f t="shared" ref="O62:P62" si="37">O53-O57+O58-O59+O60</f>
        <v>131.38978827259001</v>
      </c>
      <c r="P62" s="23">
        <f t="shared" si="37"/>
        <v>127.88978827259001</v>
      </c>
      <c r="Q62" s="23">
        <f>Q53-Q57+Q58-Q59+Q60</f>
        <v>139.99059991327965</v>
      </c>
      <c r="R62" s="23">
        <f t="shared" ref="R62:S62" si="38">R53-R57+R58-R59+R60</f>
        <v>136.99059991327965</v>
      </c>
      <c r="S62" s="23">
        <f t="shared" si="38"/>
        <v>132.89059991327969</v>
      </c>
      <c r="T62" s="23">
        <f>T53-T57+T58-T59+T60</f>
        <v>140.50089986991946</v>
      </c>
      <c r="U62" s="23">
        <f t="shared" ref="U62:V62" si="39">U53-U57+U58-U59+U60</f>
        <v>137.50089986991946</v>
      </c>
      <c r="V62" s="23">
        <f t="shared" si="39"/>
        <v>133.25089986991946</v>
      </c>
    </row>
    <row r="63" spans="1:22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</row>
    <row r="65" spans="1:22">
      <c r="A65" s="30" t="s">
        <v>98</v>
      </c>
      <c r="B65" s="23">
        <f t="shared" ref="B65:J65" si="40">B17-B23-B51+B21+B33</f>
        <v>144.90000000000003</v>
      </c>
      <c r="C65" s="23">
        <f t="shared" si="40"/>
        <v>144.90000000000003</v>
      </c>
      <c r="D65" s="23">
        <f t="shared" si="40"/>
        <v>140.60000000000002</v>
      </c>
      <c r="E65" s="23">
        <f t="shared" si="40"/>
        <v>148.19000000000003</v>
      </c>
      <c r="F65" s="23"/>
      <c r="G65" s="23">
        <f t="shared" si="40"/>
        <v>143.57000000000002</v>
      </c>
      <c r="H65" s="79">
        <f t="shared" si="40"/>
        <v>148.95000000000005</v>
      </c>
      <c r="I65" s="79">
        <f t="shared" si="40"/>
        <v>148.95000000000005</v>
      </c>
      <c r="J65" s="79">
        <f t="shared" si="40"/>
        <v>145.41000000000003</v>
      </c>
      <c r="K65" s="23">
        <f t="shared" ref="K65:P65" si="41">K17-K23-K51+K21+K33</f>
        <v>145.90000000000003</v>
      </c>
      <c r="L65" s="23">
        <f t="shared" si="41"/>
        <v>145.80000000000001</v>
      </c>
      <c r="M65" s="23">
        <f t="shared" si="41"/>
        <v>142.60000000000002</v>
      </c>
      <c r="N65" s="23">
        <f t="shared" si="41"/>
        <v>144.64918835931039</v>
      </c>
      <c r="O65" s="23">
        <f t="shared" si="41"/>
        <v>144.64918835931039</v>
      </c>
      <c r="P65" s="23">
        <f t="shared" si="41"/>
        <v>141.14918835931039</v>
      </c>
      <c r="Q65" s="23">
        <f t="shared" ref="Q65:V65" si="42">Q17-Q23-Q51+Q21+Q33</f>
        <v>147.60000000000002</v>
      </c>
      <c r="R65" s="23">
        <f t="shared" si="42"/>
        <v>147.60000000000002</v>
      </c>
      <c r="S65" s="23">
        <f t="shared" si="42"/>
        <v>143.50000000000006</v>
      </c>
      <c r="T65" s="23">
        <f t="shared" si="42"/>
        <v>145.10000000000002</v>
      </c>
      <c r="U65" s="23">
        <f t="shared" si="42"/>
        <v>145.10000000000002</v>
      </c>
      <c r="V65" s="23">
        <f t="shared" si="42"/>
        <v>140.85000000000002</v>
      </c>
    </row>
  </sheetData>
  <mergeCells count="7">
    <mergeCell ref="T1:V1"/>
    <mergeCell ref="Q1:S1"/>
    <mergeCell ref="B1:D1"/>
    <mergeCell ref="E1:G1"/>
    <mergeCell ref="H1:J1"/>
    <mergeCell ref="K1:M1"/>
    <mergeCell ref="N1:P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5"/>
  <sheetViews>
    <sheetView workbookViewId="0">
      <pane xSplit="1" ySplit="1" topLeftCell="K47" activePane="bottomRight" state="frozen"/>
      <selection pane="topRight"/>
      <selection pane="bottomLeft"/>
      <selection pane="bottomRight" activeCell="N52" sqref="N5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296875" style="1" bestFit="1" customWidth="1"/>
    <col min="14" max="16384" width="9" style="1"/>
  </cols>
  <sheetData>
    <row r="1" spans="1:13" ht="14.25" customHeight="1">
      <c r="A1" s="3"/>
      <c r="B1" s="95" t="s">
        <v>102</v>
      </c>
      <c r="C1" s="95"/>
      <c r="D1" s="95" t="s">
        <v>103</v>
      </c>
      <c r="E1" s="95"/>
      <c r="F1" s="96" t="s">
        <v>115</v>
      </c>
      <c r="G1" s="96"/>
      <c r="H1" s="95" t="s">
        <v>116</v>
      </c>
      <c r="I1" s="95"/>
      <c r="J1" s="95" t="s">
        <v>119</v>
      </c>
      <c r="K1" s="95"/>
      <c r="L1" s="95" t="s">
        <v>126</v>
      </c>
      <c r="M1" s="95"/>
    </row>
    <row r="2" spans="1:1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1.4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</row>
    <row r="38" spans="1:1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</row>
    <row r="40" spans="1:13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</row>
    <row r="42" spans="1:1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</row>
    <row r="46" spans="1:1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7.6">
      <c r="A50" s="7" t="s">
        <v>80</v>
      </c>
      <c r="B50" s="12">
        <f t="shared" ref="B50:G50" si="12">B43+B45+B47-B48</f>
        <v>-122.24727494896696</v>
      </c>
      <c r="C50" s="12">
        <f t="shared" si="12"/>
        <v>-122.24727494896696</v>
      </c>
      <c r="D50" s="12">
        <f t="shared" si="12"/>
        <v>-120.46727494896696</v>
      </c>
      <c r="E50" s="12">
        <f t="shared" si="12"/>
        <v>-120.46727494896696</v>
      </c>
      <c r="F50" s="74">
        <f t="shared" si="12"/>
        <v>-112.98727494896697</v>
      </c>
      <c r="G50" s="74">
        <f t="shared" si="12"/>
        <v>-112.98727494896697</v>
      </c>
      <c r="H50" s="12">
        <f t="shared" ref="H50:M50" si="13">H43+H45+H47-H48</f>
        <v>-123.64727494896697</v>
      </c>
      <c r="I50" s="12">
        <f t="shared" si="13"/>
        <v>-123.54727494896696</v>
      </c>
      <c r="J50" s="12">
        <f t="shared" si="13"/>
        <v>-117.26566384942014</v>
      </c>
      <c r="K50" s="12">
        <f t="shared" si="13"/>
        <v>-117.26566384942014</v>
      </c>
      <c r="L50" s="12">
        <f t="shared" si="13"/>
        <v>-124.96727494896696</v>
      </c>
      <c r="M50" s="12">
        <f t="shared" si="13"/>
        <v>-124.96727494896696</v>
      </c>
    </row>
    <row r="51" spans="1:13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7.6">
      <c r="A52" s="22" t="s">
        <v>83</v>
      </c>
      <c r="B52" s="23">
        <f t="shared" ref="B52:G52" si="14">B25+B30+B33-B34-B50</f>
        <v>158.27817481888638</v>
      </c>
      <c r="C52" s="23">
        <f t="shared" si="14"/>
        <v>155.27817481888638</v>
      </c>
      <c r="D52" s="23">
        <f t="shared" si="14"/>
        <v>152.6381748188864</v>
      </c>
      <c r="E52" s="23">
        <f t="shared" si="14"/>
        <v>149.6381748188864</v>
      </c>
      <c r="F52" s="79">
        <f t="shared" si="14"/>
        <v>149.01817481888639</v>
      </c>
      <c r="G52" s="79">
        <f t="shared" si="14"/>
        <v>146.01817481888639</v>
      </c>
      <c r="H52" s="23">
        <f t="shared" ref="H52:M52" si="15">H25+H30+H33-H34-H50</f>
        <v>156.66787486224661</v>
      </c>
      <c r="I52" s="23">
        <f t="shared" si="15"/>
        <v>153.56787486224658</v>
      </c>
      <c r="J52" s="23">
        <f t="shared" si="15"/>
        <v>150.28626376269978</v>
      </c>
      <c r="K52" s="23">
        <f t="shared" si="15"/>
        <v>147.28626376269978</v>
      </c>
      <c r="L52" s="23">
        <f t="shared" si="15"/>
        <v>157.9878748622466</v>
      </c>
      <c r="M52" s="23">
        <f t="shared" si="15"/>
        <v>154.9878748622466</v>
      </c>
    </row>
    <row r="53" spans="1:13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</row>
    <row r="54" spans="1:1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</row>
    <row r="57" spans="1:13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</row>
    <row r="58" spans="1:1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7.6">
      <c r="A61" s="22" t="s">
        <v>110</v>
      </c>
      <c r="B61" s="23">
        <f t="shared" ref="B61:G61" si="16">B52-B56+B58-B59+B60</f>
        <v>137.3281748188864</v>
      </c>
      <c r="C61" s="23">
        <f t="shared" si="16"/>
        <v>134.3281748188864</v>
      </c>
      <c r="D61" s="23">
        <f t="shared" si="16"/>
        <v>131.68817481888641</v>
      </c>
      <c r="E61" s="23">
        <f t="shared" si="16"/>
        <v>128.68817481888641</v>
      </c>
      <c r="F61" s="79">
        <f t="shared" si="16"/>
        <v>128.0681748188864</v>
      </c>
      <c r="G61" s="79">
        <f t="shared" si="16"/>
        <v>125.0681748188864</v>
      </c>
      <c r="H61" s="23">
        <f t="shared" ref="H61:M61" si="17">H52-H56+H58-H59+H60</f>
        <v>135.71787486224662</v>
      </c>
      <c r="I61" s="23">
        <f t="shared" si="17"/>
        <v>132.61787486224659</v>
      </c>
      <c r="J61" s="23">
        <f t="shared" si="17"/>
        <v>129.33626376269979</v>
      </c>
      <c r="K61" s="23">
        <f t="shared" si="17"/>
        <v>126.33626376269979</v>
      </c>
      <c r="L61" s="23">
        <f t="shared" si="17"/>
        <v>137.03787486224661</v>
      </c>
      <c r="M61" s="23">
        <f t="shared" si="17"/>
        <v>134.03787486224661</v>
      </c>
    </row>
    <row r="62" spans="1:13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</row>
    <row r="63" spans="1:13">
      <c r="C63" s="2"/>
      <c r="E63" s="2"/>
      <c r="G63" s="82"/>
      <c r="I63" s="2"/>
      <c r="J63" s="2"/>
      <c r="K63" s="2"/>
      <c r="L63" s="2"/>
      <c r="M63" s="2"/>
    </row>
    <row r="64" spans="1:13">
      <c r="A64" s="22" t="s">
        <v>97</v>
      </c>
      <c r="B64" s="23">
        <f t="shared" ref="B64:G64" si="18">B17+B22-B50+B21+B33</f>
        <v>145.24727494896695</v>
      </c>
      <c r="C64" s="23">
        <f t="shared" si="18"/>
        <v>145.24727494896695</v>
      </c>
      <c r="D64" s="23">
        <f t="shared" si="18"/>
        <v>143.46727494896697</v>
      </c>
      <c r="E64" s="23">
        <f t="shared" si="18"/>
        <v>143.46727494896697</v>
      </c>
      <c r="F64" s="79">
        <f t="shared" si="18"/>
        <v>135.98727494896696</v>
      </c>
      <c r="G64" s="79">
        <f t="shared" si="18"/>
        <v>135.98727494896696</v>
      </c>
      <c r="H64" s="23">
        <f t="shared" ref="H64:M64" si="19">H17+H22-H50+H21+H33</f>
        <v>146.64727494896698</v>
      </c>
      <c r="I64" s="23">
        <f t="shared" si="19"/>
        <v>146.54727494896696</v>
      </c>
      <c r="J64" s="23">
        <f t="shared" si="19"/>
        <v>140.26566384942015</v>
      </c>
      <c r="K64" s="23">
        <f t="shared" si="19"/>
        <v>140.26566384942015</v>
      </c>
      <c r="L64" s="23">
        <f t="shared" si="19"/>
        <v>147.96727494896697</v>
      </c>
      <c r="M64" s="23">
        <f t="shared" si="19"/>
        <v>147.96727494896697</v>
      </c>
    </row>
    <row r="65" spans="1:1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5"/>
  <sheetViews>
    <sheetView workbookViewId="0">
      <pane xSplit="1" ySplit="1" topLeftCell="D35" activePane="bottomRight" state="frozen"/>
      <selection pane="topRight"/>
      <selection pane="bottomLeft"/>
      <selection pane="bottomRight" activeCell="M52" sqref="M5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296875" style="1" bestFit="1" customWidth="1"/>
    <col min="14" max="16384" width="9" style="1"/>
  </cols>
  <sheetData>
    <row r="1" spans="1:13" ht="14.25" customHeight="1">
      <c r="A1" s="3"/>
      <c r="B1" s="95" t="s">
        <v>102</v>
      </c>
      <c r="C1" s="95"/>
      <c r="D1" s="95" t="s">
        <v>103</v>
      </c>
      <c r="E1" s="95"/>
      <c r="F1" s="96" t="s">
        <v>115</v>
      </c>
      <c r="G1" s="96"/>
      <c r="H1" s="95" t="s">
        <v>116</v>
      </c>
      <c r="I1" s="95"/>
      <c r="J1" s="95" t="s">
        <v>120</v>
      </c>
      <c r="K1" s="95"/>
      <c r="L1" s="95" t="s">
        <v>128</v>
      </c>
      <c r="M1" s="95"/>
    </row>
    <row r="2" spans="1:1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1.4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</row>
    <row r="38" spans="1:1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</row>
    <row r="40" spans="1:13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</row>
    <row r="42" spans="1:1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</row>
    <row r="46" spans="1:1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7.6">
      <c r="A50" s="7" t="s">
        <v>80</v>
      </c>
      <c r="B50" s="12">
        <f t="shared" ref="B50:G50" si="12">B43+B45+B47-B48</f>
        <v>-118.44727494896696</v>
      </c>
      <c r="C50" s="12">
        <f t="shared" si="12"/>
        <v>-118.44727494896696</v>
      </c>
      <c r="D50" s="12">
        <f t="shared" si="12"/>
        <v>-118.41727494896696</v>
      </c>
      <c r="E50" s="12">
        <f t="shared" si="12"/>
        <v>-118.41727494896696</v>
      </c>
      <c r="F50" s="74">
        <f t="shared" si="12"/>
        <v>-113.10727494896696</v>
      </c>
      <c r="G50" s="74">
        <f t="shared" si="12"/>
        <v>-113.10727494896696</v>
      </c>
      <c r="H50" s="12">
        <f t="shared" ref="H50:M50" si="13">H43+H45+H47-H48</f>
        <v>-122.36727494896697</v>
      </c>
      <c r="I50" s="12">
        <f t="shared" si="13"/>
        <v>-122.36727494896697</v>
      </c>
      <c r="J50" s="12">
        <f t="shared" si="13"/>
        <v>-114.42566384942013</v>
      </c>
      <c r="K50" s="12">
        <f t="shared" si="13"/>
        <v>-114.42566384942013</v>
      </c>
      <c r="L50" s="12">
        <f t="shared" si="13"/>
        <v>-122.34727494896697</v>
      </c>
      <c r="M50" s="12">
        <f t="shared" si="13"/>
        <v>-122.34727494896697</v>
      </c>
    </row>
    <row r="51" spans="1:13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7.6">
      <c r="A52" s="22" t="s">
        <v>83</v>
      </c>
      <c r="B52" s="23">
        <f t="shared" ref="B52:G52" si="14">B25+B30+B33-B34-B50</f>
        <v>154.4781748188864</v>
      </c>
      <c r="C52" s="23">
        <f t="shared" si="14"/>
        <v>151.4781748188864</v>
      </c>
      <c r="D52" s="23">
        <f t="shared" si="14"/>
        <v>150.58817481888639</v>
      </c>
      <c r="E52" s="23">
        <f t="shared" si="14"/>
        <v>147.58817481888639</v>
      </c>
      <c r="F52" s="79">
        <f t="shared" si="14"/>
        <v>149.1381748188864</v>
      </c>
      <c r="G52" s="79">
        <f t="shared" si="14"/>
        <v>146.1381748188864</v>
      </c>
      <c r="H52" s="23">
        <f t="shared" ref="H52:M52" si="15">H25+H30+H33-H34-H50</f>
        <v>155.38787486224658</v>
      </c>
      <c r="I52" s="23">
        <f t="shared" si="15"/>
        <v>152.38787486224658</v>
      </c>
      <c r="J52" s="23">
        <f t="shared" si="15"/>
        <v>147.44626376269974</v>
      </c>
      <c r="K52" s="23">
        <f t="shared" si="15"/>
        <v>144.44626376269974</v>
      </c>
      <c r="L52" s="23">
        <f t="shared" si="15"/>
        <v>155.36787486224659</v>
      </c>
      <c r="M52" s="23">
        <f t="shared" si="15"/>
        <v>152.36787486224659</v>
      </c>
    </row>
    <row r="53" spans="1:13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</row>
    <row r="54" spans="1:1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</row>
    <row r="57" spans="1:13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</row>
    <row r="58" spans="1:1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7.6">
      <c r="A61" s="22" t="s">
        <v>110</v>
      </c>
      <c r="B61" s="23">
        <f t="shared" ref="B61:G61" si="16">B52-B56+B58-B59+B60</f>
        <v>133.52817481888641</v>
      </c>
      <c r="C61" s="23">
        <f t="shared" si="16"/>
        <v>130.52817481888641</v>
      </c>
      <c r="D61" s="23">
        <f t="shared" si="16"/>
        <v>129.6381748188864</v>
      </c>
      <c r="E61" s="23">
        <f t="shared" si="16"/>
        <v>126.6381748188864</v>
      </c>
      <c r="F61" s="79">
        <f t="shared" si="16"/>
        <v>128.18817481888641</v>
      </c>
      <c r="G61" s="79">
        <f t="shared" si="16"/>
        <v>125.18817481888641</v>
      </c>
      <c r="H61" s="23">
        <f t="shared" ref="H61:M61" si="17">H52-H56+H58-H59+H60</f>
        <v>134.43787486224659</v>
      </c>
      <c r="I61" s="23">
        <f t="shared" si="17"/>
        <v>131.43787486224659</v>
      </c>
      <c r="J61" s="23">
        <f t="shared" si="17"/>
        <v>126.49626376269975</v>
      </c>
      <c r="K61" s="23">
        <f t="shared" si="17"/>
        <v>123.49626376269975</v>
      </c>
      <c r="L61" s="23">
        <f t="shared" si="17"/>
        <v>134.41787486224661</v>
      </c>
      <c r="M61" s="23">
        <f t="shared" si="17"/>
        <v>131.41787486224661</v>
      </c>
    </row>
    <row r="62" spans="1:13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</row>
    <row r="63" spans="1:13">
      <c r="C63" s="2"/>
      <c r="E63" s="2"/>
      <c r="G63" s="82"/>
      <c r="I63" s="2"/>
      <c r="J63" s="2"/>
      <c r="K63" s="2"/>
      <c r="L63" s="2"/>
      <c r="M63" s="2"/>
    </row>
    <row r="64" spans="1:13">
      <c r="A64" s="22" t="s">
        <v>97</v>
      </c>
      <c r="B64" s="23">
        <f t="shared" ref="B64:G64" si="18">B17+B22-B50+B21+B33</f>
        <v>141.44727494896696</v>
      </c>
      <c r="C64" s="23">
        <f t="shared" si="18"/>
        <v>141.44727494896696</v>
      </c>
      <c r="D64" s="23">
        <f t="shared" si="18"/>
        <v>141.41727494896696</v>
      </c>
      <c r="E64" s="23">
        <f t="shared" si="18"/>
        <v>141.41727494896696</v>
      </c>
      <c r="F64" s="79">
        <f t="shared" si="18"/>
        <v>136.10727494896696</v>
      </c>
      <c r="G64" s="79">
        <f t="shared" si="18"/>
        <v>136.10727494896696</v>
      </c>
      <c r="H64" s="23">
        <f t="shared" ref="H64:M64" si="19">H17+H22-H50+H21+H33</f>
        <v>145.36727494896695</v>
      </c>
      <c r="I64" s="23">
        <f t="shared" si="19"/>
        <v>145.36727494896695</v>
      </c>
      <c r="J64" s="23">
        <f t="shared" si="19"/>
        <v>137.42566384942012</v>
      </c>
      <c r="K64" s="23">
        <f t="shared" si="19"/>
        <v>137.42566384942012</v>
      </c>
      <c r="L64" s="23">
        <f t="shared" si="19"/>
        <v>145.34727494896697</v>
      </c>
      <c r="M64" s="23">
        <f t="shared" si="19"/>
        <v>145.34727494896697</v>
      </c>
    </row>
    <row r="65" spans="1:1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5"/>
  <sheetViews>
    <sheetView workbookViewId="0">
      <pane xSplit="1" ySplit="1" topLeftCell="D50" activePane="bottomRight" state="frozen"/>
      <selection pane="topRight"/>
      <selection pane="bottomLeft"/>
      <selection pane="bottomRight" activeCell="M52" sqref="M5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296875" style="1" bestFit="1" customWidth="1"/>
    <col min="14" max="16384" width="9" style="1"/>
  </cols>
  <sheetData>
    <row r="1" spans="1:13" ht="14.25" customHeight="1">
      <c r="A1" s="3"/>
      <c r="B1" s="95" t="s">
        <v>102</v>
      </c>
      <c r="C1" s="95"/>
      <c r="D1" s="95" t="s">
        <v>103</v>
      </c>
      <c r="E1" s="95"/>
      <c r="F1" s="96" t="s">
        <v>115</v>
      </c>
      <c r="G1" s="96"/>
      <c r="H1" s="95" t="s">
        <v>116</v>
      </c>
      <c r="I1" s="95"/>
      <c r="J1" s="95" t="s">
        <v>118</v>
      </c>
      <c r="K1" s="95"/>
      <c r="L1" s="95" t="s">
        <v>126</v>
      </c>
      <c r="M1" s="95"/>
    </row>
    <row r="2" spans="1:1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</row>
    <row r="3" spans="1:1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</row>
    <row r="4" spans="1:1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</row>
    <row r="7" spans="1:1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</row>
    <row r="9" spans="1:1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</row>
    <row r="10" spans="1:1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</row>
    <row r="11" spans="1:1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</row>
    <row r="13" spans="1:1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</row>
    <row r="14" spans="1:1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</row>
    <row r="15" spans="1:1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</row>
    <row r="17" spans="1:1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</row>
    <row r="18" spans="1:13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</row>
    <row r="20" spans="1:13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</row>
    <row r="21" spans="1:1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</row>
    <row r="27" spans="1:1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</row>
    <row r="28" spans="1:1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</row>
    <row r="29" spans="1:1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</row>
    <row r="30" spans="1:13" ht="41.4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</row>
    <row r="34" spans="1:1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</row>
    <row r="38" spans="1:1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</row>
    <row r="39" spans="1:13" ht="27.6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</row>
    <row r="40" spans="1:13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</row>
    <row r="41" spans="1:13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</row>
    <row r="42" spans="1:1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</row>
    <row r="43" spans="1:13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</row>
    <row r="45" spans="1:13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</row>
    <row r="46" spans="1:1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</row>
    <row r="50" spans="1:13" ht="27.6">
      <c r="A50" s="7" t="s">
        <v>80</v>
      </c>
      <c r="B50" s="12">
        <f t="shared" ref="B50:G50" si="12">B43+B45+B47-B48</f>
        <v>-115.44727494896696</v>
      </c>
      <c r="C50" s="12">
        <f t="shared" si="12"/>
        <v>-115.44727494896696</v>
      </c>
      <c r="D50" s="12">
        <f t="shared" si="12"/>
        <v>-115.70727494896697</v>
      </c>
      <c r="E50" s="12">
        <f t="shared" si="12"/>
        <v>-115.70727494896697</v>
      </c>
      <c r="F50" s="74">
        <f t="shared" si="12"/>
        <v>-112.91727494896696</v>
      </c>
      <c r="G50" s="74">
        <f t="shared" si="12"/>
        <v>-112.91727494896696</v>
      </c>
      <c r="H50" s="12">
        <f t="shared" ref="H50:M50" si="13">H43+H45+H47-H48</f>
        <v>-120.27727494896696</v>
      </c>
      <c r="I50" s="12">
        <f t="shared" si="13"/>
        <v>-120.27727494896696</v>
      </c>
      <c r="J50" s="12">
        <f t="shared" si="13"/>
        <v>-112.02566384942014</v>
      </c>
      <c r="K50" s="12">
        <f t="shared" si="13"/>
        <v>-112.02566384942014</v>
      </c>
      <c r="L50" s="12">
        <f t="shared" si="13"/>
        <v>-119.89727494896697</v>
      </c>
      <c r="M50" s="12">
        <f t="shared" si="13"/>
        <v>-119.89727494896697</v>
      </c>
    </row>
    <row r="51" spans="1:13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</row>
    <row r="52" spans="1:13" ht="27.6">
      <c r="A52" s="22" t="s">
        <v>83</v>
      </c>
      <c r="B52" s="23">
        <f t="shared" ref="B52:G52" si="14">B25+B30+B33-B34-B50</f>
        <v>151.4781748188864</v>
      </c>
      <c r="C52" s="23">
        <f t="shared" si="14"/>
        <v>148.4781748188864</v>
      </c>
      <c r="D52" s="23">
        <f t="shared" si="14"/>
        <v>147.87817481888641</v>
      </c>
      <c r="E52" s="23">
        <f t="shared" si="14"/>
        <v>144.87817481888641</v>
      </c>
      <c r="F52" s="79">
        <f t="shared" si="14"/>
        <v>148.9481748188864</v>
      </c>
      <c r="G52" s="79">
        <f t="shared" si="14"/>
        <v>145.9481748188864</v>
      </c>
      <c r="H52" s="23">
        <f t="shared" ref="H52:M52" si="15">H25+H30+H33-H34-H50</f>
        <v>153.2978748622466</v>
      </c>
      <c r="I52" s="23">
        <f t="shared" si="15"/>
        <v>150.2978748622466</v>
      </c>
      <c r="J52" s="23">
        <f t="shared" si="15"/>
        <v>145.04626376269977</v>
      </c>
      <c r="K52" s="23">
        <f t="shared" si="15"/>
        <v>142.04626376269977</v>
      </c>
      <c r="L52" s="23">
        <f t="shared" si="15"/>
        <v>152.91787486224661</v>
      </c>
      <c r="M52" s="23">
        <f t="shared" si="15"/>
        <v>149.91787486224661</v>
      </c>
    </row>
    <row r="53" spans="1:13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</row>
    <row r="54" spans="1:1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</row>
    <row r="55" spans="1:1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</row>
    <row r="56" spans="1:13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</row>
    <row r="57" spans="1:13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</row>
    <row r="58" spans="1:1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</row>
    <row r="60" spans="1:1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27.6">
      <c r="A61" s="22" t="s">
        <v>110</v>
      </c>
      <c r="B61" s="23">
        <f t="shared" ref="B61:G61" si="16">B52-B56+B58-B59+B60</f>
        <v>130.52817481888641</v>
      </c>
      <c r="C61" s="23">
        <f t="shared" si="16"/>
        <v>127.52817481888641</v>
      </c>
      <c r="D61" s="23">
        <f t="shared" si="16"/>
        <v>126.92817481888642</v>
      </c>
      <c r="E61" s="23">
        <f t="shared" si="16"/>
        <v>123.92817481888642</v>
      </c>
      <c r="F61" s="79">
        <f t="shared" si="16"/>
        <v>127.99817481888641</v>
      </c>
      <c r="G61" s="79">
        <f t="shared" si="16"/>
        <v>124.99817481888641</v>
      </c>
      <c r="H61" s="23">
        <f t="shared" ref="H61:M61" si="17">H52-H56+H58-H59+H60</f>
        <v>132.34787486224661</v>
      </c>
      <c r="I61" s="23">
        <f t="shared" si="17"/>
        <v>129.34787486224661</v>
      </c>
      <c r="J61" s="23">
        <f t="shared" si="17"/>
        <v>124.09626376269978</v>
      </c>
      <c r="K61" s="23">
        <f t="shared" si="17"/>
        <v>121.09626376269978</v>
      </c>
      <c r="L61" s="23">
        <f t="shared" si="17"/>
        <v>131.96787486224662</v>
      </c>
      <c r="M61" s="23">
        <f t="shared" si="17"/>
        <v>128.96787486224662</v>
      </c>
    </row>
    <row r="62" spans="1:13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</row>
    <row r="63" spans="1:13">
      <c r="C63" s="2"/>
      <c r="E63" s="2"/>
      <c r="G63" s="82"/>
      <c r="I63" s="2"/>
      <c r="J63" s="2"/>
      <c r="K63" s="2"/>
      <c r="L63" s="2"/>
      <c r="M63" s="2"/>
    </row>
    <row r="64" spans="1:13">
      <c r="A64" s="22" t="s">
        <v>97</v>
      </c>
      <c r="B64" s="23">
        <f t="shared" ref="B64:G64" si="18">B17+B22-B50+B21+B33</f>
        <v>138.44727494896696</v>
      </c>
      <c r="C64" s="23">
        <f t="shared" si="18"/>
        <v>138.44727494896696</v>
      </c>
      <c r="D64" s="23">
        <f t="shared" si="18"/>
        <v>138.70727494896698</v>
      </c>
      <c r="E64" s="23">
        <f t="shared" si="18"/>
        <v>138.70727494896698</v>
      </c>
      <c r="F64" s="79">
        <f t="shared" si="18"/>
        <v>135.91727494896696</v>
      </c>
      <c r="G64" s="79">
        <f t="shared" si="18"/>
        <v>135.91727494896696</v>
      </c>
      <c r="H64" s="23">
        <f t="shared" ref="H64:M64" si="19">H17+H22-H50+H21+H33</f>
        <v>143.27727494896698</v>
      </c>
      <c r="I64" s="23">
        <f t="shared" si="19"/>
        <v>143.27727494896698</v>
      </c>
      <c r="J64" s="23">
        <f t="shared" si="19"/>
        <v>135.02566384942014</v>
      </c>
      <c r="K64" s="23">
        <f t="shared" si="19"/>
        <v>135.02566384942014</v>
      </c>
      <c r="L64" s="23">
        <f t="shared" si="19"/>
        <v>142.89727494896698</v>
      </c>
      <c r="M64" s="23">
        <f t="shared" si="19"/>
        <v>142.89727494896698</v>
      </c>
    </row>
    <row r="65" spans="1:1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5"/>
  <sheetViews>
    <sheetView workbookViewId="0">
      <pane xSplit="1" ySplit="1" topLeftCell="J34" activePane="bottomRight" state="frozen"/>
      <selection pane="topRight"/>
      <selection pane="bottomLeft"/>
      <selection pane="bottomRight" activeCell="N1" sqref="N1:O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82" customWidth="1"/>
    <col min="7" max="7" width="15.59765625" style="1" customWidth="1"/>
    <col min="8" max="8" width="15.59765625" style="2" customWidth="1"/>
    <col min="9" max="11" width="15.59765625" style="1" customWidth="1"/>
    <col min="12" max="13" width="12.296875" style="1" bestFit="1" customWidth="1"/>
    <col min="14" max="14" width="19" style="1" customWidth="1"/>
    <col min="15" max="15" width="17.5" style="1" customWidth="1"/>
    <col min="16" max="16384" width="9" style="1"/>
  </cols>
  <sheetData>
    <row r="1" spans="1:15" ht="14.25" customHeight="1">
      <c r="A1" s="3"/>
      <c r="B1" s="95" t="s">
        <v>102</v>
      </c>
      <c r="C1" s="95"/>
      <c r="D1" s="95" t="s">
        <v>103</v>
      </c>
      <c r="E1" s="95"/>
      <c r="F1" s="96" t="s">
        <v>115</v>
      </c>
      <c r="G1" s="96"/>
      <c r="H1" s="95" t="s">
        <v>116</v>
      </c>
      <c r="I1" s="95"/>
      <c r="J1" s="95" t="s">
        <v>121</v>
      </c>
      <c r="K1" s="95"/>
      <c r="L1" s="95" t="s">
        <v>126</v>
      </c>
      <c r="M1" s="95"/>
      <c r="N1" s="95" t="s">
        <v>131</v>
      </c>
      <c r="O1" s="95"/>
    </row>
    <row r="2" spans="1:1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</row>
    <row r="3" spans="1:1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</row>
    <row r="4" spans="1:1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</row>
    <row r="5" spans="1:1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</row>
    <row r="6" spans="1:1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</row>
    <row r="7" spans="1:1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</row>
    <row r="8" spans="1:1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</row>
    <row r="9" spans="1:1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</row>
    <row r="10" spans="1:1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</row>
    <row r="11" spans="1:1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</row>
    <row r="12" spans="1:1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</row>
    <row r="13" spans="1:1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</row>
    <row r="14" spans="1:1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</row>
    <row r="15" spans="1:1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</row>
    <row r="16" spans="1:1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</row>
    <row r="17" spans="1:1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</row>
    <row r="18" spans="1:15" ht="41.4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>N19+10*LOG10(N12/N14)-N20</f>
        <v>0</v>
      </c>
      <c r="O18" s="8">
        <f>O19+10*LOG10(O12/O14)-O20</f>
        <v>-3</v>
      </c>
    </row>
    <row r="19" spans="1:1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</row>
    <row r="20" spans="1:15" ht="41.4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</row>
    <row r="21" spans="1:1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</row>
    <row r="22" spans="1: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</row>
    <row r="26" spans="1:15">
      <c r="A26" s="7" t="s">
        <v>51</v>
      </c>
      <c r="B26" s="8">
        <f t="shared" ref="B26:G26" si="2">B17+B18+B21-B23-B24</f>
        <v>22</v>
      </c>
      <c r="C26" s="8">
        <f t="shared" si="2"/>
        <v>19</v>
      </c>
      <c r="D26" s="8">
        <f t="shared" si="2"/>
        <v>22</v>
      </c>
      <c r="E26" s="8">
        <f t="shared" si="2"/>
        <v>19</v>
      </c>
      <c r="F26" s="71">
        <f t="shared" si="2"/>
        <v>22</v>
      </c>
      <c r="G26" s="71">
        <f t="shared" si="2"/>
        <v>19</v>
      </c>
      <c r="H26" s="8">
        <f t="shared" ref="H26:M26" si="3">H17+H18+H21-H23-H24</f>
        <v>22</v>
      </c>
      <c r="I26" s="8">
        <f t="shared" si="3"/>
        <v>19</v>
      </c>
      <c r="J26" s="8">
        <f t="shared" si="3"/>
        <v>22</v>
      </c>
      <c r="K26" s="8">
        <f t="shared" si="3"/>
        <v>19</v>
      </c>
      <c r="L26" s="8">
        <f t="shared" si="3"/>
        <v>22</v>
      </c>
      <c r="M26" s="8">
        <f t="shared" si="3"/>
        <v>19</v>
      </c>
      <c r="N26" s="8">
        <f>N17+N18+N21-N23-N24</f>
        <v>22</v>
      </c>
      <c r="O26" s="8">
        <f>O17+O18+O21-O23-O24</f>
        <v>19</v>
      </c>
    </row>
    <row r="27" spans="1:1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</row>
    <row r="28" spans="1:1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</row>
    <row r="29" spans="1:1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</row>
    <row r="30" spans="1:15" ht="41.4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8">
        <f>N31+10*LOG10(N28/N13)-N32</f>
        <v>17.030899869919438</v>
      </c>
      <c r="O30" s="8">
        <f>O31+10*LOG10(O28/O13)-O32</f>
        <v>17.030899869919438</v>
      </c>
    </row>
    <row r="31" spans="1:1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1.4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</row>
    <row r="33" spans="1:15" ht="27.6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</row>
    <row r="37" spans="1:1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</row>
    <row r="38" spans="1:1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</row>
    <row r="39" spans="1:15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</row>
    <row r="40" spans="1:15" ht="27.6">
      <c r="A40" s="7" t="s">
        <v>109</v>
      </c>
      <c r="B40" s="12">
        <f t="shared" ref="B40:G40" si="6">10*LOG10(10^((B35+B36)/10)+10^(B38/10))</f>
        <v>-169.00000000000003</v>
      </c>
      <c r="C40" s="12">
        <f t="shared" si="6"/>
        <v>-169.00000000000003</v>
      </c>
      <c r="D40" s="12">
        <f t="shared" si="6"/>
        <v>-169.00000000000003</v>
      </c>
      <c r="E40" s="12">
        <f t="shared" si="6"/>
        <v>-169.00000000000003</v>
      </c>
      <c r="F40" s="74">
        <f t="shared" si="6"/>
        <v>-169.00000000000003</v>
      </c>
      <c r="G40" s="74">
        <f t="shared" si="6"/>
        <v>-169.00000000000003</v>
      </c>
      <c r="H40" s="12">
        <f t="shared" ref="H40:M40" si="7">10*LOG10(10^((H35+H36)/10)+10^(H38/10))</f>
        <v>-169.00000000000003</v>
      </c>
      <c r="I40" s="12">
        <f t="shared" si="7"/>
        <v>-169.00000000000003</v>
      </c>
      <c r="J40" s="12">
        <f t="shared" si="7"/>
        <v>-164.03352307536667</v>
      </c>
      <c r="K40" s="12">
        <f t="shared" si="7"/>
        <v>-164.03352307536667</v>
      </c>
      <c r="L40" s="12">
        <f t="shared" si="7"/>
        <v>-169.00000000000003</v>
      </c>
      <c r="M40" s="12">
        <f t="shared" si="7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</row>
    <row r="41" spans="1:1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</row>
    <row r="42" spans="1:15">
      <c r="A42" s="34" t="s">
        <v>70</v>
      </c>
      <c r="B42" s="19">
        <f t="shared" ref="B42:G42" si="8">4*180*1000</f>
        <v>720000</v>
      </c>
      <c r="C42" s="19">
        <f t="shared" si="8"/>
        <v>720000</v>
      </c>
      <c r="D42" s="19">
        <f t="shared" si="8"/>
        <v>720000</v>
      </c>
      <c r="E42" s="19">
        <f t="shared" si="8"/>
        <v>720000</v>
      </c>
      <c r="F42" s="77">
        <f t="shared" si="8"/>
        <v>720000</v>
      </c>
      <c r="G42" s="77">
        <f t="shared" si="8"/>
        <v>720000</v>
      </c>
      <c r="H42" s="15">
        <f t="shared" ref="H42:M42" si="9">4*180*1000</f>
        <v>720000</v>
      </c>
      <c r="I42" s="15">
        <f t="shared" si="9"/>
        <v>720000</v>
      </c>
      <c r="J42" s="15">
        <f t="shared" si="9"/>
        <v>720000</v>
      </c>
      <c r="K42" s="15">
        <f t="shared" si="9"/>
        <v>720000</v>
      </c>
      <c r="L42" s="15">
        <f t="shared" si="9"/>
        <v>720000</v>
      </c>
      <c r="M42" s="15">
        <f t="shared" si="9"/>
        <v>720000</v>
      </c>
      <c r="N42" s="15">
        <f>4*180*1000</f>
        <v>720000</v>
      </c>
      <c r="O42" s="15">
        <f>4*180*1000</f>
        <v>720000</v>
      </c>
    </row>
    <row r="43" spans="1:1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</row>
    <row r="44" spans="1:15">
      <c r="A44" s="7" t="s">
        <v>72</v>
      </c>
      <c r="B44" s="12">
        <f t="shared" ref="B44:G44" si="10">B40+10*LOG10(B42)</f>
        <v>-110.42667503568734</v>
      </c>
      <c r="C44" s="12">
        <f t="shared" si="10"/>
        <v>-110.42667503568734</v>
      </c>
      <c r="D44" s="12">
        <f t="shared" si="10"/>
        <v>-110.42667503568734</v>
      </c>
      <c r="E44" s="12">
        <f t="shared" si="10"/>
        <v>-110.42667503568734</v>
      </c>
      <c r="F44" s="74">
        <f t="shared" si="10"/>
        <v>-110.42667503568734</v>
      </c>
      <c r="G44" s="74">
        <f t="shared" si="10"/>
        <v>-110.42667503568734</v>
      </c>
      <c r="H44" s="12">
        <f t="shared" ref="H44:M44" si="11">H40+10*LOG10(H42)</f>
        <v>-110.42667503568734</v>
      </c>
      <c r="I44" s="12">
        <f t="shared" si="11"/>
        <v>-110.42667503568734</v>
      </c>
      <c r="J44" s="12">
        <f t="shared" si="11"/>
        <v>-105.46019811105398</v>
      </c>
      <c r="K44" s="12">
        <f t="shared" si="11"/>
        <v>-105.46019811105398</v>
      </c>
      <c r="L44" s="12">
        <f t="shared" si="11"/>
        <v>-110.42667503568734</v>
      </c>
      <c r="M44" s="12">
        <f t="shared" si="11"/>
        <v>-110.42667503568734</v>
      </c>
      <c r="N44" s="8">
        <f>N40+10*LOG10(N42)</f>
        <v>-110.42667503568734</v>
      </c>
      <c r="O44" s="8">
        <f>O40+10*LOG10(O42)</f>
        <v>-110.42667503568734</v>
      </c>
    </row>
    <row r="45" spans="1:1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</row>
    <row r="46" spans="1:1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</row>
    <row r="47" spans="1: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</row>
    <row r="49" spans="1:1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</row>
    <row r="51" spans="1:15" ht="27.6">
      <c r="A51" s="7" t="s">
        <v>82</v>
      </c>
      <c r="B51" s="12">
        <f t="shared" ref="B51:G51" si="12">B44+B46+B47-B49</f>
        <v>-110.52667503568733</v>
      </c>
      <c r="C51" s="12">
        <f t="shared" si="12"/>
        <v>-110.52667503568733</v>
      </c>
      <c r="D51" s="12">
        <f t="shared" si="12"/>
        <v>-111.40667503568734</v>
      </c>
      <c r="E51" s="12">
        <f t="shared" si="12"/>
        <v>-111.40667503568734</v>
      </c>
      <c r="F51" s="74">
        <f t="shared" si="12"/>
        <v>-113.98667503568734</v>
      </c>
      <c r="G51" s="74">
        <f t="shared" si="12"/>
        <v>-113.98667503568734</v>
      </c>
      <c r="H51" s="12">
        <f t="shared" ref="H51:M51" si="13">H44+H46+H47-H49</f>
        <v>-114.91667503568733</v>
      </c>
      <c r="I51" s="12">
        <f t="shared" si="13"/>
        <v>-114.83667503568734</v>
      </c>
      <c r="J51" s="12">
        <f t="shared" si="13"/>
        <v>-110.95019811105398</v>
      </c>
      <c r="K51" s="12">
        <f t="shared" si="13"/>
        <v>-110.95019811105398</v>
      </c>
      <c r="L51" s="12">
        <f t="shared" si="13"/>
        <v>-116.67667503568734</v>
      </c>
      <c r="M51" s="12">
        <f t="shared" si="13"/>
        <v>-116.67667503568734</v>
      </c>
      <c r="N51" s="8">
        <f>N44+N46+N47-N49</f>
        <v>-114.72667503568734</v>
      </c>
      <c r="O51" s="8">
        <f>O44+O46+O47-O49</f>
        <v>-114.72667503568734</v>
      </c>
    </row>
    <row r="52" spans="1:15" ht="27.6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</row>
    <row r="53" spans="1:15" ht="27.6">
      <c r="A53" s="30" t="s">
        <v>85</v>
      </c>
      <c r="B53" s="23">
        <f t="shared" ref="B53:G53" si="14">B26+B30+B33-B34-B51</f>
        <v>146.55757490560677</v>
      </c>
      <c r="C53" s="23">
        <f t="shared" si="14"/>
        <v>143.55757490560677</v>
      </c>
      <c r="D53" s="23">
        <f t="shared" si="14"/>
        <v>143.57757490560678</v>
      </c>
      <c r="E53" s="23">
        <f t="shared" si="14"/>
        <v>140.57757490560678</v>
      </c>
      <c r="F53" s="79">
        <f t="shared" si="14"/>
        <v>150.01757490560678</v>
      </c>
      <c r="G53" s="79">
        <f t="shared" si="14"/>
        <v>147.01757490560678</v>
      </c>
      <c r="H53" s="23">
        <f t="shared" ref="H53:M53" si="15">H26+H30+H33-H34-H51</f>
        <v>147.93727494896694</v>
      </c>
      <c r="I53" s="23">
        <f t="shared" si="15"/>
        <v>144.85727494896696</v>
      </c>
      <c r="J53" s="23">
        <f t="shared" si="15"/>
        <v>143.97079802433359</v>
      </c>
      <c r="K53" s="23">
        <f t="shared" si="15"/>
        <v>140.97079802433359</v>
      </c>
      <c r="L53" s="23">
        <f t="shared" si="15"/>
        <v>149.69727494896696</v>
      </c>
      <c r="M53" s="23">
        <f t="shared" si="15"/>
        <v>146.69727494896696</v>
      </c>
      <c r="N53" s="23">
        <f>N26+N30+N33-N34-N51</f>
        <v>150.75757490560676</v>
      </c>
      <c r="O53" s="23">
        <f>O26+O30+O33-O34-O51</f>
        <v>147.75757490560676</v>
      </c>
    </row>
    <row r="54" spans="1:1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</row>
    <row r="55" spans="1:1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</row>
    <row r="56" spans="1:15" ht="27.6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</row>
    <row r="57" spans="1:15" ht="27.6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</row>
    <row r="58" spans="1:1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</row>
    <row r="60" spans="1:1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27.6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</row>
    <row r="62" spans="1:15" ht="27.6">
      <c r="A62" s="30" t="s">
        <v>111</v>
      </c>
      <c r="B62" s="23">
        <f t="shared" ref="B62:G62" si="16">B53-B57+B58-B59+B60</f>
        <v>128.92757490560678</v>
      </c>
      <c r="C62" s="23">
        <f t="shared" si="16"/>
        <v>125.92757490560678</v>
      </c>
      <c r="D62" s="23">
        <f t="shared" si="16"/>
        <v>125.94757490560679</v>
      </c>
      <c r="E62" s="23">
        <f t="shared" si="16"/>
        <v>122.94757490560679</v>
      </c>
      <c r="F62" s="79">
        <f t="shared" si="16"/>
        <v>132.38757490560678</v>
      </c>
      <c r="G62" s="79">
        <f t="shared" si="16"/>
        <v>129.38757490560678</v>
      </c>
      <c r="H62" s="23">
        <f t="shared" ref="H62:M62" si="17">H53-H57+H58-H59+H60</f>
        <v>130.30727494896695</v>
      </c>
      <c r="I62" s="23">
        <f t="shared" si="17"/>
        <v>127.22727494896696</v>
      </c>
      <c r="J62" s="23">
        <f t="shared" si="17"/>
        <v>126.34079802433359</v>
      </c>
      <c r="K62" s="23">
        <f t="shared" si="17"/>
        <v>123.34079802433359</v>
      </c>
      <c r="L62" s="23">
        <f t="shared" si="17"/>
        <v>132.06727494896697</v>
      </c>
      <c r="M62" s="23">
        <f t="shared" si="17"/>
        <v>129.06727494896697</v>
      </c>
      <c r="N62" s="23">
        <f>N53-N57+N58-N59+N60</f>
        <v>133.12757490560676</v>
      </c>
      <c r="O62" s="23">
        <f>O53-O57+O58-O59+O60</f>
        <v>130.12757490560676</v>
      </c>
    </row>
    <row r="63" spans="1:1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</row>
    <row r="64" spans="1:1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</row>
    <row r="65" spans="1:15">
      <c r="A65" s="30" t="s">
        <v>98</v>
      </c>
      <c r="B65" s="23">
        <f t="shared" ref="B65:G65" si="18">B17-B23-B51+B21+B33</f>
        <v>133.52667503568733</v>
      </c>
      <c r="C65" s="23">
        <f t="shared" si="18"/>
        <v>133.52667503568733</v>
      </c>
      <c r="D65" s="23">
        <f t="shared" si="18"/>
        <v>134.40667503568733</v>
      </c>
      <c r="E65" s="23">
        <f t="shared" si="18"/>
        <v>134.40667503568733</v>
      </c>
      <c r="F65" s="79">
        <f t="shared" si="18"/>
        <v>136.98667503568734</v>
      </c>
      <c r="G65" s="79">
        <f t="shared" si="18"/>
        <v>136.98667503568734</v>
      </c>
      <c r="H65" s="23">
        <f t="shared" ref="H65:M65" si="19">H17-H23-H51+H21+H33</f>
        <v>137.91667503568732</v>
      </c>
      <c r="I65" s="23">
        <f t="shared" si="19"/>
        <v>137.83667503568734</v>
      </c>
      <c r="J65" s="23">
        <f t="shared" si="19"/>
        <v>133.95019811105396</v>
      </c>
      <c r="K65" s="23">
        <f t="shared" si="19"/>
        <v>133.95019811105396</v>
      </c>
      <c r="L65" s="23">
        <f t="shared" si="19"/>
        <v>139.67667503568734</v>
      </c>
      <c r="M65" s="23">
        <f t="shared" si="19"/>
        <v>139.67667503568734</v>
      </c>
      <c r="N65" s="23">
        <f>N17-N23-N51+N21+N33</f>
        <v>137.72667503568732</v>
      </c>
      <c r="O65" s="23">
        <f>O17-O23-O51+O21+O33</f>
        <v>137.72667503568732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65"/>
  <sheetViews>
    <sheetView zoomScale="85" zoomScaleNormal="85" workbookViewId="0">
      <pane xSplit="1" ySplit="1" topLeftCell="O44" activePane="bottomRight" state="frozen"/>
      <selection pane="topRight"/>
      <selection pane="bottomLeft"/>
      <selection pane="bottomRight" activeCell="T2" sqref="T1:T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82" customWidth="1"/>
    <col min="8" max="9" width="15.59765625" style="1" customWidth="1"/>
    <col min="10" max="10" width="15.59765625" style="2" customWidth="1"/>
    <col min="11" max="15" width="15.59765625" style="1" customWidth="1"/>
    <col min="16" max="16" width="14.59765625" style="1" customWidth="1"/>
    <col min="17" max="18" width="16.19921875" style="1" bestFit="1" customWidth="1"/>
    <col min="19" max="19" width="15.09765625" style="1" customWidth="1"/>
    <col min="20" max="20" width="20.19921875" style="1" customWidth="1"/>
    <col min="21" max="21" width="14.796875" style="1" customWidth="1"/>
    <col min="22" max="16384" width="9" style="1"/>
  </cols>
  <sheetData>
    <row r="1" spans="1:21" ht="14.25" customHeight="1">
      <c r="A1" s="3"/>
      <c r="B1" s="95" t="s">
        <v>102</v>
      </c>
      <c r="C1" s="95"/>
      <c r="D1" s="95"/>
      <c r="E1" s="95" t="s">
        <v>103</v>
      </c>
      <c r="F1" s="95"/>
      <c r="G1" s="96" t="s">
        <v>115</v>
      </c>
      <c r="H1" s="96"/>
      <c r="I1" s="96"/>
      <c r="J1" s="95" t="s">
        <v>116</v>
      </c>
      <c r="K1" s="95"/>
      <c r="L1" s="95"/>
      <c r="M1" s="95" t="s">
        <v>122</v>
      </c>
      <c r="N1" s="95"/>
      <c r="O1" s="95"/>
      <c r="P1" s="95" t="s">
        <v>129</v>
      </c>
      <c r="Q1" s="95"/>
      <c r="R1" s="95"/>
      <c r="S1" s="95" t="s">
        <v>131</v>
      </c>
      <c r="T1" s="95"/>
      <c r="U1" s="95"/>
    </row>
    <row r="2" spans="1:21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</row>
    <row r="3" spans="1:2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</row>
    <row r="4" spans="1:2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</row>
    <row r="8" spans="1:2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</row>
    <row r="13" spans="1:21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</row>
    <row r="14" spans="1:21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</row>
    <row r="15" spans="1:21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</row>
    <row r="16" spans="1:21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</row>
    <row r="17" spans="1:21" ht="27.6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3">G15+10*LOG10(G41/1000000)</f>
        <v>45.365137424788934</v>
      </c>
      <c r="H17" s="74">
        <f t="shared" si="3"/>
        <v>45.365137424788934</v>
      </c>
      <c r="I17" s="74">
        <f t="shared" si="3"/>
        <v>45.365137424788934</v>
      </c>
      <c r="J17" s="12">
        <f t="shared" ref="J17:O17" si="4">J15+10*LOG10(J41/1000000)</f>
        <v>45.365137424788934</v>
      </c>
      <c r="K17" s="12">
        <f t="shared" si="4"/>
        <v>45.365137424788934</v>
      </c>
      <c r="L17" s="12">
        <f t="shared" si="4"/>
        <v>45.365137424788934</v>
      </c>
      <c r="M17" s="12">
        <f t="shared" si="4"/>
        <v>45.365137424788934</v>
      </c>
      <c r="N17" s="12">
        <f t="shared" si="4"/>
        <v>45.365137424788934</v>
      </c>
      <c r="O17" s="12">
        <f t="shared" si="4"/>
        <v>45.365137424788934</v>
      </c>
      <c r="P17" s="12">
        <f t="shared" ref="P17:U17" si="5">P15+10*LOG10(P41/1000000)</f>
        <v>45.365137424788934</v>
      </c>
      <c r="Q17" s="12">
        <f t="shared" si="5"/>
        <v>45.365137424788934</v>
      </c>
      <c r="R17" s="12">
        <f t="shared" si="5"/>
        <v>45.365137424788934</v>
      </c>
      <c r="S17" s="8">
        <f t="shared" si="5"/>
        <v>45.365137424788934</v>
      </c>
      <c r="T17" s="8">
        <f t="shared" si="5"/>
        <v>45.365137424788934</v>
      </c>
      <c r="U17" s="8">
        <f t="shared" si="5"/>
        <v>45.365137424788934</v>
      </c>
    </row>
    <row r="18" spans="1:21" ht="41.4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6">G19+10*LOG10(G12/G13)-G20</f>
        <v>17.030899869919438</v>
      </c>
      <c r="H18" s="74">
        <f t="shared" si="6"/>
        <v>17.030899869919438</v>
      </c>
      <c r="I18" s="74">
        <f t="shared" si="6"/>
        <v>17.030899869919438</v>
      </c>
      <c r="J18" s="12">
        <f t="shared" ref="J18:O18" si="7">J19+10*LOG10(J12/J13)-J20</f>
        <v>14.020599913279625</v>
      </c>
      <c r="K18" s="12">
        <f t="shared" si="7"/>
        <v>14.020599913279625</v>
      </c>
      <c r="L18" s="12">
        <f t="shared" si="7"/>
        <v>14.020599913279625</v>
      </c>
      <c r="M18" s="12">
        <f t="shared" si="7"/>
        <v>14.380899869919437</v>
      </c>
      <c r="N18" s="12">
        <f t="shared" si="7"/>
        <v>14.380899869919437</v>
      </c>
      <c r="O18" s="12">
        <f t="shared" si="7"/>
        <v>14.380899869919437</v>
      </c>
      <c r="P18" s="12">
        <f t="shared" ref="P18:U18" si="8">P19+10*LOG10(P12/P13)-P20</f>
        <v>14.020599913279625</v>
      </c>
      <c r="Q18" s="12">
        <f t="shared" si="8"/>
        <v>14.020599913279625</v>
      </c>
      <c r="R18" s="12">
        <f t="shared" si="8"/>
        <v>14.020599913279625</v>
      </c>
      <c r="S18" s="8">
        <f t="shared" si="8"/>
        <v>17.030899869919438</v>
      </c>
      <c r="T18" s="8">
        <f t="shared" si="8"/>
        <v>17.030899869919438</v>
      </c>
      <c r="U18" s="8">
        <f t="shared" si="8"/>
        <v>17.030899869919438</v>
      </c>
    </row>
    <row r="19" spans="1:2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</row>
    <row r="20" spans="1:21" ht="41.4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</row>
    <row r="21" spans="1:21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</row>
    <row r="22" spans="1:2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</row>
    <row r="24" spans="1:2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</row>
    <row r="25" spans="1:21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9">G17+G18+G21+G22-G24</f>
        <v>59.396037294708371</v>
      </c>
      <c r="H25" s="74">
        <f t="shared" si="9"/>
        <v>59.396037294708371</v>
      </c>
      <c r="I25" s="74">
        <f t="shared" si="9"/>
        <v>59.396037294708371</v>
      </c>
      <c r="J25" s="12">
        <f t="shared" ref="J25:O25" si="10">J17+J18+J21+J22-J24</f>
        <v>56.385737338068559</v>
      </c>
      <c r="K25" s="12">
        <f t="shared" si="10"/>
        <v>56.385737338068559</v>
      </c>
      <c r="L25" s="12">
        <f t="shared" si="10"/>
        <v>56.385737338068559</v>
      </c>
      <c r="M25" s="12">
        <f t="shared" si="10"/>
        <v>56.746037294708373</v>
      </c>
      <c r="N25" s="12">
        <f t="shared" si="10"/>
        <v>56.746037294708373</v>
      </c>
      <c r="O25" s="12">
        <f t="shared" si="10"/>
        <v>56.746037294708373</v>
      </c>
      <c r="P25" s="12">
        <f t="shared" ref="P25:U25" si="11">P17+P18+P21+P22-P24</f>
        <v>56.385737338068559</v>
      </c>
      <c r="Q25" s="12">
        <f t="shared" si="11"/>
        <v>56.385737338068559</v>
      </c>
      <c r="R25" s="12">
        <f t="shared" si="11"/>
        <v>56.385737338068559</v>
      </c>
      <c r="S25" s="8">
        <f t="shared" si="11"/>
        <v>59.396037294708371</v>
      </c>
      <c r="T25" s="8">
        <f t="shared" si="11"/>
        <v>59.396037294708371</v>
      </c>
      <c r="U25" s="8">
        <f t="shared" si="11"/>
        <v>59.396037294708371</v>
      </c>
    </row>
    <row r="26" spans="1:2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</row>
    <row r="29" spans="1:21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</row>
    <row r="30" spans="1:21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12">G31+10*LOG10(G28/G29)-G32</f>
        <v>0</v>
      </c>
      <c r="H30" s="74">
        <f t="shared" si="12"/>
        <v>-3</v>
      </c>
      <c r="I30" s="74">
        <f t="shared" si="12"/>
        <v>-3</v>
      </c>
      <c r="J30" s="12">
        <f t="shared" ref="J30:O30" si="13">J31+10*LOG10(J28/J29)-J32</f>
        <v>0</v>
      </c>
      <c r="K30" s="12">
        <f t="shared" si="13"/>
        <v>-3</v>
      </c>
      <c r="L30" s="12">
        <f t="shared" si="13"/>
        <v>-3</v>
      </c>
      <c r="M30" s="12">
        <f t="shared" si="13"/>
        <v>0</v>
      </c>
      <c r="N30" s="12">
        <f t="shared" si="13"/>
        <v>-3</v>
      </c>
      <c r="O30" s="12">
        <f t="shared" si="13"/>
        <v>-3</v>
      </c>
      <c r="P30" s="12">
        <f t="shared" ref="P30:U30" si="14">P31+10*LOG10(P28/P29)-P32</f>
        <v>0</v>
      </c>
      <c r="Q30" s="12">
        <f t="shared" si="14"/>
        <v>-3</v>
      </c>
      <c r="R30" s="12">
        <f t="shared" si="14"/>
        <v>-3</v>
      </c>
      <c r="S30" s="8">
        <f t="shared" si="14"/>
        <v>0</v>
      </c>
      <c r="T30" s="8">
        <f t="shared" si="14"/>
        <v>-3</v>
      </c>
      <c r="U30" s="8">
        <f t="shared" si="14"/>
        <v>-3</v>
      </c>
    </row>
    <row r="31" spans="1:2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</row>
    <row r="32" spans="1:21" ht="41.4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</row>
    <row r="33" spans="1:21" ht="27.6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</row>
    <row r="34" spans="1:2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</row>
    <row r="35" spans="1:2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</row>
    <row r="38" spans="1:21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</row>
    <row r="39" spans="1:21" ht="27.6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15">10*LOG10(10^((G35+G36)/10)+10^(G37/10))</f>
        <v>-167.00000000000003</v>
      </c>
      <c r="H39" s="74">
        <f t="shared" si="15"/>
        <v>-167.00000000000003</v>
      </c>
      <c r="I39" s="74">
        <f t="shared" si="15"/>
        <v>-167.00000000000003</v>
      </c>
      <c r="J39" s="12">
        <f t="shared" ref="J39:O39" si="16">10*LOG10(10^((J35+J36)/10)+10^(J37/10))</f>
        <v>-167.00000000000003</v>
      </c>
      <c r="K39" s="12">
        <f t="shared" si="16"/>
        <v>-167.00000000000003</v>
      </c>
      <c r="L39" s="12">
        <f t="shared" si="16"/>
        <v>-167.00000000000003</v>
      </c>
      <c r="M39" s="12">
        <f t="shared" si="16"/>
        <v>-164.98918835931039</v>
      </c>
      <c r="N39" s="12">
        <f t="shared" si="16"/>
        <v>-164.98918835931039</v>
      </c>
      <c r="O39" s="12">
        <f t="shared" si="16"/>
        <v>-164.98918835931039</v>
      </c>
      <c r="P39" s="12">
        <f t="shared" ref="P39:U39" si="17">10*LOG10(10^((P35+P36)/10)+10^(P37/10))</f>
        <v>-167.00000000000003</v>
      </c>
      <c r="Q39" s="12">
        <f t="shared" si="17"/>
        <v>-167.00000000000003</v>
      </c>
      <c r="R39" s="12">
        <f t="shared" si="17"/>
        <v>-167.00000000000003</v>
      </c>
      <c r="S39" s="8">
        <f t="shared" si="17"/>
        <v>-167.00000000000003</v>
      </c>
      <c r="T39" s="8">
        <f t="shared" si="17"/>
        <v>-167.00000000000003</v>
      </c>
      <c r="U39" s="8">
        <f t="shared" si="17"/>
        <v>-167.00000000000003</v>
      </c>
    </row>
    <row r="40" spans="1:21" ht="27.6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>
      <c r="A41" s="21" t="s">
        <v>68</v>
      </c>
      <c r="B41" s="12">
        <f t="shared" ref="B41:G41" si="18">48*180*1000</f>
        <v>8640000</v>
      </c>
      <c r="C41" s="12">
        <f t="shared" si="18"/>
        <v>8640000</v>
      </c>
      <c r="D41" s="12">
        <f t="shared" si="18"/>
        <v>8640000</v>
      </c>
      <c r="E41" s="12">
        <f t="shared" si="18"/>
        <v>8640000</v>
      </c>
      <c r="F41" s="12">
        <f t="shared" si="18"/>
        <v>8640000</v>
      </c>
      <c r="G41" s="74">
        <f t="shared" si="18"/>
        <v>8640000</v>
      </c>
      <c r="H41" s="74">
        <f t="shared" ref="H41:I41" si="19">48*180*1000</f>
        <v>8640000</v>
      </c>
      <c r="I41" s="74">
        <f t="shared" si="19"/>
        <v>8640000</v>
      </c>
      <c r="J41" s="12">
        <f>48*180*1000</f>
        <v>8640000</v>
      </c>
      <c r="K41" s="12">
        <f t="shared" ref="K41:L41" si="20">48*180*1000</f>
        <v>8640000</v>
      </c>
      <c r="L41" s="12">
        <f t="shared" si="20"/>
        <v>8640000</v>
      </c>
      <c r="M41" s="12">
        <f>48*180*1000</f>
        <v>8640000</v>
      </c>
      <c r="N41" s="12">
        <f t="shared" ref="N41:O41" si="21">48*180*1000</f>
        <v>8640000</v>
      </c>
      <c r="O41" s="12">
        <f t="shared" si="21"/>
        <v>8640000</v>
      </c>
      <c r="P41" s="12">
        <f>48*180*1000</f>
        <v>8640000</v>
      </c>
      <c r="Q41" s="12">
        <f t="shared" ref="Q41:R41" si="22">48*180*1000</f>
        <v>8640000</v>
      </c>
      <c r="R41" s="12">
        <f t="shared" si="22"/>
        <v>8640000</v>
      </c>
      <c r="S41" s="8">
        <f>48*180*1000</f>
        <v>8640000</v>
      </c>
      <c r="T41" s="8">
        <f t="shared" ref="T41:U41" si="23">48*180*1000</f>
        <v>8640000</v>
      </c>
      <c r="U41" s="8">
        <f t="shared" si="23"/>
        <v>8640000</v>
      </c>
    </row>
    <row r="42" spans="1:21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</row>
    <row r="43" spans="1:21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24">G39+10*LOG10(G41)</f>
        <v>-97.634862575211102</v>
      </c>
      <c r="H43" s="74">
        <f t="shared" si="24"/>
        <v>-97.634862575211102</v>
      </c>
      <c r="I43" s="74">
        <f t="shared" si="24"/>
        <v>-97.634862575211102</v>
      </c>
      <c r="J43" s="12">
        <f t="shared" ref="J43:O43" si="25">J39+10*LOG10(J41)</f>
        <v>-97.634862575211102</v>
      </c>
      <c r="K43" s="12">
        <f t="shared" si="25"/>
        <v>-97.634862575211102</v>
      </c>
      <c r="L43" s="12">
        <f t="shared" si="25"/>
        <v>-97.634862575211102</v>
      </c>
      <c r="M43" s="12">
        <f t="shared" si="25"/>
        <v>-95.624050934521463</v>
      </c>
      <c r="N43" s="12">
        <f t="shared" si="25"/>
        <v>-95.624050934521463</v>
      </c>
      <c r="O43" s="12">
        <f t="shared" si="25"/>
        <v>-95.624050934521463</v>
      </c>
      <c r="P43" s="12">
        <f t="shared" ref="P43:U43" si="26">P39+10*LOG10(P41)</f>
        <v>-97.634862575211102</v>
      </c>
      <c r="Q43" s="12">
        <f t="shared" si="26"/>
        <v>-97.634862575211102</v>
      </c>
      <c r="R43" s="12">
        <f t="shared" si="26"/>
        <v>-97.634862575211102</v>
      </c>
      <c r="S43" s="8">
        <f t="shared" si="26"/>
        <v>-97.634862575211102</v>
      </c>
      <c r="T43" s="8">
        <f t="shared" si="26"/>
        <v>-97.634862575211102</v>
      </c>
      <c r="U43" s="8">
        <f t="shared" si="26"/>
        <v>-97.634862575211102</v>
      </c>
    </row>
    <row r="44" spans="1:2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</row>
    <row r="46" spans="1:21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</row>
    <row r="47" spans="1:2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</row>
    <row r="48" spans="1:2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27.6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27">G43+G45+G47-G48</f>
        <v>-104.7148625752111</v>
      </c>
      <c r="H50" s="74">
        <f t="shared" si="27"/>
        <v>-104.7148625752111</v>
      </c>
      <c r="I50" s="74">
        <f t="shared" si="27"/>
        <v>-100.11486257521111</v>
      </c>
      <c r="J50" s="12">
        <f t="shared" ref="J50:O50" si="28">J43+J45+J47-J48</f>
        <v>-103.28486257521111</v>
      </c>
      <c r="K50" s="12">
        <f t="shared" si="28"/>
        <v>-103.00486257521111</v>
      </c>
      <c r="L50" s="12">
        <f t="shared" si="28"/>
        <v>-99.584862575211105</v>
      </c>
      <c r="M50" s="12">
        <f t="shared" si="28"/>
        <v>-99.244050934521468</v>
      </c>
      <c r="N50" s="12">
        <f t="shared" si="28"/>
        <v>-99.244050934521468</v>
      </c>
      <c r="O50" s="12">
        <f t="shared" si="28"/>
        <v>-96.564050934521461</v>
      </c>
      <c r="P50" s="12">
        <f t="shared" ref="P50:U50" si="29">P43+P45+P47-P48</f>
        <v>-104.6348625752111</v>
      </c>
      <c r="Q50" s="12">
        <f t="shared" si="29"/>
        <v>-104.6348625752111</v>
      </c>
      <c r="R50" s="12">
        <f t="shared" si="29"/>
        <v>-101.2348625752111</v>
      </c>
      <c r="S50" s="8">
        <f t="shared" si="29"/>
        <v>-102.7348625752111</v>
      </c>
      <c r="T50" s="8">
        <f t="shared" si="29"/>
        <v>-102.7348625752111</v>
      </c>
      <c r="U50" s="8">
        <f t="shared" si="29"/>
        <v>-98.834862575211105</v>
      </c>
    </row>
    <row r="51" spans="1:21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</row>
    <row r="52" spans="1:21" ht="27.6">
      <c r="A52" s="22" t="s">
        <v>83</v>
      </c>
      <c r="B52" s="23">
        <f t="shared" ref="B52:G52" si="30">B25+B30+B33-B34-B50</f>
        <v>162.43089986991947</v>
      </c>
      <c r="C52" s="23">
        <f t="shared" si="30"/>
        <v>159.43089986991947</v>
      </c>
      <c r="D52" s="23">
        <f t="shared" si="30"/>
        <v>155.73089986991948</v>
      </c>
      <c r="E52" s="23">
        <f t="shared" si="30"/>
        <v>154.83089986991945</v>
      </c>
      <c r="F52" s="23">
        <f t="shared" si="30"/>
        <v>148.29089986991949</v>
      </c>
      <c r="G52" s="79">
        <f t="shared" si="30"/>
        <v>163.11089986991948</v>
      </c>
      <c r="H52" s="79">
        <f t="shared" ref="H52:I52" si="31">H25+H30+H33-H34-H50</f>
        <v>160.11089986991948</v>
      </c>
      <c r="I52" s="79">
        <f t="shared" si="31"/>
        <v>155.51089986991948</v>
      </c>
      <c r="J52" s="23">
        <f>J25+J30+J33-J34-J50</f>
        <v>158.67059991327966</v>
      </c>
      <c r="K52" s="23">
        <f t="shared" ref="K52:L52" si="32">K25+K30+K33-K34-K50</f>
        <v>155.39059991327966</v>
      </c>
      <c r="L52" s="23">
        <f t="shared" si="32"/>
        <v>151.97059991327967</v>
      </c>
      <c r="M52" s="23">
        <f>M25+M30+M33-M34-M50</f>
        <v>154.99008822922985</v>
      </c>
      <c r="N52" s="23">
        <f t="shared" ref="N52:O52" si="33">N25+N30+N33-N34-N50</f>
        <v>151.99008822922985</v>
      </c>
      <c r="O52" s="23">
        <f t="shared" si="33"/>
        <v>149.31008822922985</v>
      </c>
      <c r="P52" s="23">
        <f>P25+P30+P33-P34-P50</f>
        <v>160.02059991327965</v>
      </c>
      <c r="Q52" s="23">
        <f t="shared" ref="Q52:R52" si="34">Q25+Q30+Q33-Q34-Q50</f>
        <v>157.02059991327965</v>
      </c>
      <c r="R52" s="23">
        <f t="shared" si="34"/>
        <v>153.62059991327965</v>
      </c>
      <c r="S52" s="23">
        <f>S25+S30+S33-S34-S50</f>
        <v>161.13089986991946</v>
      </c>
      <c r="T52" s="23">
        <f t="shared" ref="T52:U52" si="35">T25+T30+T33-T34-T50</f>
        <v>158.13089986991946</v>
      </c>
      <c r="U52" s="23">
        <f t="shared" si="35"/>
        <v>154.23089986991948</v>
      </c>
    </row>
    <row r="53" spans="1:21" ht="27.6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</row>
    <row r="54" spans="1:21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</row>
    <row r="56" spans="1:21" ht="27.6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</row>
    <row r="57" spans="1:21" ht="27.6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</row>
    <row r="58" spans="1:2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</row>
    <row r="60" spans="1:2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27.6">
      <c r="A61" s="22" t="s">
        <v>110</v>
      </c>
      <c r="B61" s="23">
        <f t="shared" ref="B61:G61" si="36">B52-B56+B58-B59+B60</f>
        <v>141.48089986991948</v>
      </c>
      <c r="C61" s="23">
        <f t="shared" si="36"/>
        <v>138.48089986991948</v>
      </c>
      <c r="D61" s="23">
        <f t="shared" si="36"/>
        <v>134.78089986991949</v>
      </c>
      <c r="E61" s="23">
        <f t="shared" si="36"/>
        <v>133.88089986991946</v>
      </c>
      <c r="F61" s="23">
        <f t="shared" si="36"/>
        <v>127.3408998699195</v>
      </c>
      <c r="G61" s="79">
        <f t="shared" si="36"/>
        <v>142.16089986991949</v>
      </c>
      <c r="H61" s="79">
        <f t="shared" ref="H61:I61" si="37">H52-H56+H58-H59+H60</f>
        <v>139.16089986991949</v>
      </c>
      <c r="I61" s="79">
        <f t="shared" si="37"/>
        <v>134.5608998699195</v>
      </c>
      <c r="J61" s="23">
        <f>J52-J56+J58-J59+J60</f>
        <v>137.72059991327967</v>
      </c>
      <c r="K61" s="23">
        <f t="shared" ref="K61:L61" si="38">K52-K56+K58-K59+K60</f>
        <v>134.44059991327967</v>
      </c>
      <c r="L61" s="23">
        <f t="shared" si="38"/>
        <v>131.02059991327968</v>
      </c>
      <c r="M61" s="23">
        <f>M52-M56+M58-M59+M60</f>
        <v>134.04008822922987</v>
      </c>
      <c r="N61" s="23">
        <f t="shared" ref="N61:O61" si="39">N52-N56+N58-N59+N60</f>
        <v>131.04008822922987</v>
      </c>
      <c r="O61" s="23">
        <f t="shared" si="39"/>
        <v>128.36008822922986</v>
      </c>
      <c r="P61" s="23">
        <f>P52-P56+P58-P59+P60</f>
        <v>139.07059991327966</v>
      </c>
      <c r="Q61" s="23">
        <f t="shared" ref="Q61:R61" si="40">Q52-Q56+Q58-Q59+Q60</f>
        <v>136.07059991327966</v>
      </c>
      <c r="R61" s="23">
        <f t="shared" si="40"/>
        <v>132.67059991327966</v>
      </c>
      <c r="S61" s="23">
        <f>S52-S56+S58-S59+S60</f>
        <v>140.18089986991947</v>
      </c>
      <c r="T61" s="23">
        <f t="shared" ref="T61:U61" si="41">T52-T56+T58-T59+T60</f>
        <v>137.18089986991947</v>
      </c>
      <c r="U61" s="23">
        <f t="shared" si="41"/>
        <v>133.28089986991949</v>
      </c>
    </row>
    <row r="62" spans="1:21" ht="27.6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</row>
    <row r="63" spans="1:21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42">G17+G22-G50+G21+G33</f>
        <v>150.08000000000004</v>
      </c>
      <c r="H64" s="79">
        <f t="shared" si="42"/>
        <v>150.08000000000004</v>
      </c>
      <c r="I64" s="79">
        <f t="shared" si="42"/>
        <v>145.48000000000005</v>
      </c>
      <c r="J64" s="23">
        <f t="shared" ref="J64:O64" si="43">J17+J22-J50+J21+J33</f>
        <v>148.65000000000003</v>
      </c>
      <c r="K64" s="23">
        <f t="shared" si="43"/>
        <v>148.37000000000003</v>
      </c>
      <c r="L64" s="23">
        <f t="shared" si="43"/>
        <v>144.95000000000005</v>
      </c>
      <c r="M64" s="23">
        <f t="shared" si="43"/>
        <v>144.60918835931039</v>
      </c>
      <c r="N64" s="23">
        <f t="shared" si="43"/>
        <v>144.60918835931039</v>
      </c>
      <c r="O64" s="23">
        <f t="shared" si="43"/>
        <v>141.92918835931039</v>
      </c>
      <c r="P64" s="23">
        <f t="shared" ref="P64:U64" si="44">P17+P22-P50+P21+P33</f>
        <v>150.00000000000003</v>
      </c>
      <c r="Q64" s="23">
        <f t="shared" si="44"/>
        <v>150.00000000000003</v>
      </c>
      <c r="R64" s="23">
        <f t="shared" si="44"/>
        <v>146.60000000000002</v>
      </c>
      <c r="S64" s="23">
        <f t="shared" si="44"/>
        <v>148.10000000000002</v>
      </c>
      <c r="T64" s="23">
        <f t="shared" si="44"/>
        <v>148.10000000000002</v>
      </c>
      <c r="U64" s="23">
        <f t="shared" si="44"/>
        <v>144.20000000000005</v>
      </c>
    </row>
    <row r="65" spans="1:21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</row>
  </sheetData>
  <mergeCells count="7">
    <mergeCell ref="S1:U1"/>
    <mergeCell ref="P1:R1"/>
    <mergeCell ref="B1:D1"/>
    <mergeCell ref="E1:F1"/>
    <mergeCell ref="G1:I1"/>
    <mergeCell ref="J1:L1"/>
    <mergeCell ref="M1:O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caa248ac-567e-4f8a-83ad-95641c120e6c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Diana Maamari</cp:lastModifiedBy>
  <cp:lastPrinted>2006-01-19T03:50:00Z</cp:lastPrinted>
  <dcterms:created xsi:type="dcterms:W3CDTF">2003-11-11T03:59:00Z</dcterms:created>
  <dcterms:modified xsi:type="dcterms:W3CDTF">2020-10-20T14:56:02Z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