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0\Feature lead\Rel-17 RedCap post phase 2\RedCapCoverage\4GHz\"/>
    </mc:Choice>
  </mc:AlternateContent>
  <xr:revisionPtr revIDLastSave="0" documentId="13_ncr:1_{B9473586-E565-48D0-9F1F-74DA560659C4}" xr6:coauthVersionLast="45" xr6:coauthVersionMax="45" xr10:uidLastSave="{00000000-0000-0000-0000-000000000000}"/>
  <bookViews>
    <workbookView xWindow="-120" yWindow="-120" windowWidth="29040" windowHeight="17640" tabRatio="77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3" i="57" l="1"/>
  <c r="J50" i="57" s="1"/>
  <c r="J64" i="57" s="1"/>
  <c r="K41" i="57"/>
  <c r="J41" i="57"/>
  <c r="K39" i="57"/>
  <c r="K43" i="57" s="1"/>
  <c r="K50" i="57" s="1"/>
  <c r="K64" i="57" s="1"/>
  <c r="J39" i="57"/>
  <c r="K30" i="57"/>
  <c r="J30" i="57"/>
  <c r="K25" i="57"/>
  <c r="K52" i="57" s="1"/>
  <c r="K61" i="57" s="1"/>
  <c r="J25" i="57"/>
  <c r="J52" i="57" s="1"/>
  <c r="J61" i="57" s="1"/>
  <c r="K18" i="57"/>
  <c r="J18" i="57"/>
  <c r="K44" i="56"/>
  <c r="K51" i="56" s="1"/>
  <c r="K65" i="56" s="1"/>
  <c r="L42" i="56"/>
  <c r="K42" i="56"/>
  <c r="L40" i="56"/>
  <c r="L44" i="56" s="1"/>
  <c r="L51" i="56" s="1"/>
  <c r="L65" i="56" s="1"/>
  <c r="K40" i="56"/>
  <c r="L30" i="56"/>
  <c r="K30" i="56"/>
  <c r="K26" i="56"/>
  <c r="L18" i="56"/>
  <c r="K18" i="56"/>
  <c r="L17" i="56"/>
  <c r="L26" i="56" s="1"/>
  <c r="K17" i="56"/>
  <c r="L16" i="56"/>
  <c r="K16" i="56"/>
  <c r="X44" i="54"/>
  <c r="X51" i="54" s="1"/>
  <c r="X65" i="54" s="1"/>
  <c r="Y42" i="54"/>
  <c r="X42" i="54"/>
  <c r="Y40" i="54"/>
  <c r="Y44" i="54" s="1"/>
  <c r="Y51" i="54" s="1"/>
  <c r="Y65" i="54" s="1"/>
  <c r="X40" i="54"/>
  <c r="Y30" i="54"/>
  <c r="X30" i="54"/>
  <c r="Y26" i="54"/>
  <c r="Y53" i="54" s="1"/>
  <c r="Y62" i="54" s="1"/>
  <c r="X26" i="54"/>
  <c r="Y18" i="54"/>
  <c r="X18" i="54"/>
  <c r="AI42" i="53"/>
  <c r="AI17" i="53" s="1"/>
  <c r="AI26" i="53" s="1"/>
  <c r="AH42" i="53"/>
  <c r="AH17" i="53" s="1"/>
  <c r="AH26" i="53" s="1"/>
  <c r="AH53" i="53" s="1"/>
  <c r="AH62" i="53" s="1"/>
  <c r="AI40" i="53"/>
  <c r="AI44" i="53" s="1"/>
  <c r="AI51" i="53" s="1"/>
  <c r="AH40" i="53"/>
  <c r="AH44" i="53" s="1"/>
  <c r="AH51" i="53" s="1"/>
  <c r="AH65" i="53" s="1"/>
  <c r="AI30" i="53"/>
  <c r="AH30" i="53"/>
  <c r="AI18" i="53"/>
  <c r="AH18" i="53"/>
  <c r="AI16" i="53"/>
  <c r="AH16" i="53"/>
  <c r="AI42" i="52"/>
  <c r="AH42" i="52"/>
  <c r="AI40" i="52"/>
  <c r="AI44" i="52" s="1"/>
  <c r="AI51" i="52" s="1"/>
  <c r="AH40" i="52"/>
  <c r="AH44" i="52" s="1"/>
  <c r="AH51" i="52" s="1"/>
  <c r="AI30" i="52"/>
  <c r="AH30" i="52"/>
  <c r="AI18" i="52"/>
  <c r="AH18" i="52"/>
  <c r="AI17" i="52"/>
  <c r="AH17" i="52"/>
  <c r="AI16" i="52"/>
  <c r="AH16" i="52"/>
  <c r="AL41" i="51"/>
  <c r="AK41" i="51"/>
  <c r="AL39" i="51"/>
  <c r="AL43" i="51" s="1"/>
  <c r="AL50" i="51" s="1"/>
  <c r="AL64" i="51" s="1"/>
  <c r="AK39" i="51"/>
  <c r="AK43" i="51" s="1"/>
  <c r="AK50" i="51" s="1"/>
  <c r="AK64" i="51" s="1"/>
  <c r="AL30" i="51"/>
  <c r="AK30" i="51"/>
  <c r="AL18" i="51"/>
  <c r="AK18" i="51"/>
  <c r="AL17" i="51"/>
  <c r="AL25" i="51" s="1"/>
  <c r="AK17" i="51"/>
  <c r="AK25" i="51" s="1"/>
  <c r="AL16" i="51"/>
  <c r="AK16" i="51"/>
  <c r="Z44" i="50"/>
  <c r="Z51" i="50" s="1"/>
  <c r="Z65" i="50" s="1"/>
  <c r="AA42" i="50"/>
  <c r="Z42" i="50"/>
  <c r="AA40" i="50"/>
  <c r="AA44" i="50" s="1"/>
  <c r="AA51" i="50" s="1"/>
  <c r="AA65" i="50" s="1"/>
  <c r="Z40" i="50"/>
  <c r="AA30" i="50"/>
  <c r="Z30" i="50"/>
  <c r="Z26" i="50"/>
  <c r="Z53" i="50" s="1"/>
  <c r="Z62" i="50" s="1"/>
  <c r="AA18" i="50"/>
  <c r="AA26" i="50" s="1"/>
  <c r="Z18" i="50"/>
  <c r="W41" i="49"/>
  <c r="V41" i="49"/>
  <c r="W39" i="49"/>
  <c r="W43" i="49" s="1"/>
  <c r="W50" i="49" s="1"/>
  <c r="W64" i="49" s="1"/>
  <c r="V39" i="49"/>
  <c r="V43" i="49" s="1"/>
  <c r="V50" i="49" s="1"/>
  <c r="V64" i="49" s="1"/>
  <c r="W30" i="49"/>
  <c r="V30" i="49"/>
  <c r="W18" i="49"/>
  <c r="W25" i="49" s="1"/>
  <c r="W52" i="49" s="1"/>
  <c r="W61" i="49" s="1"/>
  <c r="V18" i="49"/>
  <c r="V25" i="49" s="1"/>
  <c r="V52" i="49" s="1"/>
  <c r="V61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25" i="48"/>
  <c r="Q52" i="48" s="1"/>
  <c r="Q61" i="48" s="1"/>
  <c r="Q18" i="48"/>
  <c r="P18" i="48"/>
  <c r="P25" i="48" s="1"/>
  <c r="P52" i="48" s="1"/>
  <c r="P61" i="48" s="1"/>
  <c r="W41" i="47"/>
  <c r="V41" i="47"/>
  <c r="W39" i="47"/>
  <c r="W43" i="47" s="1"/>
  <c r="W50" i="47" s="1"/>
  <c r="W64" i="47" s="1"/>
  <c r="V39" i="47"/>
  <c r="V43" i="47" s="1"/>
  <c r="V50" i="47" s="1"/>
  <c r="V64" i="47" s="1"/>
  <c r="W30" i="47"/>
  <c r="V30" i="47"/>
  <c r="W25" i="47"/>
  <c r="W52" i="47" s="1"/>
  <c r="W61" i="47" s="1"/>
  <c r="W18" i="47"/>
  <c r="V18" i="47"/>
  <c r="V25" i="47" s="1"/>
  <c r="V52" i="47" s="1"/>
  <c r="V61" i="47" s="1"/>
  <c r="AL42" i="46"/>
  <c r="AK42" i="46"/>
  <c r="AK17" i="46" s="1"/>
  <c r="AL40" i="46"/>
  <c r="AL44" i="46" s="1"/>
  <c r="AL51" i="46" s="1"/>
  <c r="AK40" i="46"/>
  <c r="AL30" i="46"/>
  <c r="AK30" i="46"/>
  <c r="AL18" i="46"/>
  <c r="AK18" i="46"/>
  <c r="AL17" i="46"/>
  <c r="AL16" i="46"/>
  <c r="AK16" i="46"/>
  <c r="AI41" i="32"/>
  <c r="AH41" i="32"/>
  <c r="AI39" i="32"/>
  <c r="AI43" i="32" s="1"/>
  <c r="AI50" i="32" s="1"/>
  <c r="AH39" i="32"/>
  <c r="AH43" i="32" s="1"/>
  <c r="AH50" i="32" s="1"/>
  <c r="AI30" i="32"/>
  <c r="AH30" i="32"/>
  <c r="AI18" i="32"/>
  <c r="AH18" i="32"/>
  <c r="AI17" i="32"/>
  <c r="AH17" i="32"/>
  <c r="AI16" i="32"/>
  <c r="AH16" i="32"/>
  <c r="AH65" i="52" l="1"/>
  <c r="AI65" i="52"/>
  <c r="AK52" i="51"/>
  <c r="AK61" i="51" s="1"/>
  <c r="AK44" i="46"/>
  <c r="AK51" i="46" s="1"/>
  <c r="AK65" i="46" s="1"/>
  <c r="AH25" i="32"/>
  <c r="AH52" i="32" s="1"/>
  <c r="AH61" i="32" s="1"/>
  <c r="K53" i="56"/>
  <c r="K62" i="56" s="1"/>
  <c r="L53" i="56"/>
  <c r="L62" i="56" s="1"/>
  <c r="X53" i="54"/>
  <c r="X62" i="54" s="1"/>
  <c r="AI53" i="53"/>
  <c r="AI62" i="53" s="1"/>
  <c r="AI65" i="53"/>
  <c r="AH26" i="52"/>
  <c r="AH53" i="52" s="1"/>
  <c r="AH62" i="52" s="1"/>
  <c r="AI26" i="52"/>
  <c r="AI53" i="52" s="1"/>
  <c r="AI62" i="52" s="1"/>
  <c r="AL52" i="51"/>
  <c r="AL61" i="51" s="1"/>
  <c r="AA53" i="50"/>
  <c r="AA62" i="50" s="1"/>
  <c r="AL65" i="46"/>
  <c r="AK26" i="46"/>
  <c r="AK53" i="46" s="1"/>
  <c r="AK62" i="46" s="1"/>
  <c r="AL26" i="46"/>
  <c r="AL53" i="46" s="1"/>
  <c r="AL62" i="46" s="1"/>
  <c r="AI64" i="32"/>
  <c r="AH64" i="32"/>
  <c r="AI25" i="32"/>
  <c r="AI52" i="32" s="1"/>
  <c r="AI61" i="32" s="1"/>
  <c r="U43" i="49" l="1"/>
  <c r="U50" i="49" s="1"/>
  <c r="U64" i="49" s="1"/>
  <c r="U41" i="49"/>
  <c r="T41" i="49"/>
  <c r="U39" i="49"/>
  <c r="T39" i="49"/>
  <c r="T43" i="49" s="1"/>
  <c r="T50" i="49" s="1"/>
  <c r="T64" i="49" s="1"/>
  <c r="U30" i="49"/>
  <c r="T30" i="49"/>
  <c r="U25" i="49"/>
  <c r="T25" i="49"/>
  <c r="T52" i="49" s="1"/>
  <c r="T61" i="49" s="1"/>
  <c r="U18" i="49"/>
  <c r="T18" i="49"/>
  <c r="Y44" i="50"/>
  <c r="Y51" i="50" s="1"/>
  <c r="Y65" i="50" s="1"/>
  <c r="X44" i="50"/>
  <c r="X51" i="50" s="1"/>
  <c r="X65" i="50" s="1"/>
  <c r="Y42" i="50"/>
  <c r="X42" i="50"/>
  <c r="Y40" i="50"/>
  <c r="X40" i="50"/>
  <c r="Y30" i="50"/>
  <c r="X30" i="50"/>
  <c r="Y26" i="50"/>
  <c r="X26" i="50"/>
  <c r="Y18" i="50"/>
  <c r="X18" i="50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18" i="54"/>
  <c r="W26" i="54" s="1"/>
  <c r="V18" i="54"/>
  <c r="V26" i="54" s="1"/>
  <c r="V53" i="54" s="1"/>
  <c r="V62" i="54" s="1"/>
  <c r="AJ44" i="46"/>
  <c r="AJ51" i="46" s="1"/>
  <c r="AJ65" i="46" s="1"/>
  <c r="AJ42" i="46"/>
  <c r="AI42" i="46"/>
  <c r="AI17" i="46" s="1"/>
  <c r="AH42" i="46"/>
  <c r="AJ40" i="46"/>
  <c r="AI40" i="46"/>
  <c r="AI44" i="46" s="1"/>
  <c r="AI51" i="46" s="1"/>
  <c r="AH40" i="46"/>
  <c r="AH44" i="46" s="1"/>
  <c r="AH51" i="46" s="1"/>
  <c r="AJ30" i="46"/>
  <c r="AI30" i="46"/>
  <c r="AH30" i="46"/>
  <c r="AJ18" i="46"/>
  <c r="AI18" i="46"/>
  <c r="AH18" i="46"/>
  <c r="AJ17" i="46"/>
  <c r="AJ26" i="46" s="1"/>
  <c r="AH17" i="46"/>
  <c r="AJ16" i="46"/>
  <c r="AI16" i="46"/>
  <c r="AH16" i="46"/>
  <c r="AG42" i="53"/>
  <c r="AG17" i="53" s="1"/>
  <c r="AF42" i="53"/>
  <c r="AE42" i="53"/>
  <c r="AG40" i="53"/>
  <c r="AG44" i="53" s="1"/>
  <c r="AG51" i="53" s="1"/>
  <c r="AF40" i="53"/>
  <c r="AE40" i="53"/>
  <c r="AE44" i="53" s="1"/>
  <c r="AE51" i="53" s="1"/>
  <c r="AG30" i="53"/>
  <c r="AF30" i="53"/>
  <c r="AE30" i="53"/>
  <c r="AG18" i="53"/>
  <c r="AF18" i="53"/>
  <c r="AE18" i="53"/>
  <c r="AE17" i="53"/>
  <c r="AG16" i="53"/>
  <c r="AF16" i="53"/>
  <c r="AE16" i="53"/>
  <c r="AG42" i="52"/>
  <c r="AG17" i="52" s="1"/>
  <c r="AF42" i="52"/>
  <c r="AF17" i="52" s="1"/>
  <c r="AE42" i="52"/>
  <c r="AG40" i="52"/>
  <c r="AF40" i="52"/>
  <c r="AF44" i="52" s="1"/>
  <c r="AF51" i="52" s="1"/>
  <c r="AE40" i="52"/>
  <c r="AG30" i="52"/>
  <c r="AF30" i="52"/>
  <c r="AE30" i="52"/>
  <c r="AG18" i="52"/>
  <c r="AF18" i="52"/>
  <c r="AE18" i="52"/>
  <c r="AG16" i="52"/>
  <c r="AF16" i="52"/>
  <c r="AE16" i="52"/>
  <c r="AJ41" i="51"/>
  <c r="AJ17" i="51" s="1"/>
  <c r="AI41" i="51"/>
  <c r="AI17" i="51" s="1"/>
  <c r="AH41" i="51"/>
  <c r="AH17" i="51" s="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J16" i="51"/>
  <c r="AI16" i="51"/>
  <c r="AH16" i="51"/>
  <c r="AF44" i="53" l="1"/>
  <c r="AF51" i="53" s="1"/>
  <c r="AG44" i="52"/>
  <c r="AG51" i="52" s="1"/>
  <c r="AG65" i="52" s="1"/>
  <c r="AE44" i="52"/>
  <c r="AE51" i="52" s="1"/>
  <c r="U52" i="49"/>
  <c r="U61" i="49" s="1"/>
  <c r="X53" i="50"/>
  <c r="X62" i="50" s="1"/>
  <c r="Y53" i="50"/>
  <c r="Y62" i="50" s="1"/>
  <c r="W53" i="54"/>
  <c r="W62" i="54" s="1"/>
  <c r="AH65" i="46"/>
  <c r="AJ53" i="46"/>
  <c r="AJ62" i="46" s="1"/>
  <c r="AI65" i="46"/>
  <c r="AI26" i="46"/>
  <c r="AI53" i="46" s="1"/>
  <c r="AI62" i="46" s="1"/>
  <c r="AH26" i="46"/>
  <c r="AH53" i="46" s="1"/>
  <c r="AH62" i="46" s="1"/>
  <c r="AG65" i="53"/>
  <c r="AG26" i="53"/>
  <c r="AG53" i="53" s="1"/>
  <c r="AG62" i="53" s="1"/>
  <c r="AE65" i="53"/>
  <c r="AF17" i="53"/>
  <c r="AE26" i="53"/>
  <c r="AE53" i="53" s="1"/>
  <c r="AE62" i="53" s="1"/>
  <c r="AG26" i="52"/>
  <c r="AG53" i="52" s="1"/>
  <c r="AG62" i="52" s="1"/>
  <c r="AF65" i="52"/>
  <c r="AF26" i="52"/>
  <c r="AF53" i="52" s="1"/>
  <c r="AF62" i="52" s="1"/>
  <c r="AE17" i="52"/>
  <c r="AJ25" i="51"/>
  <c r="AJ52" i="51" s="1"/>
  <c r="AJ61" i="51" s="1"/>
  <c r="AJ64" i="51"/>
  <c r="AI25" i="51"/>
  <c r="AI52" i="51" s="1"/>
  <c r="AI61" i="51" s="1"/>
  <c r="AI64" i="51"/>
  <c r="AH64" i="51"/>
  <c r="AH25" i="51"/>
  <c r="AH52" i="51" s="1"/>
  <c r="AH61" i="51" s="1"/>
  <c r="AG41" i="51"/>
  <c r="AG17" i="51" s="1"/>
  <c r="AF41" i="51"/>
  <c r="AE41" i="51"/>
  <c r="AE17" i="51" s="1"/>
  <c r="AG39" i="51"/>
  <c r="AF39" i="51"/>
  <c r="AF43" i="51" s="1"/>
  <c r="AF50" i="51" s="1"/>
  <c r="AE39" i="51"/>
  <c r="AG30" i="51"/>
  <c r="AF30" i="51"/>
  <c r="AE30" i="51"/>
  <c r="AG18" i="51"/>
  <c r="AF18" i="51"/>
  <c r="AE18" i="51"/>
  <c r="AF17" i="51"/>
  <c r="AG16" i="51"/>
  <c r="AF16" i="51"/>
  <c r="AE16" i="51"/>
  <c r="W42" i="50"/>
  <c r="V42" i="50"/>
  <c r="W40" i="50"/>
  <c r="W44" i="50" s="1"/>
  <c r="W51" i="50" s="1"/>
  <c r="W65" i="50" s="1"/>
  <c r="V40" i="50"/>
  <c r="V44" i="50" s="1"/>
  <c r="V51" i="50" s="1"/>
  <c r="V65" i="50" s="1"/>
  <c r="W30" i="50"/>
  <c r="V30" i="50"/>
  <c r="W18" i="50"/>
  <c r="W26" i="50" s="1"/>
  <c r="W53" i="50" s="1"/>
  <c r="W62" i="50" s="1"/>
  <c r="V18" i="50"/>
  <c r="V26" i="50" s="1"/>
  <c r="V53" i="50" s="1"/>
  <c r="V62" i="50" s="1"/>
  <c r="S41" i="49"/>
  <c r="R41" i="49"/>
  <c r="S39" i="49"/>
  <c r="S43" i="49" s="1"/>
  <c r="S50" i="49" s="1"/>
  <c r="S64" i="49" s="1"/>
  <c r="R39" i="49"/>
  <c r="R43" i="49" s="1"/>
  <c r="R50" i="49" s="1"/>
  <c r="R64" i="49" s="1"/>
  <c r="S30" i="49"/>
  <c r="R30" i="49"/>
  <c r="S18" i="49"/>
  <c r="S25" i="49" s="1"/>
  <c r="S52" i="49" s="1"/>
  <c r="S61" i="49" s="1"/>
  <c r="R18" i="49"/>
  <c r="R25" i="49" s="1"/>
  <c r="U41" i="47"/>
  <c r="T41" i="47"/>
  <c r="U39" i="47"/>
  <c r="U43" i="47" s="1"/>
  <c r="U50" i="47" s="1"/>
  <c r="U64" i="47" s="1"/>
  <c r="T39" i="47"/>
  <c r="T43" i="47" s="1"/>
  <c r="T50" i="47" s="1"/>
  <c r="T64" i="47" s="1"/>
  <c r="U30" i="47"/>
  <c r="T30" i="47"/>
  <c r="U18" i="47"/>
  <c r="U25" i="47" s="1"/>
  <c r="T18" i="47"/>
  <c r="T25" i="47" s="1"/>
  <c r="AG42" i="46"/>
  <c r="AG17" i="46" s="1"/>
  <c r="AF42" i="46"/>
  <c r="AF17" i="46" s="1"/>
  <c r="AE42" i="46"/>
  <c r="AE17" i="46" s="1"/>
  <c r="AG40" i="46"/>
  <c r="AG44" i="46" s="1"/>
  <c r="AG51" i="46" s="1"/>
  <c r="AF40" i="46"/>
  <c r="AF44" i="46" s="1"/>
  <c r="AF51" i="46" s="1"/>
  <c r="AE40" i="46"/>
  <c r="AE44" i="46" s="1"/>
  <c r="AE51" i="46" s="1"/>
  <c r="AG30" i="46"/>
  <c r="AF30" i="46"/>
  <c r="AE30" i="46"/>
  <c r="AG18" i="46"/>
  <c r="AF18" i="46"/>
  <c r="AE18" i="46"/>
  <c r="AG16" i="46"/>
  <c r="AF16" i="46"/>
  <c r="AE16" i="46"/>
  <c r="AG41" i="32"/>
  <c r="AG17" i="32" s="1"/>
  <c r="AF41" i="32"/>
  <c r="AE41" i="32"/>
  <c r="AE17" i="32" s="1"/>
  <c r="AE25" i="32" s="1"/>
  <c r="AG39" i="32"/>
  <c r="AG43" i="32" s="1"/>
  <c r="AG50" i="32" s="1"/>
  <c r="AF39" i="32"/>
  <c r="AF43" i="32" s="1"/>
  <c r="AF50" i="32" s="1"/>
  <c r="AE39" i="32"/>
  <c r="AG30" i="32"/>
  <c r="AF30" i="32"/>
  <c r="AE30" i="32"/>
  <c r="AG18" i="32"/>
  <c r="AF18" i="32"/>
  <c r="AE18" i="32"/>
  <c r="AF17" i="32"/>
  <c r="AG16" i="32"/>
  <c r="AF16" i="32"/>
  <c r="AE16" i="32"/>
  <c r="AE43" i="51" l="1"/>
  <c r="AE50" i="51" s="1"/>
  <c r="AG43" i="51"/>
  <c r="AG50" i="51" s="1"/>
  <c r="AG64" i="51" s="1"/>
  <c r="AE43" i="32"/>
  <c r="AE50" i="32" s="1"/>
  <c r="AE64" i="32" s="1"/>
  <c r="AF65" i="53"/>
  <c r="AF26" i="53"/>
  <c r="AF53" i="53" s="1"/>
  <c r="AF62" i="53" s="1"/>
  <c r="AE65" i="52"/>
  <c r="AE26" i="52"/>
  <c r="AE53" i="52" s="1"/>
  <c r="AE62" i="52" s="1"/>
  <c r="AG25" i="51"/>
  <c r="AF64" i="51"/>
  <c r="AE64" i="51"/>
  <c r="AE25" i="51"/>
  <c r="AE52" i="51" s="1"/>
  <c r="AE61" i="51" s="1"/>
  <c r="AF25" i="51"/>
  <c r="AF52" i="51" s="1"/>
  <c r="AF61" i="51" s="1"/>
  <c r="R52" i="49"/>
  <c r="R61" i="49" s="1"/>
  <c r="U52" i="47"/>
  <c r="U61" i="47" s="1"/>
  <c r="T52" i="47"/>
  <c r="T61" i="47" s="1"/>
  <c r="AE65" i="46"/>
  <c r="AE26" i="46"/>
  <c r="AE53" i="46" s="1"/>
  <c r="AE62" i="46" s="1"/>
  <c r="AF26" i="46"/>
  <c r="AF53" i="46" s="1"/>
  <c r="AF62" i="46" s="1"/>
  <c r="AF65" i="46"/>
  <c r="AG65" i="46"/>
  <c r="AG26" i="46"/>
  <c r="AG53" i="46" s="1"/>
  <c r="AG62" i="46" s="1"/>
  <c r="AF64" i="32"/>
  <c r="AG64" i="32"/>
  <c r="AG25" i="32"/>
  <c r="AG52" i="32" s="1"/>
  <c r="AG61" i="32" s="1"/>
  <c r="AF25" i="32"/>
  <c r="AF52" i="32" s="1"/>
  <c r="AF61" i="32" s="1"/>
  <c r="I43" i="57"/>
  <c r="I50" i="57" s="1"/>
  <c r="I64" i="57" s="1"/>
  <c r="I41" i="57"/>
  <c r="H41" i="57"/>
  <c r="I39" i="57"/>
  <c r="H39" i="57"/>
  <c r="H43" i="57" s="1"/>
  <c r="H50" i="57" s="1"/>
  <c r="H64" i="57" s="1"/>
  <c r="I30" i="57"/>
  <c r="H30" i="57"/>
  <c r="I25" i="57"/>
  <c r="I52" i="57" s="1"/>
  <c r="I61" i="57" s="1"/>
  <c r="I18" i="57"/>
  <c r="H18" i="57"/>
  <c r="H25" i="57" s="1"/>
  <c r="J42" i="56"/>
  <c r="I42" i="56"/>
  <c r="H42" i="56"/>
  <c r="J40" i="56"/>
  <c r="I40" i="56"/>
  <c r="I44" i="56" s="1"/>
  <c r="I51" i="56" s="1"/>
  <c r="H40" i="56"/>
  <c r="H44" i="56" s="1"/>
  <c r="H51" i="56" s="1"/>
  <c r="H65" i="56" s="1"/>
  <c r="J30" i="56"/>
  <c r="I30" i="56"/>
  <c r="H30" i="56"/>
  <c r="J18" i="56"/>
  <c r="I18" i="56"/>
  <c r="H18" i="56"/>
  <c r="I17" i="56"/>
  <c r="H17" i="56"/>
  <c r="J16" i="56"/>
  <c r="I16" i="56"/>
  <c r="H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T26" i="54"/>
  <c r="U18" i="54"/>
  <c r="U26" i="54" s="1"/>
  <c r="U53" i="54" s="1"/>
  <c r="U62" i="54" s="1"/>
  <c r="T18" i="54"/>
  <c r="AD42" i="53"/>
  <c r="AD17" i="53" s="1"/>
  <c r="AC42" i="53"/>
  <c r="AB42" i="53"/>
  <c r="AB17" i="53" s="1"/>
  <c r="AD40" i="53"/>
  <c r="AD44" i="53" s="1"/>
  <c r="AD51" i="53" s="1"/>
  <c r="AC40" i="53"/>
  <c r="AC44" i="53" s="1"/>
  <c r="AC51" i="53" s="1"/>
  <c r="AB40" i="53"/>
  <c r="AB44" i="53" s="1"/>
  <c r="AB51" i="53" s="1"/>
  <c r="AD30" i="53"/>
  <c r="AC30" i="53"/>
  <c r="AB30" i="53"/>
  <c r="AD18" i="53"/>
  <c r="AC18" i="53"/>
  <c r="AB18" i="53"/>
  <c r="AC17" i="53"/>
  <c r="AD16" i="53"/>
  <c r="AC16" i="53"/>
  <c r="AB16" i="53"/>
  <c r="AD42" i="52"/>
  <c r="AC42" i="52"/>
  <c r="AB42" i="52"/>
  <c r="AB17" i="52" s="1"/>
  <c r="AD40" i="52"/>
  <c r="AC40" i="52"/>
  <c r="AB40" i="52"/>
  <c r="AD30" i="52"/>
  <c r="AC30" i="52"/>
  <c r="AB30" i="52"/>
  <c r="AD18" i="52"/>
  <c r="AC18" i="52"/>
  <c r="AB18" i="52"/>
  <c r="AC17" i="52"/>
  <c r="AD16" i="52"/>
  <c r="AC16" i="52"/>
  <c r="AB16" i="52"/>
  <c r="AD41" i="51"/>
  <c r="AD43" i="51" s="1"/>
  <c r="AD50" i="51" s="1"/>
  <c r="AC41" i="51"/>
  <c r="AB41" i="51"/>
  <c r="AB17" i="51" s="1"/>
  <c r="AD39" i="51"/>
  <c r="AC39" i="51"/>
  <c r="AC43" i="51" s="1"/>
  <c r="AC50" i="51" s="1"/>
  <c r="AB39" i="51"/>
  <c r="AB43" i="51" s="1"/>
  <c r="AB50" i="51" s="1"/>
  <c r="AD30" i="51"/>
  <c r="AC30" i="51"/>
  <c r="AB30" i="51"/>
  <c r="AD18" i="51"/>
  <c r="AC18" i="51"/>
  <c r="AB18" i="51"/>
  <c r="AC17" i="51"/>
  <c r="AD16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T26" i="50"/>
  <c r="T53" i="50" s="1"/>
  <c r="T62" i="50" s="1"/>
  <c r="U18" i="50"/>
  <c r="U26" i="50" s="1"/>
  <c r="U53" i="50" s="1"/>
  <c r="U62" i="50" s="1"/>
  <c r="T18" i="50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18" i="49"/>
  <c r="Q25" i="49" s="1"/>
  <c r="Q52" i="49" s="1"/>
  <c r="Q61" i="49" s="1"/>
  <c r="P18" i="49"/>
  <c r="P25" i="49" s="1"/>
  <c r="P52" i="49" s="1"/>
  <c r="P61" i="49" s="1"/>
  <c r="O41" i="48"/>
  <c r="N41" i="48"/>
  <c r="O39" i="48"/>
  <c r="O43" i="48" s="1"/>
  <c r="O50" i="48" s="1"/>
  <c r="O64" i="48" s="1"/>
  <c r="N39" i="48"/>
  <c r="N43" i="48" s="1"/>
  <c r="N50" i="48" s="1"/>
  <c r="N64" i="48" s="1"/>
  <c r="O30" i="48"/>
  <c r="N30" i="48"/>
  <c r="O18" i="48"/>
  <c r="O25" i="48" s="1"/>
  <c r="O52" i="48" s="1"/>
  <c r="O61" i="48" s="1"/>
  <c r="N18" i="48"/>
  <c r="N25" i="48" s="1"/>
  <c r="N52" i="48" s="1"/>
  <c r="N61" i="48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S52" i="47" s="1"/>
  <c r="S61" i="47" s="1"/>
  <c r="R18" i="47"/>
  <c r="R25" i="47" s="1"/>
  <c r="R52" i="47" s="1"/>
  <c r="R61" i="47" s="1"/>
  <c r="AB44" i="46"/>
  <c r="AB51" i="46" s="1"/>
  <c r="AD42" i="46"/>
  <c r="AD17" i="46" s="1"/>
  <c r="AC42" i="46"/>
  <c r="AB42" i="46"/>
  <c r="AD40" i="46"/>
  <c r="AC40" i="46"/>
  <c r="AC44" i="46" s="1"/>
  <c r="AC51" i="46" s="1"/>
  <c r="AB40" i="46"/>
  <c r="AD30" i="46"/>
  <c r="AC30" i="46"/>
  <c r="AB30" i="46"/>
  <c r="AD18" i="46"/>
  <c r="AC18" i="46"/>
  <c r="AB18" i="46"/>
  <c r="AC17" i="46"/>
  <c r="AB17" i="46"/>
  <c r="AD16" i="46"/>
  <c r="AC16" i="46"/>
  <c r="AB16" i="46"/>
  <c r="AD41" i="32"/>
  <c r="AD17" i="32" s="1"/>
  <c r="AC41" i="32"/>
  <c r="AB41" i="32"/>
  <c r="AB17" i="32" s="1"/>
  <c r="AD39" i="32"/>
  <c r="AD43" i="32" s="1"/>
  <c r="AD50" i="32" s="1"/>
  <c r="AC39" i="32"/>
  <c r="AC43" i="32" s="1"/>
  <c r="AC50" i="32" s="1"/>
  <c r="AB39" i="32"/>
  <c r="AB43" i="32" s="1"/>
  <c r="AB50" i="32" s="1"/>
  <c r="AD30" i="32"/>
  <c r="AC30" i="32"/>
  <c r="AB30" i="32"/>
  <c r="AD18" i="32"/>
  <c r="AC18" i="32"/>
  <c r="AB18" i="32"/>
  <c r="AC17" i="32"/>
  <c r="AD16" i="32"/>
  <c r="AC16" i="32"/>
  <c r="AB16" i="32"/>
  <c r="H26" i="56" l="1"/>
  <c r="J44" i="56"/>
  <c r="J51" i="56" s="1"/>
  <c r="AC65" i="53"/>
  <c r="AC44" i="52"/>
  <c r="AC51" i="52" s="1"/>
  <c r="AC65" i="52" s="1"/>
  <c r="AD44" i="52"/>
  <c r="AD51" i="52" s="1"/>
  <c r="AB44" i="52"/>
  <c r="AB51" i="52" s="1"/>
  <c r="AB65" i="52" s="1"/>
  <c r="AB64" i="51"/>
  <c r="AC64" i="51"/>
  <c r="AB25" i="51"/>
  <c r="AB52" i="51" s="1"/>
  <c r="AB61" i="51" s="1"/>
  <c r="AG52" i="51"/>
  <c r="AG61" i="51" s="1"/>
  <c r="AB65" i="46"/>
  <c r="AD44" i="46"/>
  <c r="AD51" i="46" s="1"/>
  <c r="AC65" i="46"/>
  <c r="AB26" i="46"/>
  <c r="AB53" i="46" s="1"/>
  <c r="AB62" i="46" s="1"/>
  <c r="AC64" i="32"/>
  <c r="AE52" i="32"/>
  <c r="AE61" i="32" s="1"/>
  <c r="H52" i="57"/>
  <c r="H61" i="57" s="1"/>
  <c r="I65" i="56"/>
  <c r="H53" i="56"/>
  <c r="H62" i="56" s="1"/>
  <c r="J17" i="56"/>
  <c r="I26" i="56"/>
  <c r="I53" i="56" s="1"/>
  <c r="I62" i="56" s="1"/>
  <c r="T53" i="54"/>
  <c r="T62" i="54" s="1"/>
  <c r="AB65" i="53"/>
  <c r="AB26" i="53"/>
  <c r="AB53" i="53" s="1"/>
  <c r="AB62" i="53" s="1"/>
  <c r="AD65" i="53"/>
  <c r="AD26" i="53"/>
  <c r="AD53" i="53" s="1"/>
  <c r="AD62" i="53" s="1"/>
  <c r="AC26" i="53"/>
  <c r="AC53" i="53" s="1"/>
  <c r="AC62" i="53" s="1"/>
  <c r="AD17" i="52"/>
  <c r="AB26" i="52"/>
  <c r="AB53" i="52" s="1"/>
  <c r="AB62" i="52" s="1"/>
  <c r="AC26" i="52"/>
  <c r="AC53" i="52" s="1"/>
  <c r="AC62" i="52" s="1"/>
  <c r="AD17" i="51"/>
  <c r="AC25" i="51"/>
  <c r="AC52" i="51" s="1"/>
  <c r="AC61" i="51" s="1"/>
  <c r="AD65" i="46"/>
  <c r="AD26" i="46"/>
  <c r="AD53" i="46" s="1"/>
  <c r="AD62" i="46" s="1"/>
  <c r="AC26" i="46"/>
  <c r="AC53" i="46" s="1"/>
  <c r="AC62" i="46" s="1"/>
  <c r="AD64" i="32"/>
  <c r="AD25" i="32"/>
  <c r="AD52" i="32" s="1"/>
  <c r="AD61" i="32" s="1"/>
  <c r="AB25" i="32"/>
  <c r="AB52" i="32" s="1"/>
  <c r="AB61" i="32" s="1"/>
  <c r="AB64" i="32"/>
  <c r="AC25" i="32"/>
  <c r="AC52" i="32" s="1"/>
  <c r="AC61" i="32" s="1"/>
  <c r="J65" i="56" l="1"/>
  <c r="J26" i="56"/>
  <c r="J53" i="56" s="1"/>
  <c r="J62" i="56" s="1"/>
  <c r="AD65" i="52"/>
  <c r="AD26" i="52"/>
  <c r="AD53" i="52" s="1"/>
  <c r="AD62" i="52" s="1"/>
  <c r="AD64" i="51"/>
  <c r="AD25" i="51"/>
  <c r="AD52" i="51" s="1"/>
  <c r="AD61" i="51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F25" i="57"/>
  <c r="F52" i="57" s="1"/>
  <c r="F61" i="57" s="1"/>
  <c r="G18" i="57"/>
  <c r="G25" i="57" s="1"/>
  <c r="G52" i="57" s="1"/>
  <c r="G61" i="57" s="1"/>
  <c r="F18" i="57"/>
  <c r="G42" i="56"/>
  <c r="G17" i="56" s="1"/>
  <c r="F42" i="56"/>
  <c r="F17" i="56" s="1"/>
  <c r="E42" i="56"/>
  <c r="E17" i="56" s="1"/>
  <c r="G40" i="56"/>
  <c r="F40" i="56"/>
  <c r="E40" i="56"/>
  <c r="E44" i="56" s="1"/>
  <c r="E51" i="56" s="1"/>
  <c r="G30" i="56"/>
  <c r="F30" i="56"/>
  <c r="E30" i="56"/>
  <c r="G18" i="56"/>
  <c r="F18" i="56"/>
  <c r="E18" i="56"/>
  <c r="G16" i="56"/>
  <c r="F16" i="56"/>
  <c r="E16" i="56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S53" i="54" s="1"/>
  <c r="S62" i="54" s="1"/>
  <c r="R18" i="54"/>
  <c r="R26" i="54" s="1"/>
  <c r="AA42" i="53"/>
  <c r="AA17" i="53" s="1"/>
  <c r="Z42" i="53"/>
  <c r="Z17" i="53" s="1"/>
  <c r="Y42" i="53"/>
  <c r="Y17" i="53" s="1"/>
  <c r="AA40" i="53"/>
  <c r="Z40" i="53"/>
  <c r="Y40" i="53"/>
  <c r="AA30" i="53"/>
  <c r="Z30" i="53"/>
  <c r="Y30" i="53"/>
  <c r="AA18" i="53"/>
  <c r="Z18" i="53"/>
  <c r="Y18" i="53"/>
  <c r="AA16" i="53"/>
  <c r="Z16" i="53"/>
  <c r="Y16" i="53"/>
  <c r="AA42" i="52"/>
  <c r="AA17" i="52" s="1"/>
  <c r="Z42" i="52"/>
  <c r="Z17" i="52" s="1"/>
  <c r="Y42" i="52"/>
  <c r="AA40" i="52"/>
  <c r="AA44" i="52" s="1"/>
  <c r="AA51" i="52" s="1"/>
  <c r="Z40" i="52"/>
  <c r="Y40" i="52"/>
  <c r="AA30" i="52"/>
  <c r="Z30" i="52"/>
  <c r="Y30" i="52"/>
  <c r="AA18" i="52"/>
  <c r="Z18" i="52"/>
  <c r="Y18" i="52"/>
  <c r="Y17" i="52"/>
  <c r="AA16" i="52"/>
  <c r="Z16" i="52"/>
  <c r="Y16" i="52"/>
  <c r="AA41" i="51"/>
  <c r="AA17" i="51" s="1"/>
  <c r="Z41" i="51"/>
  <c r="Z17" i="51" s="1"/>
  <c r="Y41" i="51"/>
  <c r="Y17" i="51" s="1"/>
  <c r="AA39" i="51"/>
  <c r="Z39" i="51"/>
  <c r="Y39" i="51"/>
  <c r="Y43" i="51" s="1"/>
  <c r="Y50" i="51" s="1"/>
  <c r="AA30" i="51"/>
  <c r="Z30" i="51"/>
  <c r="Y30" i="51"/>
  <c r="AA18" i="51"/>
  <c r="Z18" i="51"/>
  <c r="Y18" i="51"/>
  <c r="AA16" i="51"/>
  <c r="Z16" i="51"/>
  <c r="Y16" i="51"/>
  <c r="S42" i="50"/>
  <c r="R42" i="50"/>
  <c r="S40" i="50"/>
  <c r="S44" i="50" s="1"/>
  <c r="S51" i="50" s="1"/>
  <c r="S65" i="50" s="1"/>
  <c r="R40" i="50"/>
  <c r="R44" i="50" s="1"/>
  <c r="R51" i="50" s="1"/>
  <c r="R65" i="50" s="1"/>
  <c r="S30" i="50"/>
  <c r="R30" i="50"/>
  <c r="S18" i="50"/>
  <c r="S26" i="50" s="1"/>
  <c r="R18" i="50"/>
  <c r="R26" i="50" s="1"/>
  <c r="R53" i="50" s="1"/>
  <c r="R62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N25" i="49"/>
  <c r="N52" i="49" s="1"/>
  <c r="N61" i="49" s="1"/>
  <c r="O18" i="49"/>
  <c r="O25" i="49" s="1"/>
  <c r="O52" i="49" s="1"/>
  <c r="O61" i="49" s="1"/>
  <c r="N18" i="49"/>
  <c r="M41" i="48"/>
  <c r="L41" i="48"/>
  <c r="M39" i="48"/>
  <c r="L39" i="48"/>
  <c r="L43" i="48" s="1"/>
  <c r="L50" i="48" s="1"/>
  <c r="L64" i="48" s="1"/>
  <c r="M30" i="48"/>
  <c r="L30" i="48"/>
  <c r="M18" i="48"/>
  <c r="M25" i="48" s="1"/>
  <c r="L18" i="48"/>
  <c r="L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Q52" i="47" s="1"/>
  <c r="Q61" i="47" s="1"/>
  <c r="P18" i="47"/>
  <c r="P25" i="47" s="1"/>
  <c r="AA42" i="46"/>
  <c r="AA17" i="46" s="1"/>
  <c r="Z42" i="46"/>
  <c r="Z17" i="46" s="1"/>
  <c r="Y42" i="46"/>
  <c r="Y17" i="46" s="1"/>
  <c r="AA40" i="46"/>
  <c r="Z40" i="46"/>
  <c r="Y40" i="46"/>
  <c r="AA30" i="46"/>
  <c r="Z30" i="46"/>
  <c r="Y30" i="46"/>
  <c r="AA18" i="46"/>
  <c r="Z18" i="46"/>
  <c r="Y18" i="46"/>
  <c r="AA16" i="46"/>
  <c r="Z16" i="46"/>
  <c r="Y16" i="46"/>
  <c r="AA41" i="32"/>
  <c r="Z41" i="32"/>
  <c r="Z17" i="32" s="1"/>
  <c r="Y41" i="32"/>
  <c r="Y17" i="32" s="1"/>
  <c r="AA39" i="32"/>
  <c r="AA43" i="32" s="1"/>
  <c r="AA50" i="32" s="1"/>
  <c r="Z39" i="32"/>
  <c r="Y39" i="32"/>
  <c r="AA30" i="32"/>
  <c r="Z30" i="32"/>
  <c r="Y30" i="32"/>
  <c r="AA18" i="32"/>
  <c r="Z18" i="32"/>
  <c r="Y18" i="32"/>
  <c r="AA17" i="32"/>
  <c r="AA64" i="32" s="1"/>
  <c r="AA16" i="32"/>
  <c r="Z16" i="32"/>
  <c r="Y16" i="32"/>
  <c r="G44" i="56" l="1"/>
  <c r="G51" i="56" s="1"/>
  <c r="Z44" i="53"/>
  <c r="Z51" i="53" s="1"/>
  <c r="Z65" i="53" s="1"/>
  <c r="AA44" i="53"/>
  <c r="AA51" i="53" s="1"/>
  <c r="AA65" i="53" s="1"/>
  <c r="Y44" i="52"/>
  <c r="Y51" i="52" s="1"/>
  <c r="Z43" i="51"/>
  <c r="Z50" i="51" s="1"/>
  <c r="Z64" i="51" s="1"/>
  <c r="AA43" i="51"/>
  <c r="AA50" i="51" s="1"/>
  <c r="Y44" i="46"/>
  <c r="Y51" i="46" s="1"/>
  <c r="Z25" i="32"/>
  <c r="Y43" i="32"/>
  <c r="Y50" i="32" s="1"/>
  <c r="M43" i="48"/>
  <c r="M50" i="48" s="1"/>
  <c r="M64" i="48" s="1"/>
  <c r="R53" i="54"/>
  <c r="R62" i="54" s="1"/>
  <c r="Z43" i="32"/>
  <c r="Z50" i="32" s="1"/>
  <c r="Z64" i="32" s="1"/>
  <c r="Z44" i="46"/>
  <c r="Z51" i="46" s="1"/>
  <c r="Z65" i="46" s="1"/>
  <c r="Z44" i="52"/>
  <c r="Z51" i="52" s="1"/>
  <c r="Z65" i="52" s="1"/>
  <c r="Y44" i="53"/>
  <c r="Y51" i="53" s="1"/>
  <c r="Y65" i="53" s="1"/>
  <c r="AA44" i="46"/>
  <c r="AA51" i="46" s="1"/>
  <c r="F44" i="56"/>
  <c r="F51" i="56" s="1"/>
  <c r="F65" i="56" s="1"/>
  <c r="G65" i="56"/>
  <c r="G26" i="56"/>
  <c r="G53" i="56" s="1"/>
  <c r="G62" i="56" s="1"/>
  <c r="E65" i="56"/>
  <c r="E26" i="56"/>
  <c r="E53" i="56" s="1"/>
  <c r="E62" i="56" s="1"/>
  <c r="F26" i="56"/>
  <c r="Z26" i="53"/>
  <c r="AA26" i="53"/>
  <c r="AA53" i="53" s="1"/>
  <c r="AA62" i="53" s="1"/>
  <c r="Y26" i="53"/>
  <c r="Z26" i="52"/>
  <c r="AA65" i="52"/>
  <c r="AA26" i="52"/>
  <c r="AA53" i="52" s="1"/>
  <c r="AA62" i="52" s="1"/>
  <c r="Y65" i="52"/>
  <c r="Y26" i="52"/>
  <c r="Y53" i="52" s="1"/>
  <c r="Y62" i="52" s="1"/>
  <c r="AA64" i="51"/>
  <c r="AA25" i="51"/>
  <c r="AA52" i="51" s="1"/>
  <c r="AA61" i="51" s="1"/>
  <c r="Y64" i="51"/>
  <c r="Y25" i="51"/>
  <c r="Y52" i="51" s="1"/>
  <c r="Y61" i="51" s="1"/>
  <c r="Z25" i="51"/>
  <c r="Z52" i="51" s="1"/>
  <c r="Z61" i="51" s="1"/>
  <c r="S53" i="50"/>
  <c r="S62" i="50" s="1"/>
  <c r="L52" i="48"/>
  <c r="L61" i="48" s="1"/>
  <c r="P52" i="47"/>
  <c r="P61" i="47" s="1"/>
  <c r="AA65" i="46"/>
  <c r="AA26" i="46"/>
  <c r="AA53" i="46" s="1"/>
  <c r="AA62" i="46" s="1"/>
  <c r="Y65" i="46"/>
  <c r="Y26" i="46"/>
  <c r="Y53" i="46" s="1"/>
  <c r="Y62" i="46" s="1"/>
  <c r="Z26" i="46"/>
  <c r="Y64" i="32"/>
  <c r="Y25" i="32"/>
  <c r="AA25" i="32"/>
  <c r="AA52" i="32" s="1"/>
  <c r="AA61" i="32" s="1"/>
  <c r="Z53" i="53" l="1"/>
  <c r="Z62" i="53" s="1"/>
  <c r="Y53" i="53"/>
  <c r="Y62" i="53" s="1"/>
  <c r="Y52" i="32"/>
  <c r="Y61" i="32" s="1"/>
  <c r="M52" i="48"/>
  <c r="M61" i="48" s="1"/>
  <c r="Z52" i="32"/>
  <c r="Z61" i="32" s="1"/>
  <c r="Z53" i="46"/>
  <c r="Z62" i="46" s="1"/>
  <c r="Z53" i="52"/>
  <c r="Z62" i="52" s="1"/>
  <c r="F53" i="56"/>
  <c r="F62" i="56" s="1"/>
  <c r="Q42" i="54"/>
  <c r="P42" i="54"/>
  <c r="P44" i="54" s="1"/>
  <c r="P51" i="54" s="1"/>
  <c r="P65" i="54" s="1"/>
  <c r="Q40" i="54"/>
  <c r="P40" i="54"/>
  <c r="Q30" i="54"/>
  <c r="P30" i="54"/>
  <c r="Q18" i="54"/>
  <c r="Q26" i="54" s="1"/>
  <c r="P18" i="54"/>
  <c r="P26" i="54" s="1"/>
  <c r="X42" i="53"/>
  <c r="X17" i="53" s="1"/>
  <c r="W42" i="53"/>
  <c r="W17" i="53" s="1"/>
  <c r="V42" i="53"/>
  <c r="V17" i="53" s="1"/>
  <c r="X40" i="53"/>
  <c r="W40" i="53"/>
  <c r="V40" i="53"/>
  <c r="V44" i="53" s="1"/>
  <c r="V51" i="53" s="1"/>
  <c r="X30" i="53"/>
  <c r="W30" i="53"/>
  <c r="V30" i="53"/>
  <c r="X18" i="53"/>
  <c r="W18" i="53"/>
  <c r="V18" i="53"/>
  <c r="X16" i="53"/>
  <c r="W16" i="53"/>
  <c r="V16" i="53"/>
  <c r="X42" i="52"/>
  <c r="W42" i="52"/>
  <c r="V42" i="52"/>
  <c r="V17" i="52" s="1"/>
  <c r="X40" i="52"/>
  <c r="X44" i="52" s="1"/>
  <c r="X51" i="52" s="1"/>
  <c r="X65" i="52" s="1"/>
  <c r="W40" i="52"/>
  <c r="W44" i="52" s="1"/>
  <c r="W51" i="52" s="1"/>
  <c r="W65" i="52" s="1"/>
  <c r="V40" i="52"/>
  <c r="X30" i="52"/>
  <c r="W30" i="52"/>
  <c r="V30" i="52"/>
  <c r="X18" i="52"/>
  <c r="W18" i="52"/>
  <c r="W26" i="52" s="1"/>
  <c r="V18" i="52"/>
  <c r="X17" i="52"/>
  <c r="W17" i="52"/>
  <c r="X16" i="52"/>
  <c r="W16" i="52"/>
  <c r="V16" i="52"/>
  <c r="X41" i="51"/>
  <c r="X17" i="51" s="1"/>
  <c r="W41" i="51"/>
  <c r="W17" i="51" s="1"/>
  <c r="V41" i="51"/>
  <c r="V17" i="51" s="1"/>
  <c r="X39" i="51"/>
  <c r="W39" i="51"/>
  <c r="V39" i="51"/>
  <c r="X30" i="51"/>
  <c r="W30" i="51"/>
  <c r="V30" i="51"/>
  <c r="X18" i="51"/>
  <c r="W18" i="51"/>
  <c r="V18" i="51"/>
  <c r="X16" i="51"/>
  <c r="W16" i="51"/>
  <c r="V16" i="51"/>
  <c r="Q42" i="50"/>
  <c r="P42" i="50"/>
  <c r="Q40" i="50"/>
  <c r="P40" i="50"/>
  <c r="P44" i="50" s="1"/>
  <c r="P51" i="50" s="1"/>
  <c r="P65" i="50" s="1"/>
  <c r="Q30" i="50"/>
  <c r="P30" i="50"/>
  <c r="Q18" i="50"/>
  <c r="Q26" i="50" s="1"/>
  <c r="P18" i="50"/>
  <c r="P26" i="50" s="1"/>
  <c r="P53" i="50" s="1"/>
  <c r="P62" i="50" s="1"/>
  <c r="M41" i="49"/>
  <c r="L41" i="49"/>
  <c r="M39" i="49"/>
  <c r="L39" i="49"/>
  <c r="L43" i="49" s="1"/>
  <c r="L50" i="49" s="1"/>
  <c r="L64" i="49" s="1"/>
  <c r="M30" i="49"/>
  <c r="L30" i="49"/>
  <c r="M18" i="49"/>
  <c r="M25" i="49" s="1"/>
  <c r="L18" i="49"/>
  <c r="L25" i="49" s="1"/>
  <c r="L52" i="49" s="1"/>
  <c r="L61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25" i="47"/>
  <c r="N25" i="47"/>
  <c r="O18" i="47"/>
  <c r="N18" i="47"/>
  <c r="X42" i="46"/>
  <c r="W42" i="46"/>
  <c r="V42" i="46"/>
  <c r="X40" i="46"/>
  <c r="X44" i="46" s="1"/>
  <c r="X51" i="46" s="1"/>
  <c r="W40" i="46"/>
  <c r="W44" i="46" s="1"/>
  <c r="W51" i="46" s="1"/>
  <c r="V40" i="46"/>
  <c r="X30" i="46"/>
  <c r="W30" i="46"/>
  <c r="V30" i="46"/>
  <c r="X18" i="46"/>
  <c r="W18" i="46"/>
  <c r="V18" i="46"/>
  <c r="X17" i="46"/>
  <c r="X65" i="46" s="1"/>
  <c r="W17" i="46"/>
  <c r="W65" i="46" s="1"/>
  <c r="X16" i="46"/>
  <c r="W16" i="46"/>
  <c r="V16" i="46"/>
  <c r="X41" i="32"/>
  <c r="W41" i="32"/>
  <c r="W17" i="32" s="1"/>
  <c r="V41" i="32"/>
  <c r="V17" i="32" s="1"/>
  <c r="V25" i="32" s="1"/>
  <c r="X39" i="32"/>
  <c r="W39" i="32"/>
  <c r="V39" i="32"/>
  <c r="X30" i="32"/>
  <c r="W30" i="32"/>
  <c r="V30" i="32"/>
  <c r="X18" i="32"/>
  <c r="W18" i="32"/>
  <c r="V18" i="32"/>
  <c r="X16" i="32"/>
  <c r="W16" i="32"/>
  <c r="V16" i="32"/>
  <c r="V26" i="52" l="1"/>
  <c r="V44" i="52"/>
  <c r="V51" i="52" s="1"/>
  <c r="V65" i="52" s="1"/>
  <c r="X26" i="52"/>
  <c r="X53" i="52" s="1"/>
  <c r="X62" i="52" s="1"/>
  <c r="W25" i="51"/>
  <c r="V43" i="32"/>
  <c r="V50" i="32" s="1"/>
  <c r="V52" i="32" s="1"/>
  <c r="V61" i="32" s="1"/>
  <c r="W25" i="32"/>
  <c r="W52" i="32" s="1"/>
  <c r="W61" i="32" s="1"/>
  <c r="X43" i="32"/>
  <c r="X50" i="32" s="1"/>
  <c r="W43" i="32"/>
  <c r="W50" i="32" s="1"/>
  <c r="W64" i="32" s="1"/>
  <c r="Q44" i="54"/>
  <c r="Q51" i="54" s="1"/>
  <c r="Q65" i="54" s="1"/>
  <c r="V44" i="46"/>
  <c r="V51" i="46" s="1"/>
  <c r="P53" i="54"/>
  <c r="P62" i="54" s="1"/>
  <c r="X17" i="32"/>
  <c r="X25" i="32" s="1"/>
  <c r="X52" i="32" s="1"/>
  <c r="X61" i="32" s="1"/>
  <c r="W43" i="51"/>
  <c r="W50" i="51" s="1"/>
  <c r="W44" i="53"/>
  <c r="W51" i="53" s="1"/>
  <c r="W65" i="53" s="1"/>
  <c r="M43" i="49"/>
  <c r="M50" i="49" s="1"/>
  <c r="M64" i="49" s="1"/>
  <c r="Q44" i="50"/>
  <c r="Q51" i="50" s="1"/>
  <c r="Q65" i="50" s="1"/>
  <c r="X43" i="51"/>
  <c r="X50" i="51" s="1"/>
  <c r="X64" i="51" s="1"/>
  <c r="X44" i="53"/>
  <c r="X51" i="53" s="1"/>
  <c r="X65" i="53" s="1"/>
  <c r="X26" i="53"/>
  <c r="V65" i="53"/>
  <c r="V26" i="53"/>
  <c r="V53" i="53" s="1"/>
  <c r="V62" i="53" s="1"/>
  <c r="W26" i="53"/>
  <c r="V53" i="52"/>
  <c r="V62" i="52" s="1"/>
  <c r="W53" i="52"/>
  <c r="W62" i="52" s="1"/>
  <c r="W52" i="51"/>
  <c r="W61" i="51" s="1"/>
  <c r="V25" i="51"/>
  <c r="V43" i="51"/>
  <c r="V50" i="51" s="1"/>
  <c r="V64" i="51" s="1"/>
  <c r="X25" i="51"/>
  <c r="W64" i="51"/>
  <c r="Q53" i="50"/>
  <c r="Q62" i="50" s="1"/>
  <c r="N52" i="47"/>
  <c r="N61" i="47" s="1"/>
  <c r="O52" i="47"/>
  <c r="O61" i="47" s="1"/>
  <c r="W26" i="46"/>
  <c r="W53" i="46" s="1"/>
  <c r="W62" i="46" s="1"/>
  <c r="V17" i="46"/>
  <c r="X26" i="46"/>
  <c r="X53" i="46" s="1"/>
  <c r="X62" i="46" s="1"/>
  <c r="W53" i="53" l="1"/>
  <c r="W62" i="53" s="1"/>
  <c r="V64" i="32"/>
  <c r="X52" i="51"/>
  <c r="X61" i="51" s="1"/>
  <c r="M52" i="49"/>
  <c r="M61" i="49" s="1"/>
  <c r="X64" i="32"/>
  <c r="X53" i="53"/>
  <c r="X62" i="53" s="1"/>
  <c r="Q53" i="54"/>
  <c r="Q62" i="54" s="1"/>
  <c r="V52" i="51"/>
  <c r="V61" i="51" s="1"/>
  <c r="V65" i="46"/>
  <c r="V26" i="46"/>
  <c r="V53" i="46" s="1"/>
  <c r="V62" i="46" s="1"/>
  <c r="O42" i="54" l="1"/>
  <c r="N42" i="54"/>
  <c r="O40" i="54"/>
  <c r="O44" i="54" s="1"/>
  <c r="O51" i="54" s="1"/>
  <c r="O65" i="54" s="1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U40" i="53"/>
  <c r="U44" i="53" s="1"/>
  <c r="U51" i="53" s="1"/>
  <c r="T40" i="53"/>
  <c r="T44" i="53" s="1"/>
  <c r="T51" i="53" s="1"/>
  <c r="S40" i="53"/>
  <c r="S44" i="53" s="1"/>
  <c r="S51" i="53" s="1"/>
  <c r="U30" i="53"/>
  <c r="T30" i="53"/>
  <c r="S30" i="53"/>
  <c r="U18" i="53"/>
  <c r="T18" i="53"/>
  <c r="S18" i="53"/>
  <c r="T17" i="53"/>
  <c r="T65" i="53" s="1"/>
  <c r="S17" i="53"/>
  <c r="U16" i="53"/>
  <c r="T16" i="53"/>
  <c r="S16" i="53"/>
  <c r="U42" i="52"/>
  <c r="U17" i="52" s="1"/>
  <c r="T42" i="52"/>
  <c r="S42" i="52"/>
  <c r="S17" i="52" s="1"/>
  <c r="U40" i="52"/>
  <c r="U44" i="52" s="1"/>
  <c r="U51" i="52" s="1"/>
  <c r="T40" i="52"/>
  <c r="T44" i="52" s="1"/>
  <c r="T51" i="52" s="1"/>
  <c r="S40" i="52"/>
  <c r="U30" i="52"/>
  <c r="T30" i="52"/>
  <c r="S30" i="52"/>
  <c r="U18" i="52"/>
  <c r="T18" i="52"/>
  <c r="S18" i="52"/>
  <c r="T17" i="52"/>
  <c r="U16" i="52"/>
  <c r="T16" i="52"/>
  <c r="S16" i="52"/>
  <c r="U41" i="51"/>
  <c r="T41" i="51"/>
  <c r="T17" i="51" s="1"/>
  <c r="S41" i="51"/>
  <c r="S17" i="51" s="1"/>
  <c r="U39" i="51"/>
  <c r="U43" i="51" s="1"/>
  <c r="U50" i="51" s="1"/>
  <c r="T39" i="51"/>
  <c r="S39" i="51"/>
  <c r="S43" i="51" s="1"/>
  <c r="S50" i="51" s="1"/>
  <c r="U30" i="51"/>
  <c r="T30" i="51"/>
  <c r="S30" i="51"/>
  <c r="U18" i="51"/>
  <c r="T18" i="51"/>
  <c r="S18" i="51"/>
  <c r="U17" i="51"/>
  <c r="U16" i="51"/>
  <c r="T16" i="51"/>
  <c r="S16" i="51"/>
  <c r="O44" i="50"/>
  <c r="O51" i="50" s="1"/>
  <c r="O65" i="50" s="1"/>
  <c r="N44" i="50"/>
  <c r="N51" i="50" s="1"/>
  <c r="N65" i="50" s="1"/>
  <c r="O42" i="50"/>
  <c r="N42" i="50"/>
  <c r="O40" i="50"/>
  <c r="N40" i="50"/>
  <c r="O30" i="50"/>
  <c r="N30" i="50"/>
  <c r="O18" i="50"/>
  <c r="O26" i="50" s="1"/>
  <c r="O53" i="50" s="1"/>
  <c r="O62" i="50" s="1"/>
  <c r="N18" i="50"/>
  <c r="N26" i="50" s="1"/>
  <c r="N53" i="50" s="1"/>
  <c r="N62" i="50" s="1"/>
  <c r="K41" i="48"/>
  <c r="J41" i="48"/>
  <c r="K39" i="48"/>
  <c r="K43" i="48" s="1"/>
  <c r="K50" i="48" s="1"/>
  <c r="K64" i="48" s="1"/>
  <c r="J39" i="48"/>
  <c r="J43" i="48" s="1"/>
  <c r="J50" i="48" s="1"/>
  <c r="J64" i="48" s="1"/>
  <c r="K30" i="48"/>
  <c r="J30" i="48"/>
  <c r="K25" i="48"/>
  <c r="K18" i="48"/>
  <c r="J18" i="48"/>
  <c r="J25" i="48" s="1"/>
  <c r="M41" i="47"/>
  <c r="L41" i="47"/>
  <c r="M39" i="47"/>
  <c r="M43" i="47" s="1"/>
  <c r="M50" i="47" s="1"/>
  <c r="M64" i="47" s="1"/>
  <c r="L39" i="47"/>
  <c r="L43" i="47" s="1"/>
  <c r="L50" i="47" s="1"/>
  <c r="L64" i="47" s="1"/>
  <c r="M30" i="47"/>
  <c r="L30" i="47"/>
  <c r="M18" i="47"/>
  <c r="M25" i="47" s="1"/>
  <c r="L18" i="47"/>
  <c r="L25" i="47" s="1"/>
  <c r="U42" i="46"/>
  <c r="U17" i="46" s="1"/>
  <c r="T42" i="46"/>
  <c r="T17" i="46" s="1"/>
  <c r="S42" i="46"/>
  <c r="S17" i="46" s="1"/>
  <c r="U40" i="46"/>
  <c r="U44" i="46" s="1"/>
  <c r="U51" i="46" s="1"/>
  <c r="T40" i="46"/>
  <c r="S40" i="46"/>
  <c r="U30" i="46"/>
  <c r="T30" i="46"/>
  <c r="S30" i="46"/>
  <c r="U18" i="46"/>
  <c r="T18" i="46"/>
  <c r="S18" i="46"/>
  <c r="U16" i="46"/>
  <c r="T16" i="46"/>
  <c r="S16" i="46"/>
  <c r="U41" i="32"/>
  <c r="U17" i="32" s="1"/>
  <c r="T41" i="32"/>
  <c r="T17" i="32" s="1"/>
  <c r="T25" i="32" s="1"/>
  <c r="S41" i="32"/>
  <c r="S17" i="32" s="1"/>
  <c r="U39" i="32"/>
  <c r="T39" i="32"/>
  <c r="S39" i="32"/>
  <c r="U30" i="32"/>
  <c r="T30" i="32"/>
  <c r="S30" i="32"/>
  <c r="U18" i="32"/>
  <c r="T18" i="32"/>
  <c r="S18" i="32"/>
  <c r="U16" i="32"/>
  <c r="T16" i="32"/>
  <c r="S16" i="32"/>
  <c r="S64" i="51" l="1"/>
  <c r="S44" i="46"/>
  <c r="S51" i="46" s="1"/>
  <c r="T44" i="46"/>
  <c r="T51" i="46" s="1"/>
  <c r="T43" i="32"/>
  <c r="T50" i="32" s="1"/>
  <c r="T52" i="32" s="1"/>
  <c r="T61" i="32" s="1"/>
  <c r="U43" i="32"/>
  <c r="U50" i="32" s="1"/>
  <c r="K52" i="48"/>
  <c r="K61" i="48" s="1"/>
  <c r="S65" i="53"/>
  <c r="N53" i="54"/>
  <c r="N62" i="54" s="1"/>
  <c r="T65" i="52"/>
  <c r="L52" i="47"/>
  <c r="L61" i="47" s="1"/>
  <c r="J52" i="48"/>
  <c r="J61" i="48" s="1"/>
  <c r="S43" i="32"/>
  <c r="S50" i="32" s="1"/>
  <c r="U64" i="51"/>
  <c r="T43" i="51"/>
  <c r="T50" i="51" s="1"/>
  <c r="T64" i="51" s="1"/>
  <c r="S44" i="52"/>
  <c r="S51" i="52" s="1"/>
  <c r="S65" i="52" s="1"/>
  <c r="O53" i="54"/>
  <c r="O62" i="54" s="1"/>
  <c r="U65" i="53"/>
  <c r="U26" i="53"/>
  <c r="U53" i="53" s="1"/>
  <c r="U62" i="53" s="1"/>
  <c r="T26" i="53"/>
  <c r="T53" i="53" s="1"/>
  <c r="T62" i="53" s="1"/>
  <c r="S26" i="53"/>
  <c r="S53" i="53" s="1"/>
  <c r="S62" i="53" s="1"/>
  <c r="U65" i="52"/>
  <c r="U26" i="52"/>
  <c r="U53" i="52" s="1"/>
  <c r="U62" i="52" s="1"/>
  <c r="S26" i="52"/>
  <c r="S53" i="52" s="1"/>
  <c r="S62" i="52" s="1"/>
  <c r="T26" i="52"/>
  <c r="T53" i="52" s="1"/>
  <c r="T62" i="52" s="1"/>
  <c r="S25" i="51"/>
  <c r="S52" i="51" s="1"/>
  <c r="S61" i="51" s="1"/>
  <c r="T25" i="51"/>
  <c r="U25" i="51"/>
  <c r="U52" i="51" s="1"/>
  <c r="U61" i="51" s="1"/>
  <c r="M52" i="47"/>
  <c r="M61" i="47" s="1"/>
  <c r="S65" i="46"/>
  <c r="T65" i="46"/>
  <c r="U65" i="46"/>
  <c r="U26" i="46"/>
  <c r="U53" i="46" s="1"/>
  <c r="U62" i="46" s="1"/>
  <c r="S26" i="46"/>
  <c r="S53" i="46" s="1"/>
  <c r="S62" i="46" s="1"/>
  <c r="T26" i="46"/>
  <c r="T53" i="46" s="1"/>
  <c r="T62" i="46" s="1"/>
  <c r="S64" i="32"/>
  <c r="U64" i="32"/>
  <c r="S25" i="32"/>
  <c r="S52" i="32" s="1"/>
  <c r="S61" i="32" s="1"/>
  <c r="U25" i="32"/>
  <c r="U52" i="32" s="1"/>
  <c r="U61" i="32" s="1"/>
  <c r="T52" i="51" l="1"/>
  <c r="T61" i="51" s="1"/>
  <c r="T64" i="32"/>
  <c r="E41" i="57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M42" i="54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M53" i="54" s="1"/>
  <c r="M62" i="54" s="1"/>
  <c r="L18" i="54"/>
  <c r="L26" i="54" s="1"/>
  <c r="L53" i="54" s="1"/>
  <c r="L62" i="54" s="1"/>
  <c r="R42" i="53"/>
  <c r="R17" i="53" s="1"/>
  <c r="Q42" i="53"/>
  <c r="Q17" i="53" s="1"/>
  <c r="P42" i="53"/>
  <c r="P17" i="53" s="1"/>
  <c r="R40" i="53"/>
  <c r="R44" i="53" s="1"/>
  <c r="R51" i="53" s="1"/>
  <c r="Q40" i="53"/>
  <c r="P40" i="53"/>
  <c r="P44" i="53" s="1"/>
  <c r="P51" i="53" s="1"/>
  <c r="R30" i="53"/>
  <c r="Q30" i="53"/>
  <c r="P30" i="53"/>
  <c r="R18" i="53"/>
  <c r="Q18" i="53"/>
  <c r="P18" i="53"/>
  <c r="R16" i="53"/>
  <c r="Q16" i="53"/>
  <c r="P16" i="53"/>
  <c r="R42" i="52"/>
  <c r="Q42" i="52"/>
  <c r="P42" i="52"/>
  <c r="R40" i="52"/>
  <c r="Q40" i="52"/>
  <c r="Q44" i="52" s="1"/>
  <c r="Q51" i="52" s="1"/>
  <c r="P40" i="52"/>
  <c r="P44" i="52" s="1"/>
  <c r="P51" i="52" s="1"/>
  <c r="R30" i="52"/>
  <c r="Q30" i="52"/>
  <c r="P30" i="52"/>
  <c r="R18" i="52"/>
  <c r="Q18" i="52"/>
  <c r="P18" i="52"/>
  <c r="Q17" i="52"/>
  <c r="P17" i="52"/>
  <c r="R16" i="52"/>
  <c r="Q16" i="52"/>
  <c r="P16" i="52"/>
  <c r="R41" i="51"/>
  <c r="R17" i="51" s="1"/>
  <c r="Q41" i="51"/>
  <c r="P41" i="51"/>
  <c r="P17" i="51" s="1"/>
  <c r="R39" i="51"/>
  <c r="Q39" i="51"/>
  <c r="Q43" i="51" s="1"/>
  <c r="Q50" i="51" s="1"/>
  <c r="P39" i="51"/>
  <c r="R30" i="51"/>
  <c r="Q30" i="51"/>
  <c r="P30" i="51"/>
  <c r="R18" i="51"/>
  <c r="Q18" i="51"/>
  <c r="P18" i="51"/>
  <c r="Q17" i="51"/>
  <c r="R16" i="51"/>
  <c r="Q16" i="51"/>
  <c r="P16" i="51"/>
  <c r="M42" i="50"/>
  <c r="L42" i="50"/>
  <c r="M40" i="50"/>
  <c r="M44" i="50" s="1"/>
  <c r="M51" i="50" s="1"/>
  <c r="M65" i="50" s="1"/>
  <c r="L40" i="50"/>
  <c r="L44" i="50" s="1"/>
  <c r="L51" i="50" s="1"/>
  <c r="L65" i="50" s="1"/>
  <c r="M30" i="50"/>
  <c r="L30" i="50"/>
  <c r="M18" i="50"/>
  <c r="M26" i="50" s="1"/>
  <c r="L18" i="50"/>
  <c r="L26" i="50" s="1"/>
  <c r="K41" i="49"/>
  <c r="J41" i="49"/>
  <c r="K39" i="49"/>
  <c r="J39" i="49"/>
  <c r="J43" i="49" s="1"/>
  <c r="J50" i="49" s="1"/>
  <c r="J64" i="49" s="1"/>
  <c r="K30" i="49"/>
  <c r="J30" i="49"/>
  <c r="J25" i="49"/>
  <c r="K18" i="49"/>
  <c r="K25" i="49" s="1"/>
  <c r="J18" i="49"/>
  <c r="K41" i="47"/>
  <c r="J41" i="47"/>
  <c r="K39" i="47"/>
  <c r="K43" i="47" s="1"/>
  <c r="K50" i="47" s="1"/>
  <c r="K64" i="47" s="1"/>
  <c r="J39" i="47"/>
  <c r="K30" i="47"/>
  <c r="J30" i="47"/>
  <c r="K18" i="47"/>
  <c r="K25" i="47" s="1"/>
  <c r="J18" i="47"/>
  <c r="J25" i="47" s="1"/>
  <c r="R42" i="46"/>
  <c r="Q42" i="46"/>
  <c r="Q17" i="46" s="1"/>
  <c r="P42" i="46"/>
  <c r="P17" i="46" s="1"/>
  <c r="R40" i="46"/>
  <c r="R44" i="46" s="1"/>
  <c r="R51" i="46" s="1"/>
  <c r="Q40" i="46"/>
  <c r="P40" i="46"/>
  <c r="R30" i="46"/>
  <c r="Q30" i="46"/>
  <c r="P30" i="46"/>
  <c r="R18" i="46"/>
  <c r="Q18" i="46"/>
  <c r="P18" i="46"/>
  <c r="R17" i="46"/>
  <c r="R16" i="46"/>
  <c r="Q16" i="46"/>
  <c r="P16" i="46"/>
  <c r="R41" i="32"/>
  <c r="Q41" i="32"/>
  <c r="Q17" i="32" s="1"/>
  <c r="P41" i="32"/>
  <c r="P17" i="32" s="1"/>
  <c r="R39" i="32"/>
  <c r="Q39" i="32"/>
  <c r="Q43" i="32" s="1"/>
  <c r="Q50" i="32" s="1"/>
  <c r="P39" i="32"/>
  <c r="P43" i="32" s="1"/>
  <c r="P50" i="32" s="1"/>
  <c r="R30" i="32"/>
  <c r="Q30" i="32"/>
  <c r="P30" i="32"/>
  <c r="R18" i="32"/>
  <c r="Q18" i="32"/>
  <c r="P18" i="32"/>
  <c r="R17" i="32"/>
  <c r="R16" i="32"/>
  <c r="Q16" i="32"/>
  <c r="P16" i="32"/>
  <c r="R44" i="52" l="1"/>
  <c r="R51" i="52" s="1"/>
  <c r="R26" i="46"/>
  <c r="Q65" i="52"/>
  <c r="R43" i="32"/>
  <c r="R50" i="32" s="1"/>
  <c r="P26" i="52"/>
  <c r="P53" i="52" s="1"/>
  <c r="P62" i="52" s="1"/>
  <c r="Q44" i="53"/>
  <c r="Q51" i="53" s="1"/>
  <c r="Q65" i="53" s="1"/>
  <c r="R64" i="32"/>
  <c r="P25" i="51"/>
  <c r="K43" i="49"/>
  <c r="K50" i="49" s="1"/>
  <c r="K64" i="49" s="1"/>
  <c r="P65" i="52"/>
  <c r="L53" i="50"/>
  <c r="L62" i="50" s="1"/>
  <c r="M53" i="50"/>
  <c r="M62" i="50" s="1"/>
  <c r="P44" i="46"/>
  <c r="P51" i="46" s="1"/>
  <c r="P65" i="46" s="1"/>
  <c r="J52" i="49"/>
  <c r="J61" i="49" s="1"/>
  <c r="Q44" i="46"/>
  <c r="Q51" i="46" s="1"/>
  <c r="Q65" i="46" s="1"/>
  <c r="R65" i="46"/>
  <c r="J43" i="47"/>
  <c r="J50" i="47" s="1"/>
  <c r="J64" i="47" s="1"/>
  <c r="P43" i="51"/>
  <c r="P50" i="51" s="1"/>
  <c r="P64" i="51" s="1"/>
  <c r="R65" i="53"/>
  <c r="R26" i="53"/>
  <c r="R53" i="53" s="1"/>
  <c r="R62" i="53" s="1"/>
  <c r="P65" i="53"/>
  <c r="P26" i="53"/>
  <c r="P53" i="53" s="1"/>
  <c r="P62" i="53" s="1"/>
  <c r="Q26" i="53"/>
  <c r="Q53" i="53" s="1"/>
  <c r="Q62" i="53" s="1"/>
  <c r="R17" i="52"/>
  <c r="Q26" i="52"/>
  <c r="Q53" i="52" s="1"/>
  <c r="Q62" i="52" s="1"/>
  <c r="Q64" i="51"/>
  <c r="R25" i="51"/>
  <c r="R43" i="51"/>
  <c r="R50" i="51" s="1"/>
  <c r="R64" i="51" s="1"/>
  <c r="Q25" i="51"/>
  <c r="Q52" i="51" s="1"/>
  <c r="Q61" i="51" s="1"/>
  <c r="K52" i="49"/>
  <c r="K61" i="49" s="1"/>
  <c r="K52" i="47"/>
  <c r="K61" i="47" s="1"/>
  <c r="R53" i="46"/>
  <c r="R62" i="46" s="1"/>
  <c r="Q26" i="46"/>
  <c r="Q53" i="46" s="1"/>
  <c r="Q62" i="46" s="1"/>
  <c r="P26" i="46"/>
  <c r="P25" i="32"/>
  <c r="P52" i="32" s="1"/>
  <c r="P61" i="32" s="1"/>
  <c r="P64" i="32"/>
  <c r="Q64" i="32"/>
  <c r="Q25" i="32"/>
  <c r="Q52" i="32" s="1"/>
  <c r="Q61" i="32" s="1"/>
  <c r="R25" i="32"/>
  <c r="R52" i="32" s="1"/>
  <c r="R61" i="32" s="1"/>
  <c r="C41" i="57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C40" i="56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I42" i="54"/>
  <c r="H42" i="54"/>
  <c r="I40" i="54"/>
  <c r="H40" i="54"/>
  <c r="H44" i="54" s="1"/>
  <c r="H51" i="54" s="1"/>
  <c r="I33" i="54"/>
  <c r="H33" i="54"/>
  <c r="I30" i="54"/>
  <c r="H30" i="54"/>
  <c r="I18" i="54"/>
  <c r="I26" i="54" s="1"/>
  <c r="H18" i="54"/>
  <c r="H26" i="54" s="1"/>
  <c r="J44" i="53"/>
  <c r="J51" i="53" s="1"/>
  <c r="L42" i="53"/>
  <c r="L17" i="53" s="1"/>
  <c r="K42" i="53"/>
  <c r="K17" i="53" s="1"/>
  <c r="J42" i="53"/>
  <c r="J17" i="53" s="1"/>
  <c r="L40" i="53"/>
  <c r="K40" i="53"/>
  <c r="J40" i="53"/>
  <c r="L30" i="53"/>
  <c r="K30" i="53"/>
  <c r="J30" i="53"/>
  <c r="L21" i="53"/>
  <c r="K21" i="53"/>
  <c r="J21" i="53"/>
  <c r="L18" i="53"/>
  <c r="K18" i="53"/>
  <c r="J18" i="53"/>
  <c r="L16" i="53"/>
  <c r="K16" i="53"/>
  <c r="J16" i="53"/>
  <c r="L42" i="52"/>
  <c r="L17" i="52" s="1"/>
  <c r="K42" i="52"/>
  <c r="K17" i="52" s="1"/>
  <c r="J42" i="52"/>
  <c r="L40" i="52"/>
  <c r="L44" i="52" s="1"/>
  <c r="L51" i="52" s="1"/>
  <c r="K40" i="52"/>
  <c r="K44" i="52" s="1"/>
  <c r="K51" i="52" s="1"/>
  <c r="J40" i="52"/>
  <c r="L30" i="52"/>
  <c r="K30" i="52"/>
  <c r="J30" i="52"/>
  <c r="L21" i="52"/>
  <c r="K21" i="52"/>
  <c r="J21" i="52"/>
  <c r="L18" i="52"/>
  <c r="K18" i="52"/>
  <c r="J18" i="52"/>
  <c r="J17" i="52"/>
  <c r="L16" i="52"/>
  <c r="K16" i="52"/>
  <c r="J16" i="52"/>
  <c r="L41" i="51"/>
  <c r="L43" i="51" s="1"/>
  <c r="L50" i="51" s="1"/>
  <c r="K41" i="51"/>
  <c r="K17" i="51" s="1"/>
  <c r="J41" i="51"/>
  <c r="L39" i="51"/>
  <c r="K39" i="51"/>
  <c r="J39" i="51"/>
  <c r="J43" i="51" s="1"/>
  <c r="J50" i="51" s="1"/>
  <c r="L30" i="51"/>
  <c r="K30" i="51"/>
  <c r="J30" i="51"/>
  <c r="L21" i="51"/>
  <c r="K21" i="51"/>
  <c r="J21" i="51"/>
  <c r="L18" i="51"/>
  <c r="K18" i="51"/>
  <c r="J18" i="51"/>
  <c r="J17" i="51"/>
  <c r="L16" i="51"/>
  <c r="K16" i="51"/>
  <c r="J16" i="51"/>
  <c r="I42" i="50"/>
  <c r="H42" i="50"/>
  <c r="I40" i="50"/>
  <c r="I44" i="50" s="1"/>
  <c r="I51" i="50" s="1"/>
  <c r="H40" i="50"/>
  <c r="I33" i="50"/>
  <c r="H33" i="50"/>
  <c r="I30" i="50"/>
  <c r="H30" i="50"/>
  <c r="I18" i="50"/>
  <c r="I26" i="50" s="1"/>
  <c r="H18" i="50"/>
  <c r="H26" i="50" s="1"/>
  <c r="I41" i="49"/>
  <c r="H41" i="49"/>
  <c r="I39" i="49"/>
  <c r="H39" i="49"/>
  <c r="I33" i="49"/>
  <c r="H33" i="49"/>
  <c r="I30" i="49"/>
  <c r="H30" i="49"/>
  <c r="I25" i="49"/>
  <c r="I18" i="49"/>
  <c r="H18" i="49"/>
  <c r="H25" i="49" s="1"/>
  <c r="I41" i="48"/>
  <c r="H41" i="48"/>
  <c r="I39" i="48"/>
  <c r="H39" i="48"/>
  <c r="I33" i="48"/>
  <c r="H33" i="48"/>
  <c r="I30" i="48"/>
  <c r="H30" i="48"/>
  <c r="I18" i="48"/>
  <c r="I25" i="48" s="1"/>
  <c r="H18" i="48"/>
  <c r="H25" i="48" s="1"/>
  <c r="I41" i="47"/>
  <c r="H41" i="47"/>
  <c r="I39" i="47"/>
  <c r="H39" i="47"/>
  <c r="H43" i="47" s="1"/>
  <c r="H50" i="47" s="1"/>
  <c r="I33" i="47"/>
  <c r="H33" i="47"/>
  <c r="I30" i="47"/>
  <c r="H30" i="47"/>
  <c r="I18" i="47"/>
  <c r="I25" i="47" s="1"/>
  <c r="H18" i="47"/>
  <c r="H25" i="47" s="1"/>
  <c r="L42" i="46"/>
  <c r="L17" i="46" s="1"/>
  <c r="K42" i="46"/>
  <c r="K17" i="46" s="1"/>
  <c r="J42" i="46"/>
  <c r="J17" i="46" s="1"/>
  <c r="L40" i="46"/>
  <c r="K40" i="46"/>
  <c r="J40" i="46"/>
  <c r="L30" i="46"/>
  <c r="K30" i="46"/>
  <c r="J30" i="46"/>
  <c r="L21" i="46"/>
  <c r="K21" i="46"/>
  <c r="J21" i="46"/>
  <c r="L18" i="46"/>
  <c r="K18" i="46"/>
  <c r="J18" i="46"/>
  <c r="L16" i="46"/>
  <c r="K16" i="46"/>
  <c r="J16" i="46"/>
  <c r="L41" i="32"/>
  <c r="L17" i="32" s="1"/>
  <c r="K41" i="32"/>
  <c r="K17" i="32" s="1"/>
  <c r="J41" i="32"/>
  <c r="J17" i="32" s="1"/>
  <c r="L39" i="32"/>
  <c r="K39" i="32"/>
  <c r="J39" i="32"/>
  <c r="L30" i="32"/>
  <c r="K30" i="32"/>
  <c r="J30" i="32"/>
  <c r="L21" i="32"/>
  <c r="K21" i="32"/>
  <c r="J21" i="32"/>
  <c r="L18" i="32"/>
  <c r="K18" i="32"/>
  <c r="J18" i="32"/>
  <c r="L16" i="32"/>
  <c r="K16" i="32"/>
  <c r="J16" i="32"/>
  <c r="J44" i="52" l="1"/>
  <c r="J51" i="52" s="1"/>
  <c r="P53" i="46"/>
  <c r="P62" i="46" s="1"/>
  <c r="L43" i="32"/>
  <c r="L50" i="32" s="1"/>
  <c r="L25" i="32"/>
  <c r="L52" i="32" s="1"/>
  <c r="L61" i="32" s="1"/>
  <c r="I43" i="49"/>
  <c r="I50" i="49" s="1"/>
  <c r="I64" i="49" s="1"/>
  <c r="H44" i="50"/>
  <c r="H51" i="50" s="1"/>
  <c r="R52" i="51"/>
  <c r="R61" i="51" s="1"/>
  <c r="C44" i="56"/>
  <c r="C51" i="56" s="1"/>
  <c r="C65" i="56" s="1"/>
  <c r="H43" i="48"/>
  <c r="H50" i="48" s="1"/>
  <c r="D44" i="56"/>
  <c r="D51" i="56" s="1"/>
  <c r="P52" i="51"/>
  <c r="P61" i="51" s="1"/>
  <c r="J52" i="47"/>
  <c r="J61" i="47" s="1"/>
  <c r="R65" i="52"/>
  <c r="R26" i="52"/>
  <c r="R53" i="52" s="1"/>
  <c r="R62" i="52" s="1"/>
  <c r="I43" i="47"/>
  <c r="I50" i="47" s="1"/>
  <c r="I64" i="47" s="1"/>
  <c r="L26" i="52"/>
  <c r="L53" i="52" s="1"/>
  <c r="L62" i="52" s="1"/>
  <c r="L65" i="52"/>
  <c r="H64" i="47"/>
  <c r="K43" i="32"/>
  <c r="K50" i="32" s="1"/>
  <c r="K64" i="32" s="1"/>
  <c r="L26" i="53"/>
  <c r="I65" i="50"/>
  <c r="K44" i="53"/>
  <c r="K51" i="53" s="1"/>
  <c r="K65" i="53" s="1"/>
  <c r="J26" i="46"/>
  <c r="H64" i="48"/>
  <c r="K43" i="51"/>
  <c r="K50" i="51" s="1"/>
  <c r="K64" i="51" s="1"/>
  <c r="J65" i="52"/>
  <c r="H65" i="54"/>
  <c r="B44" i="56"/>
  <c r="B51" i="56" s="1"/>
  <c r="B65" i="56" s="1"/>
  <c r="J43" i="32"/>
  <c r="J50" i="32" s="1"/>
  <c r="J64" i="32" s="1"/>
  <c r="J44" i="46"/>
  <c r="J51" i="46" s="1"/>
  <c r="J65" i="46" s="1"/>
  <c r="I43" i="48"/>
  <c r="I50" i="48" s="1"/>
  <c r="I64" i="48" s="1"/>
  <c r="K65" i="52"/>
  <c r="J26" i="52"/>
  <c r="J53" i="52" s="1"/>
  <c r="J62" i="52" s="1"/>
  <c r="I44" i="54"/>
  <c r="I51" i="54" s="1"/>
  <c r="I65" i="54" s="1"/>
  <c r="L26" i="46"/>
  <c r="K44" i="46"/>
  <c r="K51" i="46" s="1"/>
  <c r="K65" i="46" s="1"/>
  <c r="H52" i="48"/>
  <c r="H61" i="48" s="1"/>
  <c r="L44" i="53"/>
  <c r="L51" i="53" s="1"/>
  <c r="L65" i="53" s="1"/>
  <c r="I53" i="54"/>
  <c r="I62" i="54" s="1"/>
  <c r="B43" i="57"/>
  <c r="B50" i="57" s="1"/>
  <c r="B64" i="57" s="1"/>
  <c r="H65" i="50"/>
  <c r="H53" i="50"/>
  <c r="H62" i="50" s="1"/>
  <c r="L44" i="46"/>
  <c r="L51" i="46" s="1"/>
  <c r="L65" i="46" s="1"/>
  <c r="H43" i="49"/>
  <c r="H50" i="49" s="1"/>
  <c r="H64" i="49" s="1"/>
  <c r="H53" i="54"/>
  <c r="H62" i="54" s="1"/>
  <c r="C43" i="57"/>
  <c r="C50" i="57" s="1"/>
  <c r="C64" i="57" s="1"/>
  <c r="D65" i="56"/>
  <c r="B26" i="56"/>
  <c r="B53" i="56" s="1"/>
  <c r="B62" i="56" s="1"/>
  <c r="C26" i="56"/>
  <c r="D26" i="56"/>
  <c r="D53" i="56" s="1"/>
  <c r="D62" i="56" s="1"/>
  <c r="J65" i="53"/>
  <c r="J26" i="53"/>
  <c r="J53" i="53" s="1"/>
  <c r="J62" i="53" s="1"/>
  <c r="K26" i="53"/>
  <c r="K26" i="52"/>
  <c r="K53" i="52" s="1"/>
  <c r="K62" i="52" s="1"/>
  <c r="K25" i="51"/>
  <c r="J64" i="51"/>
  <c r="J25" i="51"/>
  <c r="J52" i="51" s="1"/>
  <c r="J61" i="51" s="1"/>
  <c r="L17" i="51"/>
  <c r="I53" i="50"/>
  <c r="I62" i="50" s="1"/>
  <c r="I52" i="49"/>
  <c r="I61" i="49" s="1"/>
  <c r="H52" i="47"/>
  <c r="H61" i="47" s="1"/>
  <c r="I52" i="47"/>
  <c r="I61" i="47" s="1"/>
  <c r="K26" i="46"/>
  <c r="K25" i="32"/>
  <c r="J25" i="32"/>
  <c r="J52" i="32" s="1"/>
  <c r="J61" i="32" s="1"/>
  <c r="L64" i="32"/>
  <c r="C53" i="56" l="1"/>
  <c r="C62" i="56" s="1"/>
  <c r="K53" i="53"/>
  <c r="K62" i="53" s="1"/>
  <c r="K53" i="46"/>
  <c r="K62" i="46" s="1"/>
  <c r="C52" i="57"/>
  <c r="C61" i="57" s="1"/>
  <c r="J53" i="46"/>
  <c r="J62" i="46" s="1"/>
  <c r="I52" i="48"/>
  <c r="I61" i="48" s="1"/>
  <c r="L53" i="46"/>
  <c r="L62" i="46" s="1"/>
  <c r="H52" i="49"/>
  <c r="H61" i="49" s="1"/>
  <c r="B52" i="57"/>
  <c r="B61" i="57" s="1"/>
  <c r="K52" i="51"/>
  <c r="K61" i="51" s="1"/>
  <c r="K52" i="32"/>
  <c r="K61" i="32" s="1"/>
  <c r="L53" i="53"/>
  <c r="L62" i="53" s="1"/>
  <c r="L64" i="51"/>
  <c r="L25" i="51"/>
  <c r="L52" i="51" s="1"/>
  <c r="L61" i="51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G53" i="54" s="1"/>
  <c r="G62" i="54" s="1"/>
  <c r="F18" i="54"/>
  <c r="F26" i="54" s="1"/>
  <c r="I42" i="53"/>
  <c r="I17" i="53" s="1"/>
  <c r="H42" i="53"/>
  <c r="G42" i="53"/>
  <c r="G17" i="53" s="1"/>
  <c r="I40" i="53"/>
  <c r="I44" i="53" s="1"/>
  <c r="I51" i="53" s="1"/>
  <c r="H40" i="53"/>
  <c r="H44" i="53" s="1"/>
  <c r="H51" i="53" s="1"/>
  <c r="G40" i="53"/>
  <c r="I30" i="53"/>
  <c r="H30" i="53"/>
  <c r="G30" i="53"/>
  <c r="I18" i="53"/>
  <c r="H18" i="53"/>
  <c r="G18" i="53"/>
  <c r="H17" i="53"/>
  <c r="I16" i="53"/>
  <c r="H16" i="53"/>
  <c r="G16" i="53"/>
  <c r="I42" i="52"/>
  <c r="H42" i="52"/>
  <c r="G42" i="52"/>
  <c r="G17" i="52" s="1"/>
  <c r="I40" i="52"/>
  <c r="I44" i="52" s="1"/>
  <c r="I51" i="52" s="1"/>
  <c r="H40" i="52"/>
  <c r="H44" i="52" s="1"/>
  <c r="H51" i="52" s="1"/>
  <c r="G40" i="52"/>
  <c r="I30" i="52"/>
  <c r="H30" i="52"/>
  <c r="G30" i="52"/>
  <c r="I18" i="52"/>
  <c r="H18" i="52"/>
  <c r="G18" i="52"/>
  <c r="I17" i="52"/>
  <c r="H17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F43" i="48" s="1"/>
  <c r="F50" i="48" s="1"/>
  <c r="F64" i="48" s="1"/>
  <c r="G30" i="48"/>
  <c r="F30" i="48"/>
  <c r="G18" i="48"/>
  <c r="G25" i="48" s="1"/>
  <c r="F18" i="48"/>
  <c r="F25" i="48" s="1"/>
  <c r="F52" i="48" s="1"/>
  <c r="F61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G52" i="47" s="1"/>
  <c r="G61" i="47" s="1"/>
  <c r="F18" i="47"/>
  <c r="F25" i="47" s="1"/>
  <c r="I42" i="46"/>
  <c r="I17" i="46" s="1"/>
  <c r="H42" i="46"/>
  <c r="H17" i="46" s="1"/>
  <c r="G42" i="46"/>
  <c r="I40" i="46"/>
  <c r="I44" i="46" s="1"/>
  <c r="I51" i="46" s="1"/>
  <c r="H40" i="46"/>
  <c r="G40" i="46"/>
  <c r="I30" i="46"/>
  <c r="H30" i="46"/>
  <c r="G30" i="46"/>
  <c r="I18" i="46"/>
  <c r="H18" i="46"/>
  <c r="G18" i="46"/>
  <c r="G17" i="46"/>
  <c r="I16" i="46"/>
  <c r="H16" i="46"/>
  <c r="G16" i="46"/>
  <c r="I41" i="32"/>
  <c r="H41" i="32"/>
  <c r="H17" i="32" s="1"/>
  <c r="G41" i="32"/>
  <c r="G17" i="32" s="1"/>
  <c r="I39" i="32"/>
  <c r="I43" i="32" s="1"/>
  <c r="I50" i="32" s="1"/>
  <c r="H39" i="32"/>
  <c r="H43" i="32" s="1"/>
  <c r="H50" i="32" s="1"/>
  <c r="G39" i="32"/>
  <c r="I30" i="32"/>
  <c r="H30" i="32"/>
  <c r="G30" i="32"/>
  <c r="I18" i="32"/>
  <c r="H18" i="32"/>
  <c r="G18" i="32"/>
  <c r="I17" i="32"/>
  <c r="I16" i="32"/>
  <c r="H16" i="32"/>
  <c r="G16" i="32"/>
  <c r="E42" i="54"/>
  <c r="D42" i="54"/>
  <c r="C42" i="54"/>
  <c r="B42" i="54"/>
  <c r="E40" i="54"/>
  <c r="D40" i="54"/>
  <c r="D44" i="54" s="1"/>
  <c r="D51" i="54" s="1"/>
  <c r="D65" i="54" s="1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C17" i="53" s="1"/>
  <c r="B42" i="53"/>
  <c r="B17" i="53" s="1"/>
  <c r="F40" i="53"/>
  <c r="F44" i="53" s="1"/>
  <c r="F51" i="53" s="1"/>
  <c r="E40" i="53"/>
  <c r="D40" i="53"/>
  <c r="D44" i="53" s="1"/>
  <c r="D51" i="53" s="1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F16" i="53"/>
  <c r="E16" i="53"/>
  <c r="D16" i="53"/>
  <c r="C16" i="53"/>
  <c r="B16" i="53"/>
  <c r="F42" i="52"/>
  <c r="F17" i="52" s="1"/>
  <c r="E42" i="52"/>
  <c r="E17" i="52" s="1"/>
  <c r="D42" i="52"/>
  <c r="C42" i="52"/>
  <c r="C17" i="52" s="1"/>
  <c r="B42" i="52"/>
  <c r="B17" i="52" s="1"/>
  <c r="F40" i="52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D17" i="52"/>
  <c r="D26" i="52" s="1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C44" i="50" s="1"/>
  <c r="C51" i="50" s="1"/>
  <c r="C65" i="50" s="1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C41" i="49"/>
  <c r="B41" i="49"/>
  <c r="E39" i="49"/>
  <c r="D39" i="49"/>
  <c r="D43" i="49" s="1"/>
  <c r="D50" i="49" s="1"/>
  <c r="D64" i="49" s="1"/>
  <c r="C39" i="49"/>
  <c r="C43" i="49" s="1"/>
  <c r="C50" i="49" s="1"/>
  <c r="C64" i="49" s="1"/>
  <c r="B39" i="49"/>
  <c r="E30" i="49"/>
  <c r="D30" i="49"/>
  <c r="C30" i="49"/>
  <c r="B30" i="49"/>
  <c r="E18" i="49"/>
  <c r="E25" i="49" s="1"/>
  <c r="D18" i="49"/>
  <c r="D25" i="49" s="1"/>
  <c r="D52" i="49" s="1"/>
  <c r="D61" i="49" s="1"/>
  <c r="C18" i="49"/>
  <c r="C25" i="49" s="1"/>
  <c r="C52" i="49" s="1"/>
  <c r="C61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E52" i="48" s="1"/>
  <c r="E61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D43" i="47" s="1"/>
  <c r="D50" i="47" s="1"/>
  <c r="D64" i="47" s="1"/>
  <c r="C39" i="47"/>
  <c r="C43" i="47" s="1"/>
  <c r="C50" i="47" s="1"/>
  <c r="C64" i="47" s="1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F42" i="46"/>
  <c r="F17" i="46" s="1"/>
  <c r="E42" i="46"/>
  <c r="E17" i="46" s="1"/>
  <c r="D42" i="46"/>
  <c r="D17" i="46" s="1"/>
  <c r="C42" i="46"/>
  <c r="B42" i="46"/>
  <c r="B17" i="46" s="1"/>
  <c r="F40" i="46"/>
  <c r="E40" i="46"/>
  <c r="D40" i="46"/>
  <c r="C40" i="46"/>
  <c r="B40" i="46"/>
  <c r="F30" i="46"/>
  <c r="E30" i="46"/>
  <c r="D30" i="46"/>
  <c r="C30" i="46"/>
  <c r="B30" i="46"/>
  <c r="F18" i="46"/>
  <c r="E18" i="46"/>
  <c r="D18" i="46"/>
  <c r="C18" i="46"/>
  <c r="B18" i="46"/>
  <c r="C17" i="46"/>
  <c r="F16" i="46"/>
  <c r="E16" i="46"/>
  <c r="D16" i="46"/>
  <c r="C16" i="46"/>
  <c r="B16" i="46"/>
  <c r="F41" i="32"/>
  <c r="F17" i="32" s="1"/>
  <c r="E41" i="32"/>
  <c r="E17" i="32" s="1"/>
  <c r="D41" i="32"/>
  <c r="D17" i="32" s="1"/>
  <c r="C41" i="32"/>
  <c r="C17" i="32" s="1"/>
  <c r="B41" i="32"/>
  <c r="F39" i="32"/>
  <c r="E39" i="32"/>
  <c r="D39" i="32"/>
  <c r="C39" i="32"/>
  <c r="B39" i="32"/>
  <c r="F30" i="32"/>
  <c r="E30" i="32"/>
  <c r="D30" i="32"/>
  <c r="C30" i="32"/>
  <c r="B30" i="32"/>
  <c r="F18" i="32"/>
  <c r="E18" i="32"/>
  <c r="D18" i="32"/>
  <c r="C18" i="32"/>
  <c r="B18" i="32"/>
  <c r="B17" i="32"/>
  <c r="F16" i="32"/>
  <c r="E16" i="32"/>
  <c r="D16" i="32"/>
  <c r="C16" i="32"/>
  <c r="B16" i="32"/>
  <c r="E47" i="31"/>
  <c r="C47" i="31"/>
  <c r="D46" i="31"/>
  <c r="B46" i="31"/>
  <c r="E45" i="31"/>
  <c r="C45" i="31"/>
  <c r="C49" i="31" s="1"/>
  <c r="C56" i="31" s="1"/>
  <c r="D44" i="31"/>
  <c r="B44" i="31"/>
  <c r="B48" i="31" s="1"/>
  <c r="B55" i="31" s="1"/>
  <c r="E35" i="31"/>
  <c r="D35" i="31"/>
  <c r="C35" i="31"/>
  <c r="B35" i="31"/>
  <c r="E31" i="31"/>
  <c r="E23" i="31"/>
  <c r="D23" i="31"/>
  <c r="D30" i="31" s="1"/>
  <c r="C23" i="31"/>
  <c r="B23" i="31"/>
  <c r="C22" i="31"/>
  <c r="B22" i="31"/>
  <c r="C21" i="31"/>
  <c r="B21" i="31"/>
  <c r="E47" i="29"/>
  <c r="C47" i="29"/>
  <c r="C22" i="29" s="1"/>
  <c r="D46" i="29"/>
  <c r="B46" i="29"/>
  <c r="E45" i="29"/>
  <c r="C45" i="29"/>
  <c r="D44" i="29"/>
  <c r="B44" i="29"/>
  <c r="B48" i="29" s="1"/>
  <c r="B55" i="29" s="1"/>
  <c r="E35" i="29"/>
  <c r="D35" i="29"/>
  <c r="C35" i="29"/>
  <c r="B35" i="29"/>
  <c r="E23" i="29"/>
  <c r="E31" i="29" s="1"/>
  <c r="D23" i="29"/>
  <c r="D30" i="29" s="1"/>
  <c r="C23" i="29"/>
  <c r="B23" i="29"/>
  <c r="B22" i="29"/>
  <c r="C21" i="29"/>
  <c r="B21" i="29"/>
  <c r="F65" i="53" l="1"/>
  <c r="H65" i="52"/>
  <c r="D44" i="52"/>
  <c r="D51" i="52" s="1"/>
  <c r="D53" i="52" s="1"/>
  <c r="D62" i="52" s="1"/>
  <c r="C43" i="51"/>
  <c r="C50" i="51" s="1"/>
  <c r="C64" i="51" s="1"/>
  <c r="F43" i="51"/>
  <c r="F50" i="51" s="1"/>
  <c r="F44" i="46"/>
  <c r="F51" i="46" s="1"/>
  <c r="E43" i="32"/>
  <c r="E50" i="32" s="1"/>
  <c r="E64" i="32" s="1"/>
  <c r="C53" i="50"/>
  <c r="C62" i="50" s="1"/>
  <c r="F65" i="46"/>
  <c r="G44" i="46"/>
  <c r="G51" i="46" s="1"/>
  <c r="G65" i="46" s="1"/>
  <c r="H43" i="51"/>
  <c r="H50" i="51" s="1"/>
  <c r="H26" i="52"/>
  <c r="H53" i="52" s="1"/>
  <c r="H62" i="52" s="1"/>
  <c r="G44" i="53"/>
  <c r="G51" i="53" s="1"/>
  <c r="D43" i="51"/>
  <c r="D50" i="51" s="1"/>
  <c r="D64" i="51" s="1"/>
  <c r="D43" i="32"/>
  <c r="D50" i="32" s="1"/>
  <c r="D26" i="46"/>
  <c r="D48" i="29"/>
  <c r="D55" i="29" s="1"/>
  <c r="D69" i="29" s="1"/>
  <c r="H25" i="51"/>
  <c r="H52" i="51" s="1"/>
  <c r="H61" i="51" s="1"/>
  <c r="E49" i="29"/>
  <c r="E56" i="29" s="1"/>
  <c r="E70" i="29" s="1"/>
  <c r="F43" i="32"/>
  <c r="F50" i="32" s="1"/>
  <c r="F64" i="32" s="1"/>
  <c r="E44" i="52"/>
  <c r="E51" i="52" s="1"/>
  <c r="E65" i="52" s="1"/>
  <c r="E49" i="31"/>
  <c r="E56" i="31" s="1"/>
  <c r="E70" i="31" s="1"/>
  <c r="B43" i="48"/>
  <c r="B50" i="48" s="1"/>
  <c r="B64" i="48" s="1"/>
  <c r="B44" i="50"/>
  <c r="B51" i="50" s="1"/>
  <c r="B65" i="50" s="1"/>
  <c r="C44" i="53"/>
  <c r="C51" i="53" s="1"/>
  <c r="C65" i="53" s="1"/>
  <c r="G44" i="50"/>
  <c r="G51" i="50" s="1"/>
  <c r="G65" i="50" s="1"/>
  <c r="C52" i="47"/>
  <c r="C61" i="47" s="1"/>
  <c r="D64" i="32"/>
  <c r="D53" i="46"/>
  <c r="D62" i="46" s="1"/>
  <c r="D65" i="53"/>
  <c r="G43" i="48"/>
  <c r="G50" i="48" s="1"/>
  <c r="G64" i="48" s="1"/>
  <c r="G43" i="49"/>
  <c r="G50" i="49" s="1"/>
  <c r="G64" i="49" s="1"/>
  <c r="H64" i="51"/>
  <c r="B69" i="29"/>
  <c r="D48" i="31"/>
  <c r="D55" i="31" s="1"/>
  <c r="D69" i="31" s="1"/>
  <c r="E43" i="47"/>
  <c r="E50" i="47" s="1"/>
  <c r="E64" i="47" s="1"/>
  <c r="D52" i="48"/>
  <c r="D61" i="48" s="1"/>
  <c r="C43" i="48"/>
  <c r="C50" i="48" s="1"/>
  <c r="C64" i="48" s="1"/>
  <c r="B43" i="49"/>
  <c r="B50" i="49" s="1"/>
  <c r="B64" i="49" s="1"/>
  <c r="B53" i="50"/>
  <c r="B62" i="50" s="1"/>
  <c r="E43" i="51"/>
  <c r="E50" i="51" s="1"/>
  <c r="E64" i="51" s="1"/>
  <c r="F44" i="52"/>
  <c r="F51" i="52" s="1"/>
  <c r="F65" i="52" s="1"/>
  <c r="E44" i="54"/>
  <c r="E51" i="54" s="1"/>
  <c r="E65" i="54" s="1"/>
  <c r="G43" i="32"/>
  <c r="G50" i="32" s="1"/>
  <c r="G64" i="32" s="1"/>
  <c r="E58" i="31"/>
  <c r="E67" i="31" s="1"/>
  <c r="B44" i="46"/>
  <c r="B51" i="46" s="1"/>
  <c r="B44" i="53"/>
  <c r="B51" i="53" s="1"/>
  <c r="B65" i="53" s="1"/>
  <c r="I64" i="32"/>
  <c r="C49" i="29"/>
  <c r="C56" i="29" s="1"/>
  <c r="C70" i="29" s="1"/>
  <c r="B43" i="32"/>
  <c r="B50" i="32" s="1"/>
  <c r="B64" i="32" s="1"/>
  <c r="C44" i="46"/>
  <c r="C51" i="46" s="1"/>
  <c r="C65" i="46" s="1"/>
  <c r="E43" i="49"/>
  <c r="E50" i="49" s="1"/>
  <c r="E64" i="49" s="1"/>
  <c r="E53" i="50"/>
  <c r="E62" i="50" s="1"/>
  <c r="D44" i="50"/>
  <c r="D51" i="50" s="1"/>
  <c r="D65" i="50" s="1"/>
  <c r="H44" i="46"/>
  <c r="H51" i="46" s="1"/>
  <c r="G53" i="50"/>
  <c r="G62" i="50" s="1"/>
  <c r="C70" i="31"/>
  <c r="C43" i="32"/>
  <c r="C50" i="32" s="1"/>
  <c r="C64" i="32" s="1"/>
  <c r="D44" i="46"/>
  <c r="D51" i="46" s="1"/>
  <c r="D65" i="46" s="1"/>
  <c r="B44" i="52"/>
  <c r="B51" i="52" s="1"/>
  <c r="B65" i="52" s="1"/>
  <c r="E44" i="46"/>
  <c r="E51" i="46" s="1"/>
  <c r="E65" i="46" s="1"/>
  <c r="B43" i="47"/>
  <c r="B50" i="47" s="1"/>
  <c r="B64" i="47" s="1"/>
  <c r="B43" i="51"/>
  <c r="B50" i="51" s="1"/>
  <c r="B64" i="51" s="1"/>
  <c r="C44" i="52"/>
  <c r="C51" i="52" s="1"/>
  <c r="C65" i="52" s="1"/>
  <c r="E44" i="53"/>
  <c r="E51" i="53" s="1"/>
  <c r="B44" i="54"/>
  <c r="B51" i="54" s="1"/>
  <c r="B65" i="54" s="1"/>
  <c r="F43" i="47"/>
  <c r="F50" i="47" s="1"/>
  <c r="F64" i="47" s="1"/>
  <c r="E58" i="29"/>
  <c r="E67" i="29" s="1"/>
  <c r="D65" i="52"/>
  <c r="C44" i="54"/>
  <c r="C51" i="54" s="1"/>
  <c r="C65" i="54" s="1"/>
  <c r="F43" i="49"/>
  <c r="F50" i="49" s="1"/>
  <c r="F64" i="49" s="1"/>
  <c r="F44" i="50"/>
  <c r="F51" i="50" s="1"/>
  <c r="F65" i="50" s="1"/>
  <c r="F53" i="54"/>
  <c r="F62" i="54" s="1"/>
  <c r="I65" i="53"/>
  <c r="I26" i="53"/>
  <c r="I53" i="53" s="1"/>
  <c r="I62" i="53" s="1"/>
  <c r="H65" i="53"/>
  <c r="G65" i="53"/>
  <c r="G26" i="53"/>
  <c r="G53" i="53" s="1"/>
  <c r="G62" i="53" s="1"/>
  <c r="H26" i="53"/>
  <c r="H53" i="53" s="1"/>
  <c r="H62" i="53" s="1"/>
  <c r="I65" i="52"/>
  <c r="G26" i="52"/>
  <c r="G44" i="52"/>
  <c r="G51" i="52" s="1"/>
  <c r="G65" i="52" s="1"/>
  <c r="I26" i="52"/>
  <c r="I53" i="52" s="1"/>
  <c r="I62" i="52" s="1"/>
  <c r="I64" i="51"/>
  <c r="G25" i="51"/>
  <c r="G43" i="51"/>
  <c r="G50" i="51" s="1"/>
  <c r="G64" i="51" s="1"/>
  <c r="I25" i="51"/>
  <c r="I52" i="51" s="1"/>
  <c r="I61" i="51" s="1"/>
  <c r="I65" i="46"/>
  <c r="H65" i="46"/>
  <c r="H26" i="46"/>
  <c r="H53" i="46" s="1"/>
  <c r="H62" i="46" s="1"/>
  <c r="I26" i="46"/>
  <c r="I53" i="46" s="1"/>
  <c r="I62" i="46" s="1"/>
  <c r="G26" i="46"/>
  <c r="G53" i="46" s="1"/>
  <c r="G62" i="46" s="1"/>
  <c r="H64" i="32"/>
  <c r="H25" i="32"/>
  <c r="H52" i="32" s="1"/>
  <c r="H61" i="32" s="1"/>
  <c r="I25" i="32"/>
  <c r="I52" i="32" s="1"/>
  <c r="I61" i="32" s="1"/>
  <c r="G25" i="32"/>
  <c r="D53" i="54"/>
  <c r="D62" i="54" s="1"/>
  <c r="D57" i="31"/>
  <c r="D66" i="31" s="1"/>
  <c r="E26" i="46"/>
  <c r="F64" i="51"/>
  <c r="D57" i="29"/>
  <c r="D66" i="29" s="1"/>
  <c r="B69" i="31"/>
  <c r="B65" i="46"/>
  <c r="B52" i="47"/>
  <c r="B61" i="47" s="1"/>
  <c r="E26" i="52"/>
  <c r="D52" i="47"/>
  <c r="D61" i="47" s="1"/>
  <c r="B52" i="48"/>
  <c r="B61" i="48" s="1"/>
  <c r="E65" i="53"/>
  <c r="B30" i="31"/>
  <c r="B57" i="31" s="1"/>
  <c r="B66" i="31" s="1"/>
  <c r="C26" i="46"/>
  <c r="C26" i="52"/>
  <c r="C53" i="52" s="1"/>
  <c r="C62" i="52" s="1"/>
  <c r="C31" i="31"/>
  <c r="C58" i="31" s="1"/>
  <c r="C67" i="31" s="1"/>
  <c r="B25" i="32"/>
  <c r="F26" i="46"/>
  <c r="F53" i="46" s="1"/>
  <c r="F62" i="46" s="1"/>
  <c r="B25" i="51"/>
  <c r="F26" i="52"/>
  <c r="F53" i="52" s="1"/>
  <c r="F62" i="52" s="1"/>
  <c r="B26" i="53"/>
  <c r="B30" i="29"/>
  <c r="B57" i="29" s="1"/>
  <c r="B66" i="29" s="1"/>
  <c r="C25" i="32"/>
  <c r="C25" i="51"/>
  <c r="C52" i="51" s="1"/>
  <c r="C61" i="51" s="1"/>
  <c r="C26" i="53"/>
  <c r="C53" i="53" s="1"/>
  <c r="C62" i="53" s="1"/>
  <c r="D25" i="32"/>
  <c r="D25" i="51"/>
  <c r="D52" i="51" s="1"/>
  <c r="D61" i="51" s="1"/>
  <c r="D26" i="53"/>
  <c r="D53" i="53" s="1"/>
  <c r="D62" i="53" s="1"/>
  <c r="C31" i="29"/>
  <c r="C58" i="29" s="1"/>
  <c r="C67" i="29" s="1"/>
  <c r="E25" i="32"/>
  <c r="E52" i="32" s="1"/>
  <c r="E61" i="32" s="1"/>
  <c r="E25" i="51"/>
  <c r="E52" i="51" s="1"/>
  <c r="E61" i="51" s="1"/>
  <c r="E26" i="53"/>
  <c r="E53" i="53" s="1"/>
  <c r="E62" i="53" s="1"/>
  <c r="F25" i="32"/>
  <c r="B26" i="46"/>
  <c r="B53" i="46" s="1"/>
  <c r="B62" i="46" s="1"/>
  <c r="F25" i="51"/>
  <c r="F52" i="51" s="1"/>
  <c r="F61" i="51" s="1"/>
  <c r="B26" i="52"/>
  <c r="F26" i="53"/>
  <c r="F53" i="53" s="1"/>
  <c r="F62" i="53" s="1"/>
  <c r="B53" i="53" l="1"/>
  <c r="B62" i="53" s="1"/>
  <c r="C53" i="46"/>
  <c r="C62" i="46" s="1"/>
  <c r="E53" i="46"/>
  <c r="E62" i="46" s="1"/>
  <c r="G52" i="32"/>
  <c r="G61" i="32" s="1"/>
  <c r="D52" i="32"/>
  <c r="D61" i="32" s="1"/>
  <c r="F52" i="32"/>
  <c r="F61" i="32" s="1"/>
  <c r="C52" i="32"/>
  <c r="C61" i="32" s="1"/>
  <c r="E53" i="52"/>
  <c r="E62" i="52" s="1"/>
  <c r="E52" i="49"/>
  <c r="E61" i="49" s="1"/>
  <c r="B53" i="52"/>
  <c r="B62" i="52" s="1"/>
  <c r="B52" i="51"/>
  <c r="B61" i="51" s="1"/>
  <c r="C53" i="54"/>
  <c r="C62" i="54" s="1"/>
  <c r="D53" i="50"/>
  <c r="D62" i="50" s="1"/>
  <c r="B52" i="32"/>
  <c r="B61" i="32" s="1"/>
  <c r="F52" i="47"/>
  <c r="F61" i="47" s="1"/>
  <c r="G52" i="49"/>
  <c r="G61" i="49" s="1"/>
  <c r="B52" i="49"/>
  <c r="B61" i="49" s="1"/>
  <c r="F53" i="50"/>
  <c r="F62" i="50" s="1"/>
  <c r="E52" i="47"/>
  <c r="E61" i="47" s="1"/>
  <c r="F52" i="49"/>
  <c r="F61" i="49" s="1"/>
  <c r="B53" i="54"/>
  <c r="B62" i="54" s="1"/>
  <c r="G52" i="48"/>
  <c r="G61" i="48" s="1"/>
  <c r="E53" i="54"/>
  <c r="E62" i="54" s="1"/>
  <c r="C52" i="48"/>
  <c r="C61" i="48" s="1"/>
  <c r="G53" i="52"/>
  <c r="G62" i="52" s="1"/>
  <c r="G52" i="51"/>
  <c r="G61" i="51" s="1"/>
</calcChain>
</file>

<file path=xl/sharedStrings.xml><?xml version="1.0" encoding="utf-8"?>
<sst xmlns="http://schemas.openxmlformats.org/spreadsheetml/2006/main" count="6528" uniqueCount="133">
  <si>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</si>
  <si>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</si>
  <si>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</si>
  <si>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</si>
  <si>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4.0GHz (TDD, DDDSUDDSUU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</si>
  <si>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</si>
  <si>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</si>
  <si>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</si>
  <si>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</si>
  <si>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</si>
  <si>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</si>
  <si>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</si>
  <si>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second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</si>
  <si>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</si>
  <si>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</si>
  <si>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</si>
  <si>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</si>
  <si>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</si>
  <si>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</si>
  <si>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</si>
  <si>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</si>
  <si>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</si>
  <si>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</si>
  <si>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</si>
  <si>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</si>
  <si>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</si>
  <si>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</si>
  <si>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</si>
  <si>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</si>
  <si>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</si>
  <si>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</si>
  <si>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</si>
  <si>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</si>
  <si>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</si>
  <si>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</si>
  <si>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</si>
  <si>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</si>
  <si>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</si>
  <si>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</si>
  <si>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</si>
  <si>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</si>
  <si>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</si>
  <si>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</si>
  <si>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</si>
  <si>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</si>
  <si>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</si>
  <si>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</si>
  <si>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</si>
  <si>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</si>
  <si>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</si>
  <si>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</si>
  <si>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</si>
  <si>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</si>
  <si>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</si>
  <si>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</si>
  <si>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</si>
  <si>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</si>
  <si>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</si>
  <si>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</si>
  <si>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</si>
  <si>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</si>
  <si>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</si>
  <si>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</si>
  <si>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</si>
  <si>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</si>
  <si>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</si>
  <si>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</si>
  <si>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</si>
  <si>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</si>
  <si>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</si>
  <si>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</si>
  <si>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</si>
  <si>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</si>
  <si>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</si>
  <si>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</si>
  <si>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</si>
  <si>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</si>
  <si>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</si>
  <si>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</si>
  <si>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</si>
  <si>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</si>
  <si>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</si>
  <si>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</si>
  <si>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</si>
  <si>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</si>
  <si>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</si>
  <si>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</si>
  <si>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</si>
  <si>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</si>
  <si>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</si>
  <si>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</si>
  <si>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</si>
  <si>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</si>
  <si>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</si>
  <si>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</si>
  <si>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</si>
  <si>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</si>
  <si>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</si>
  <si>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</si>
  <si>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</si>
  <si>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</si>
  <si>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</si>
  <si>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</si>
  <si>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</si>
  <si>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</si>
  <si>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</si>
  <si>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</si>
  <si>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</si>
  <si>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</si>
  <si>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</si>
  <si>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</si>
  <si>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</si>
  <si>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</si>
  <si>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</si>
  <si>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vivo</t>
    <phoneticPr fontId="17" type="noConversion"/>
  </si>
  <si>
    <t>-</t>
    <phoneticPr fontId="17" type="noConversion"/>
  </si>
  <si>
    <t>vivo</t>
    <phoneticPr fontId="17" type="noConversion"/>
  </si>
  <si>
    <t>vivo</t>
    <phoneticPr fontId="17" type="noConversion"/>
  </si>
  <si>
    <t>vivo</t>
    <phoneticPr fontId="17" type="noConversion"/>
  </si>
  <si>
    <t>Ref UE 
(NLoS O-to-I)</t>
    <phoneticPr fontId="17" type="noConversion"/>
  </si>
  <si>
    <t>vivo</t>
    <phoneticPr fontId="17" type="noConversion"/>
  </si>
  <si>
    <t>-</t>
    <phoneticPr fontId="17" type="noConversion"/>
  </si>
  <si>
    <t>Futurewei</t>
  </si>
  <si>
    <t>Nokia</t>
  </si>
  <si>
    <t>NTT DOCOMO</t>
    <phoneticPr fontId="18"/>
  </si>
  <si>
    <t>Huawei, HiSilicon</t>
    <phoneticPr fontId="9" type="noConversion"/>
  </si>
  <si>
    <t>Huawei, HiSilicon</t>
    <phoneticPr fontId="9" type="noConversion"/>
  </si>
  <si>
    <t>Huawei, HiSilicon</t>
    <phoneticPr fontId="9" type="noConversion"/>
  </si>
  <si>
    <t>Spreadtrum</t>
  </si>
  <si>
    <t>Ericsson</t>
  </si>
  <si>
    <t>InterDigital</t>
  </si>
  <si>
    <t>Qualcomm</t>
  </si>
  <si>
    <t>Intel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</si>
</sst>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20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8">
    <xf numFmtId="0" fontId="0" fillId="0" borderId="0" xfId="0">
      <alignment vertical="center"/>
    </xf>
    <xf numFmtId="0" fontId="0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0" fontId="8" fillId="0" borderId="0" xfId="1">
      <alignment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justify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6" fillId="4" borderId="1" xfId="1" applyFont="1" applyFill="1" applyBorder="1" applyAlignment="1">
      <alignment horizontal="justify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7" borderId="1" xfId="1" applyFont="1" applyFill="1" applyBorder="1" applyAlignment="1">
      <alignment horizontal="justify" vertical="center"/>
    </xf>
    <xf numFmtId="165" fontId="1" fillId="0" borderId="0" xfId="1" applyNumberFormat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0" fontId="5" fillId="7" borderId="1" xfId="1" applyFont="1" applyFill="1" applyBorder="1" applyAlignment="1">
      <alignment vertical="center" wrapText="1"/>
    </xf>
    <xf numFmtId="165" fontId="1" fillId="5" borderId="1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vertical="center" wrapText="1"/>
    </xf>
    <xf numFmtId="165" fontId="12" fillId="8" borderId="1" xfId="1" applyNumberFormat="1" applyFont="1" applyFill="1" applyBorder="1" applyAlignment="1">
      <alignment horizontal="center" vertical="center" wrapText="1"/>
    </xf>
    <xf numFmtId="165" fontId="12" fillId="5" borderId="1" xfId="1" applyNumberFormat="1" applyFont="1" applyFill="1" applyBorder="1" applyAlignment="1">
      <alignment horizontal="center" vertical="center" wrapText="1"/>
    </xf>
    <xf numFmtId="165" fontId="14" fillId="5" borderId="1" xfId="1" applyNumberFormat="1" applyFont="1" applyFill="1" applyBorder="1" applyAlignment="1">
      <alignment horizontal="center" vertical="center" wrapText="1"/>
    </xf>
    <xf numFmtId="165" fontId="12" fillId="7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/>
    </xf>
    <xf numFmtId="9" fontId="16" fillId="0" borderId="1" xfId="1" applyNumberFormat="1" applyFont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16" fillId="8" borderId="1" xfId="1" applyNumberFormat="1" applyFont="1" applyFill="1" applyBorder="1" applyAlignment="1">
      <alignment horizontal="center" vertical="center" wrapText="1"/>
    </xf>
    <xf numFmtId="165" fontId="16" fillId="5" borderId="1" xfId="1" applyNumberFormat="1" applyFont="1" applyFill="1" applyBorder="1" applyAlignment="1">
      <alignment horizontal="center" vertical="center" wrapText="1"/>
    </xf>
    <xf numFmtId="165" fontId="16" fillId="7" borderId="1" xfId="1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165" fontId="15" fillId="0" borderId="0" xfId="1" applyNumberFormat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165" fontId="8" fillId="0" borderId="0" xfId="1" applyNumberFormat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14" fillId="8" borderId="1" xfId="1" applyNumberFormat="1" applyFont="1" applyFill="1" applyBorder="1" applyAlignment="1">
      <alignment horizontal="center" vertical="center" wrapText="1"/>
    </xf>
    <xf numFmtId="165" fontId="8" fillId="0" borderId="0" xfId="1" applyNumberFormat="1">
      <alignment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19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50" customWidth="1"/>
    <col min="2" max="4" width="15.625" style="2" customWidth="1"/>
    <col min="5" max="5" width="15.625" style="46" customWidth="1"/>
    <col min="6" max="6" width="39.625" style="1" customWidth="1"/>
    <col min="7" max="16384" width="9" style="3"/>
  </cols>
  <sheetData>
    <row r="1" spans="1:6" ht="15">
      <c r="A1" s="51" t="s">
        <v>0</v>
      </c>
    </row>
    <row r="2" spans="1:6" ht="30">
      <c r="A2" s="52" t="s">
        <v>1</v>
      </c>
    </row>
    <row r="3" spans="1:6" ht="15">
      <c r="A3" s="45" t="s">
        <v>2</v>
      </c>
    </row>
    <row r="5" spans="1:6" ht="28.35" customHeight="1">
      <c r="A5" s="53" t="s">
        <v>3</v>
      </c>
      <c r="B5" s="201" t="s">
        <v>4</v>
      </c>
      <c r="C5" s="201"/>
      <c r="D5" s="201"/>
      <c r="E5" s="201"/>
      <c r="F5" s="201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 ht="15">
      <c r="A8" s="11" t="s">
        <v>11</v>
      </c>
      <c r="B8" s="9">
        <v>4</v>
      </c>
      <c r="C8" s="178">
        <v>4</v>
      </c>
      <c r="D8" s="178">
        <v>4</v>
      </c>
      <c r="E8" s="178">
        <v>4</v>
      </c>
      <c r="F8" s="56" t="s">
        <v>12</v>
      </c>
    </row>
    <row r="9" spans="1:6" ht="15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 ht="15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30">
      <c r="A11" s="11" t="s">
        <v>17</v>
      </c>
      <c r="B11" s="10" t="s">
        <v>16</v>
      </c>
      <c r="C11" s="13">
        <v>10000000</v>
      </c>
      <c r="D11" s="10" t="s">
        <v>16</v>
      </c>
      <c r="E11" s="9">
        <v>1000000</v>
      </c>
      <c r="F11" s="57" t="s">
        <v>18</v>
      </c>
    </row>
    <row r="12" spans="1:6" ht="15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 ht="15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 ht="15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 ht="15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 customHeight="1">
      <c r="A16" s="55" t="s">
        <v>24</v>
      </c>
      <c r="B16" s="14"/>
      <c r="C16" s="14"/>
      <c r="D16" s="14"/>
      <c r="E16" s="14"/>
      <c r="F16" s="56"/>
    </row>
    <row r="17" spans="1:6" ht="45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30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60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60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 ht="15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5">
      <c r="A22" s="11" t="s">
        <v>35</v>
      </c>
      <c r="B22" s="13">
        <f>B20+10*LOG10(B46/1000000)</f>
        <v>36.375437381428746</v>
      </c>
      <c r="C22" s="13">
        <f>C20+10*LOG10(C47/1000000)</f>
        <v>42.57332496431269</v>
      </c>
      <c r="D22" s="9">
        <v>23</v>
      </c>
      <c r="E22" s="9">
        <v>23</v>
      </c>
      <c r="F22" s="57" t="s">
        <v>36</v>
      </c>
    </row>
    <row r="23" spans="1:6" ht="4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0</v>
      </c>
      <c r="E23" s="13">
        <f>E24+10*LOG10(E17/E19)-E25</f>
        <v>0</v>
      </c>
      <c r="F23" s="60" t="s">
        <v>38</v>
      </c>
    </row>
    <row r="24" spans="1:6" ht="60">
      <c r="A24" s="8" t="s">
        <v>39</v>
      </c>
      <c r="B24" s="13">
        <v>8</v>
      </c>
      <c r="C24" s="13">
        <v>8</v>
      </c>
      <c r="D24" s="9">
        <v>0</v>
      </c>
      <c r="E24" s="9">
        <v>0</v>
      </c>
      <c r="F24" s="57" t="s">
        <v>40</v>
      </c>
    </row>
    <row r="25" spans="1:6" ht="60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60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 ht="15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.75" customHeight="1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30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 ht="15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22</v>
      </c>
      <c r="E30" s="10" t="s">
        <v>16</v>
      </c>
      <c r="F30" s="57" t="s">
        <v>50</v>
      </c>
    </row>
    <row r="31" spans="1:6" ht="15">
      <c r="A31" s="11" t="s">
        <v>51</v>
      </c>
      <c r="B31" s="10" t="s">
        <v>16</v>
      </c>
      <c r="C31" s="13">
        <f>C22+C23+C26-C28-C29</f>
        <v>64.344537511509316</v>
      </c>
      <c r="D31" s="10" t="s">
        <v>16</v>
      </c>
      <c r="E31" s="9">
        <f>E22+E23+E26-E28-E29</f>
        <v>22</v>
      </c>
      <c r="F31" s="57" t="s">
        <v>50</v>
      </c>
    </row>
    <row r="32" spans="1:6" ht="15">
      <c r="A32" s="55" t="s">
        <v>52</v>
      </c>
      <c r="B32" s="14"/>
      <c r="C32" s="14"/>
      <c r="D32" s="14"/>
      <c r="E32" s="14"/>
      <c r="F32" s="56"/>
    </row>
    <row r="33" spans="1:6" ht="45">
      <c r="A33" s="11" t="s">
        <v>53</v>
      </c>
      <c r="B33" s="13">
        <v>4</v>
      </c>
      <c r="C33" s="13">
        <v>4</v>
      </c>
      <c r="D33" s="13">
        <v>192</v>
      </c>
      <c r="E33" s="13">
        <v>192</v>
      </c>
      <c r="F33" s="57" t="s">
        <v>26</v>
      </c>
    </row>
    <row r="34" spans="1:6" ht="75">
      <c r="A34" s="16" t="s">
        <v>54</v>
      </c>
      <c r="B34" s="13">
        <v>4</v>
      </c>
      <c r="C34" s="13">
        <v>4</v>
      </c>
      <c r="D34" s="17">
        <v>4</v>
      </c>
      <c r="E34" s="17">
        <v>4</v>
      </c>
      <c r="F34" s="59" t="s">
        <v>55</v>
      </c>
    </row>
    <row r="35" spans="1:6" ht="45">
      <c r="A35" s="8" t="s">
        <v>56</v>
      </c>
      <c r="B35" s="13">
        <f>B36+10*LOG10(B33/B34)-B37</f>
        <v>0</v>
      </c>
      <c r="C35" s="13">
        <f>C36+10*LOG10(C33/C34)-C37</f>
        <v>0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60">
      <c r="A36" s="8" t="s">
        <v>57</v>
      </c>
      <c r="B36" s="13">
        <v>0</v>
      </c>
      <c r="C36" s="13">
        <v>0</v>
      </c>
      <c r="D36" s="9">
        <v>8</v>
      </c>
      <c r="E36" s="9">
        <v>8</v>
      </c>
      <c r="F36" s="57" t="s">
        <v>40</v>
      </c>
    </row>
    <row r="37" spans="1:6" ht="60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60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30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 ht="15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 ht="15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30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30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30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30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30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30">
      <c r="A47" s="43" t="s">
        <v>70</v>
      </c>
      <c r="B47" s="19" t="s">
        <v>16</v>
      </c>
      <c r="C47" s="19">
        <f>200*360*1000</f>
        <v>72000000</v>
      </c>
      <c r="D47" s="19" t="s">
        <v>16</v>
      </c>
      <c r="E47" s="19">
        <f>30*360*1000</f>
        <v>10800000</v>
      </c>
      <c r="F47" s="61" t="s">
        <v>69</v>
      </c>
    </row>
    <row r="48" spans="1:6" ht="15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6" ht="15">
      <c r="A49" s="11" t="s">
        <v>72</v>
      </c>
      <c r="B49" s="10" t="s">
        <v>16</v>
      </c>
      <c r="C49" s="13">
        <f>C45+10*LOG10(C47)</f>
        <v>-88.426675035687353</v>
      </c>
      <c r="D49" s="10" t="s">
        <v>16</v>
      </c>
      <c r="E49" s="13">
        <f>E45+10*LOG10(E47)</f>
        <v>-98.66576244513054</v>
      </c>
      <c r="F49" s="56"/>
    </row>
    <row r="50" spans="1:6" ht="15">
      <c r="A50" s="43" t="s">
        <v>73</v>
      </c>
      <c r="B50" s="19">
        <v>-9.1999999999999993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6" ht="15">
      <c r="A51" s="43" t="s">
        <v>75</v>
      </c>
      <c r="B51" s="19" t="s">
        <v>16</v>
      </c>
      <c r="C51" s="19">
        <v>-5.7</v>
      </c>
      <c r="D51" s="19" t="s">
        <v>16</v>
      </c>
      <c r="E51" s="19">
        <v>-10.7</v>
      </c>
      <c r="F51" s="61" t="s">
        <v>74</v>
      </c>
    </row>
    <row r="52" spans="1:6" ht="15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6" ht="30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6" ht="30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</row>
    <row r="55" spans="1:6" ht="30">
      <c r="A55" s="11" t="s">
        <v>80</v>
      </c>
      <c r="B55" s="13">
        <f>B48+B50+B52-B53</f>
        <v>-101.82456261857129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6" ht="30">
      <c r="A56" s="11" t="s">
        <v>82</v>
      </c>
      <c r="B56" s="10" t="s">
        <v>16</v>
      </c>
      <c r="C56" s="13">
        <f>C49+C51+C52-C54</f>
        <v>-92.126675035687356</v>
      </c>
      <c r="D56" s="13" t="s">
        <v>16</v>
      </c>
      <c r="E56" s="13">
        <f>E49+E51+E52-E54</f>
        <v>-107.36576244513054</v>
      </c>
      <c r="F56" s="56" t="s">
        <v>81</v>
      </c>
    </row>
    <row r="57" spans="1:6" ht="30">
      <c r="A57" s="22" t="s">
        <v>83</v>
      </c>
      <c r="B57" s="23">
        <f>B30+B35+B38-B39-B55</f>
        <v>154.97121254719667</v>
      </c>
      <c r="C57" s="23" t="s">
        <v>16</v>
      </c>
      <c r="D57" s="23">
        <f>D30+D35+D38-D39-D55</f>
        <v>156.60818753952378</v>
      </c>
      <c r="E57" s="23" t="s">
        <v>16</v>
      </c>
      <c r="F57" s="63" t="s">
        <v>84</v>
      </c>
    </row>
    <row r="58" spans="1:6" ht="33.75" customHeight="1">
      <c r="A58" s="22" t="s">
        <v>85</v>
      </c>
      <c r="B58" s="23" t="s">
        <v>16</v>
      </c>
      <c r="C58" s="23">
        <f>C31+C35+C38-C39-C56</f>
        <v>155.47121254719667</v>
      </c>
      <c r="D58" s="23" t="s">
        <v>16</v>
      </c>
      <c r="E58" s="23">
        <f>E31+E35+E38-E39-E56</f>
        <v>151.13697499232717</v>
      </c>
      <c r="F58" s="63" t="s">
        <v>84</v>
      </c>
    </row>
    <row r="59" spans="1:6" ht="15">
      <c r="A59" s="55" t="s">
        <v>86</v>
      </c>
      <c r="B59" s="14"/>
      <c r="C59" s="14"/>
      <c r="D59" s="14"/>
      <c r="E59" s="14"/>
      <c r="F59" s="56"/>
    </row>
    <row r="60" spans="1:6" ht="36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202" t="s">
        <v>88</v>
      </c>
    </row>
    <row r="61" spans="1:6" ht="30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203"/>
    </row>
    <row r="62" spans="1:6" ht="30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203"/>
    </row>
    <row r="63" spans="1:6" ht="15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203"/>
    </row>
    <row r="64" spans="1:6" ht="36" customHeight="1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203"/>
    </row>
    <row r="65" spans="1:6" ht="15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4"/>
    </row>
    <row r="66" spans="1:6" ht="30">
      <c r="A66" s="22" t="s">
        <v>94</v>
      </c>
      <c r="B66" s="23">
        <f>B57-B61+B63-B64+B65</f>
        <v>121.16121254719667</v>
      </c>
      <c r="C66" s="23" t="s">
        <v>16</v>
      </c>
      <c r="D66" s="23">
        <f>D57-D61+D63-D64+D65</f>
        <v>122.79818753952378</v>
      </c>
      <c r="E66" s="23" t="s">
        <v>16</v>
      </c>
      <c r="F66" s="63" t="s">
        <v>95</v>
      </c>
    </row>
    <row r="67" spans="1:6" ht="30">
      <c r="A67" s="45" t="s">
        <v>96</v>
      </c>
      <c r="B67" s="23" t="s">
        <v>16</v>
      </c>
      <c r="C67" s="23">
        <f>C58-C62+C63-C64+C65</f>
        <v>124.74121254719668</v>
      </c>
      <c r="D67" s="23" t="s">
        <v>16</v>
      </c>
      <c r="E67" s="23">
        <f>E58-E62+E63-E64+E65</f>
        <v>120.40697499232718</v>
      </c>
      <c r="F67" s="63" t="s">
        <v>95</v>
      </c>
    </row>
    <row r="69" spans="1:6" ht="15">
      <c r="A69" s="45" t="s">
        <v>97</v>
      </c>
      <c r="B69" s="23">
        <f>B22+B27-B55+B26+B38</f>
        <v>146.20000000000005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6" ht="15">
      <c r="A70" s="45" t="s">
        <v>98</v>
      </c>
      <c r="B70" s="23" t="s">
        <v>16</v>
      </c>
      <c r="C70" s="23">
        <f>C22-C28-C56+C26+C38</f>
        <v>146.70000000000005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6">
      <c r="E74" s="2"/>
    </row>
    <row r="77" spans="1:6" s="49" customFormat="1" ht="15">
      <c r="B77" s="66"/>
      <c r="C77" s="66"/>
      <c r="D77" s="66"/>
      <c r="E77" s="67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5" width="15.6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25" width="15.625" style="2" customWidth="1"/>
    <col min="26" max="27" width="15.625" style="3" customWidth="1"/>
    <col min="28" max="28" width="15.625" style="2" customWidth="1"/>
    <col min="29" max="30" width="15.625" style="3" customWidth="1"/>
    <col min="31" max="31" width="15.625" style="2" customWidth="1"/>
    <col min="32" max="33" width="15.625" style="3" customWidth="1"/>
    <col min="34" max="34" width="15.625" style="194" customWidth="1"/>
    <col min="35" max="35" width="15.625" style="3" customWidth="1"/>
    <col min="36" max="16384" width="9" style="3"/>
  </cols>
  <sheetData>
    <row r="1" spans="1:35" ht="14.25" customHeight="1">
      <c r="A1" s="4"/>
      <c r="B1" s="205" t="s">
        <v>100</v>
      </c>
      <c r="C1" s="205"/>
      <c r="D1" s="205"/>
      <c r="E1" s="205" t="s">
        <v>101</v>
      </c>
      <c r="F1" s="205"/>
      <c r="G1" s="206" t="s">
        <v>113</v>
      </c>
      <c r="H1" s="206"/>
      <c r="I1" s="206"/>
      <c r="J1" s="205" t="s">
        <v>117</v>
      </c>
      <c r="K1" s="205"/>
      <c r="L1" s="205"/>
      <c r="M1" s="205" t="s">
        <v>122</v>
      </c>
      <c r="N1" s="205"/>
      <c r="O1" s="205"/>
      <c r="P1" s="205" t="s">
        <v>123</v>
      </c>
      <c r="Q1" s="205"/>
      <c r="R1" s="205"/>
      <c r="S1" s="205" t="s">
        <v>124</v>
      </c>
      <c r="T1" s="205"/>
      <c r="U1" s="205"/>
      <c r="V1" s="205" t="s">
        <v>126</v>
      </c>
      <c r="W1" s="205"/>
      <c r="X1" s="205"/>
      <c r="Y1" s="205" t="s">
        <v>128</v>
      </c>
      <c r="Z1" s="205"/>
      <c r="AA1" s="205"/>
      <c r="AB1" s="205" t="s">
        <v>129</v>
      </c>
      <c r="AC1" s="205"/>
      <c r="AD1" s="205"/>
      <c r="AE1" s="205" t="s">
        <v>131</v>
      </c>
      <c r="AF1" s="205"/>
      <c r="AG1" s="205"/>
      <c r="AH1" s="205" t="s">
        <v>132</v>
      </c>
      <c r="AI1" s="205"/>
    </row>
    <row r="2" spans="1:35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50" t="s">
        <v>102</v>
      </c>
      <c r="N2" s="151" t="s">
        <v>103</v>
      </c>
      <c r="O2" s="151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74" t="s">
        <v>102</v>
      </c>
      <c r="AI2" s="198" t="s">
        <v>103</v>
      </c>
    </row>
    <row r="3" spans="1:35" ht="15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  <c r="AB3" s="178">
        <v>4</v>
      </c>
      <c r="AC3" s="178">
        <v>4</v>
      </c>
      <c r="AD3" s="178">
        <v>4</v>
      </c>
      <c r="AE3" s="178">
        <v>4</v>
      </c>
      <c r="AF3" s="178">
        <v>4</v>
      </c>
      <c r="AG3" s="178">
        <v>4</v>
      </c>
      <c r="AH3" s="178">
        <v>4</v>
      </c>
      <c r="AI3" s="178">
        <v>4</v>
      </c>
    </row>
    <row r="4" spans="1:35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53">
        <v>100</v>
      </c>
      <c r="N4" s="153">
        <v>100</v>
      </c>
      <c r="O4" s="153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78">
        <v>100</v>
      </c>
      <c r="AF4" s="178">
        <v>100</v>
      </c>
      <c r="AG4" s="178">
        <v>100</v>
      </c>
      <c r="AH4" s="164">
        <v>100</v>
      </c>
      <c r="AI4" s="164">
        <v>100</v>
      </c>
    </row>
    <row r="5" spans="1:35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54" t="s">
        <v>16</v>
      </c>
      <c r="N5" s="154" t="s">
        <v>16</v>
      </c>
      <c r="O5" s="154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83" t="s">
        <v>16</v>
      </c>
      <c r="AF5" s="183" t="s">
        <v>16</v>
      </c>
      <c r="AG5" s="183" t="s">
        <v>16</v>
      </c>
      <c r="AH5" s="191" t="s">
        <v>16</v>
      </c>
      <c r="AI5" s="191" t="s">
        <v>16</v>
      </c>
    </row>
    <row r="6" spans="1:35" ht="1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55" t="s">
        <v>16</v>
      </c>
      <c r="N6" s="155" t="s">
        <v>16</v>
      </c>
      <c r="O6" s="155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  <c r="Y6" s="166" t="s">
        <v>16</v>
      </c>
      <c r="Z6" s="166" t="s">
        <v>16</v>
      </c>
      <c r="AA6" s="166" t="s">
        <v>16</v>
      </c>
      <c r="AB6" s="178" t="s">
        <v>16</v>
      </c>
      <c r="AC6" s="178" t="s">
        <v>16</v>
      </c>
      <c r="AD6" s="178" t="s">
        <v>16</v>
      </c>
      <c r="AE6" s="178" t="s">
        <v>16</v>
      </c>
      <c r="AF6" s="178" t="s">
        <v>16</v>
      </c>
      <c r="AG6" s="178" t="s">
        <v>16</v>
      </c>
      <c r="AH6" s="164" t="s">
        <v>16</v>
      </c>
      <c r="AI6" s="164" t="s">
        <v>16</v>
      </c>
    </row>
    <row r="7" spans="1:35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54" t="s">
        <v>16</v>
      </c>
      <c r="N7" s="154" t="s">
        <v>16</v>
      </c>
      <c r="O7" s="154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83" t="s">
        <v>16</v>
      </c>
      <c r="AC7" s="183" t="s">
        <v>16</v>
      </c>
      <c r="AD7" s="183" t="s">
        <v>16</v>
      </c>
      <c r="AE7" s="183" t="s">
        <v>16</v>
      </c>
      <c r="AF7" s="183" t="s">
        <v>16</v>
      </c>
      <c r="AG7" s="183" t="s">
        <v>16</v>
      </c>
      <c r="AH7" s="191" t="s">
        <v>16</v>
      </c>
      <c r="AI7" s="191" t="s">
        <v>16</v>
      </c>
    </row>
    <row r="8" spans="1:35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56">
        <v>0.1</v>
      </c>
      <c r="N8" s="156">
        <v>0.1</v>
      </c>
      <c r="O8" s="156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81">
        <v>0.1</v>
      </c>
      <c r="AC8" s="181">
        <v>0.1</v>
      </c>
      <c r="AD8" s="181">
        <v>0.1</v>
      </c>
      <c r="AE8" s="181">
        <v>0.1</v>
      </c>
      <c r="AF8" s="181">
        <v>0.1</v>
      </c>
      <c r="AG8" s="181">
        <v>0.1</v>
      </c>
      <c r="AH8" s="192">
        <v>0.1</v>
      </c>
      <c r="AI8" s="192">
        <v>0.1</v>
      </c>
    </row>
    <row r="9" spans="1:35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55" t="s">
        <v>22</v>
      </c>
      <c r="N9" s="155" t="s">
        <v>22</v>
      </c>
      <c r="O9" s="155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78" t="s">
        <v>22</v>
      </c>
      <c r="AF9" s="178" t="s">
        <v>22</v>
      </c>
      <c r="AG9" s="178" t="s">
        <v>22</v>
      </c>
      <c r="AH9" s="164" t="s">
        <v>22</v>
      </c>
      <c r="AI9" s="164" t="s">
        <v>22</v>
      </c>
    </row>
    <row r="10" spans="1:35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55">
        <v>3</v>
      </c>
      <c r="N10" s="155">
        <v>3</v>
      </c>
      <c r="O10" s="155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78">
        <v>3</v>
      </c>
      <c r="AF10" s="178">
        <v>3</v>
      </c>
      <c r="AG10" s="178">
        <v>3</v>
      </c>
      <c r="AH10" s="164">
        <v>3</v>
      </c>
      <c r="AI10" s="164">
        <v>3</v>
      </c>
    </row>
    <row r="11" spans="1:35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57"/>
      <c r="N11" s="157"/>
      <c r="O11" s="157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77"/>
      <c r="AF11" s="177"/>
      <c r="AG11" s="177"/>
      <c r="AH11" s="168"/>
      <c r="AI11" s="168"/>
    </row>
    <row r="12" spans="1:35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55">
        <v>192</v>
      </c>
      <c r="N12" s="155">
        <v>192</v>
      </c>
      <c r="O12" s="155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64">
        <v>192</v>
      </c>
      <c r="AC12" s="164">
        <v>192</v>
      </c>
      <c r="AD12" s="164">
        <v>192</v>
      </c>
      <c r="AE12" s="178">
        <v>192</v>
      </c>
      <c r="AF12" s="178">
        <v>192</v>
      </c>
      <c r="AG12" s="178">
        <v>192</v>
      </c>
      <c r="AH12" s="164">
        <v>192</v>
      </c>
      <c r="AI12" s="164">
        <v>192</v>
      </c>
    </row>
    <row r="13" spans="1:35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55">
        <v>64</v>
      </c>
      <c r="N13" s="155">
        <v>64</v>
      </c>
      <c r="O13" s="155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78">
        <v>64</v>
      </c>
      <c r="AF13" s="178">
        <v>64</v>
      </c>
      <c r="AG13" s="178">
        <v>64</v>
      </c>
      <c r="AH13" s="164">
        <v>64</v>
      </c>
      <c r="AI13" s="164">
        <v>64</v>
      </c>
    </row>
    <row r="14" spans="1:35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52">
        <v>4</v>
      </c>
      <c r="N14" s="152">
        <v>4</v>
      </c>
      <c r="O14" s="152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86">
        <v>4</v>
      </c>
      <c r="AF14" s="186">
        <v>4</v>
      </c>
      <c r="AG14" s="186">
        <v>4</v>
      </c>
      <c r="AH14" s="163">
        <v>4</v>
      </c>
      <c r="AI14" s="163">
        <v>4</v>
      </c>
    </row>
    <row r="15" spans="1:35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52">
        <v>24</v>
      </c>
      <c r="N15" s="152">
        <v>24</v>
      </c>
      <c r="O15" s="152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99">
        <v>24</v>
      </c>
      <c r="AF15" s="199">
        <v>24</v>
      </c>
      <c r="AG15" s="199">
        <v>24</v>
      </c>
      <c r="AH15" s="163">
        <v>24</v>
      </c>
      <c r="AI15" s="163">
        <v>24</v>
      </c>
    </row>
    <row r="16" spans="1:35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55">
        <v>44</v>
      </c>
      <c r="N16" s="155">
        <v>44</v>
      </c>
      <c r="O16" s="155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78">
        <f t="shared" ref="AE16:AI16" si="3">AE15+10*LOG10(AE4)</f>
        <v>44</v>
      </c>
      <c r="AF16" s="178">
        <f t="shared" si="3"/>
        <v>44</v>
      </c>
      <c r="AG16" s="178">
        <f t="shared" si="3"/>
        <v>44</v>
      </c>
      <c r="AH16" s="164">
        <f t="shared" si="3"/>
        <v>44</v>
      </c>
      <c r="AI16" s="164">
        <f t="shared" si="3"/>
        <v>44</v>
      </c>
    </row>
    <row r="17" spans="1:35" ht="30">
      <c r="A17" s="8" t="s">
        <v>35</v>
      </c>
      <c r="B17" s="29">
        <f t="shared" ref="B17:L17" si="4">B15+10*LOG10(B42/1000000)</f>
        <v>34.583624920952495</v>
      </c>
      <c r="C17" s="29">
        <f t="shared" si="4"/>
        <v>34.583624920952495</v>
      </c>
      <c r="D17" s="29">
        <f t="shared" si="4"/>
        <v>34.583624920952495</v>
      </c>
      <c r="E17" s="29">
        <f t="shared" si="4"/>
        <v>24.334237554869496</v>
      </c>
      <c r="F17" s="29">
        <f t="shared" si="4"/>
        <v>24.334237554869496</v>
      </c>
      <c r="G17" s="73">
        <f t="shared" si="4"/>
        <v>24.334237554869496</v>
      </c>
      <c r="H17" s="73">
        <f t="shared" si="4"/>
        <v>24.334237554869496</v>
      </c>
      <c r="I17" s="73">
        <f t="shared" si="4"/>
        <v>24.334237554869496</v>
      </c>
      <c r="J17" s="13">
        <f t="shared" si="4"/>
        <v>34.583624920952495</v>
      </c>
      <c r="K17" s="13">
        <f t="shared" si="4"/>
        <v>34.583624920952495</v>
      </c>
      <c r="L17" s="13">
        <f t="shared" si="4"/>
        <v>34.583624920952495</v>
      </c>
      <c r="M17" s="155">
        <v>24.334237554869496</v>
      </c>
      <c r="N17" s="155">
        <v>24.334237554869496</v>
      </c>
      <c r="O17" s="155">
        <v>24.334237554869496</v>
      </c>
      <c r="P17" s="164">
        <f t="shared" ref="P17:U17" si="5">P15+10*LOG10(P42/1000000)</f>
        <v>39.354837468149121</v>
      </c>
      <c r="Q17" s="164">
        <f t="shared" si="5"/>
        <v>39.354837468149121</v>
      </c>
      <c r="R17" s="164">
        <f t="shared" si="5"/>
        <v>39.354837468149121</v>
      </c>
      <c r="S17" s="166">
        <f t="shared" si="5"/>
        <v>24.334237554869496</v>
      </c>
      <c r="T17" s="166">
        <f t="shared" si="5"/>
        <v>24.334237554869496</v>
      </c>
      <c r="U17" s="166">
        <f t="shared" si="5"/>
        <v>24.334237554869496</v>
      </c>
      <c r="V17" s="166">
        <f t="shared" ref="V17:AA17" si="6">V15+10*LOG10(V42/1000000)</f>
        <v>41.115750058705935</v>
      </c>
      <c r="W17" s="166">
        <f t="shared" si="6"/>
        <v>41.115750058705935</v>
      </c>
      <c r="X17" s="166">
        <f t="shared" si="6"/>
        <v>41.115750058705935</v>
      </c>
      <c r="Y17" s="166">
        <f t="shared" si="6"/>
        <v>24.334237554869496</v>
      </c>
      <c r="Z17" s="166">
        <f t="shared" si="6"/>
        <v>24.334237554869496</v>
      </c>
      <c r="AA17" s="166">
        <f t="shared" si="6"/>
        <v>24.334237554869496</v>
      </c>
      <c r="AB17" s="178">
        <f>AB15+10*LOG10(AB42/1000000)</f>
        <v>24.334237554869496</v>
      </c>
      <c r="AC17" s="178">
        <f>AC15+10*LOG10(AC42/1000000)</f>
        <v>24.334237554869496</v>
      </c>
      <c r="AD17" s="178">
        <f>AD15+10*LOG10(AD42/1000000)</f>
        <v>24.334237554869496</v>
      </c>
      <c r="AE17" s="178">
        <f t="shared" ref="AE17:AI17" si="7">AE15+10*LOG10(AE42/1000000)</f>
        <v>24.334237554869496</v>
      </c>
      <c r="AF17" s="178">
        <f t="shared" si="7"/>
        <v>24.334237554869496</v>
      </c>
      <c r="AG17" s="178">
        <f t="shared" si="7"/>
        <v>24.334237554869496</v>
      </c>
      <c r="AH17" s="164">
        <f t="shared" si="7"/>
        <v>24.334237554869496</v>
      </c>
      <c r="AI17" s="164">
        <f t="shared" si="7"/>
        <v>24.334237554869496</v>
      </c>
    </row>
    <row r="18" spans="1:35" ht="45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55">
        <v>12.771212547196624</v>
      </c>
      <c r="N18" s="155">
        <v>12.771212547196624</v>
      </c>
      <c r="O18" s="155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78">
        <f t="shared" ref="AE18:AI18" si="11">AE19+10*LOG10(AE12/AE13)-AE20</f>
        <v>12.771212547196624</v>
      </c>
      <c r="AF18" s="178">
        <f t="shared" si="11"/>
        <v>12.771212547196624</v>
      </c>
      <c r="AG18" s="178">
        <f t="shared" si="11"/>
        <v>12.771212547196624</v>
      </c>
      <c r="AH18" s="164">
        <f t="shared" si="11"/>
        <v>8.0612125471966252</v>
      </c>
      <c r="AI18" s="164">
        <f t="shared" si="11"/>
        <v>8.0612125471966252</v>
      </c>
    </row>
    <row r="19" spans="1:35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55">
        <v>8</v>
      </c>
      <c r="N19" s="155">
        <v>8</v>
      </c>
      <c r="O19" s="155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78">
        <v>8</v>
      </c>
      <c r="AF19" s="178">
        <v>8</v>
      </c>
      <c r="AG19" s="178">
        <v>8</v>
      </c>
      <c r="AH19" s="164">
        <v>8</v>
      </c>
      <c r="AI19" s="164">
        <v>8</v>
      </c>
    </row>
    <row r="20" spans="1:35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52">
        <v>0</v>
      </c>
      <c r="N20" s="152">
        <v>0</v>
      </c>
      <c r="O20" s="152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86">
        <v>0</v>
      </c>
      <c r="AF20" s="186">
        <v>0</v>
      </c>
      <c r="AG20" s="186">
        <v>0</v>
      </c>
      <c r="AH20" s="163">
        <v>4.71</v>
      </c>
      <c r="AI20" s="163">
        <v>4.71</v>
      </c>
    </row>
    <row r="21" spans="1:35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12">10*LOG10(K13/K14)-8</f>
        <v>7.0514997831990609</v>
      </c>
      <c r="L21" s="17">
        <f t="shared" si="12"/>
        <v>7.0514997831990609</v>
      </c>
      <c r="M21" s="158">
        <v>10</v>
      </c>
      <c r="N21" s="158">
        <v>10</v>
      </c>
      <c r="O21" s="158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  <c r="AE21" s="182">
        <v>7</v>
      </c>
      <c r="AF21" s="182">
        <v>7</v>
      </c>
      <c r="AG21" s="182">
        <v>7</v>
      </c>
      <c r="AH21" s="169">
        <v>12</v>
      </c>
      <c r="AI21" s="169">
        <v>12</v>
      </c>
    </row>
    <row r="22" spans="1:35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55">
        <v>0</v>
      </c>
      <c r="N22" s="155">
        <v>0</v>
      </c>
      <c r="O22" s="155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78">
        <v>0</v>
      </c>
      <c r="AF22" s="178">
        <v>0</v>
      </c>
      <c r="AG22" s="178">
        <v>0</v>
      </c>
      <c r="AH22" s="164">
        <v>0</v>
      </c>
      <c r="AI22" s="164">
        <v>0</v>
      </c>
    </row>
    <row r="23" spans="1:35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55">
        <v>0</v>
      </c>
      <c r="N23" s="155">
        <v>0</v>
      </c>
      <c r="O23" s="155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78">
        <v>0</v>
      </c>
      <c r="AF23" s="178">
        <v>0</v>
      </c>
      <c r="AG23" s="178">
        <v>0</v>
      </c>
      <c r="AH23" s="164">
        <v>0</v>
      </c>
      <c r="AI23" s="164">
        <v>0</v>
      </c>
    </row>
    <row r="24" spans="1:35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55">
        <v>3</v>
      </c>
      <c r="N24" s="155">
        <v>3</v>
      </c>
      <c r="O24" s="155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78">
        <v>3</v>
      </c>
      <c r="AF24" s="178">
        <v>3</v>
      </c>
      <c r="AG24" s="178">
        <v>3</v>
      </c>
      <c r="AH24" s="164">
        <v>3</v>
      </c>
      <c r="AI24" s="164">
        <v>3</v>
      </c>
    </row>
    <row r="25" spans="1:35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54" t="s">
        <v>16</v>
      </c>
      <c r="N25" s="154" t="s">
        <v>16</v>
      </c>
      <c r="O25" s="154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  <c r="AE25" s="183" t="s">
        <v>16</v>
      </c>
      <c r="AF25" s="183" t="s">
        <v>16</v>
      </c>
      <c r="AG25" s="183" t="s">
        <v>16</v>
      </c>
      <c r="AH25" s="191" t="s">
        <v>16</v>
      </c>
      <c r="AI25" s="191" t="s">
        <v>16</v>
      </c>
    </row>
    <row r="26" spans="1:35" ht="15">
      <c r="A26" s="8" t="s">
        <v>51</v>
      </c>
      <c r="B26" s="29">
        <f t="shared" ref="B26:L26" si="13">B17+B18+B21-B23-B24</f>
        <v>52.354837468149121</v>
      </c>
      <c r="C26" s="29">
        <f t="shared" si="13"/>
        <v>52.354837468149121</v>
      </c>
      <c r="D26" s="29">
        <f t="shared" si="13"/>
        <v>52.354837468149121</v>
      </c>
      <c r="E26" s="29">
        <f t="shared" si="13"/>
        <v>32.765450102066119</v>
      </c>
      <c r="F26" s="29">
        <f t="shared" si="13"/>
        <v>32.765450102066119</v>
      </c>
      <c r="G26" s="73">
        <f t="shared" si="13"/>
        <v>42.105450102066122</v>
      </c>
      <c r="H26" s="73">
        <f t="shared" si="13"/>
        <v>42.105450102066122</v>
      </c>
      <c r="I26" s="73">
        <f t="shared" si="13"/>
        <v>42.105450102066122</v>
      </c>
      <c r="J26" s="13">
        <f t="shared" si="13"/>
        <v>48.756337251348185</v>
      </c>
      <c r="K26" s="13">
        <f t="shared" si="13"/>
        <v>48.756337251348185</v>
      </c>
      <c r="L26" s="13">
        <f t="shared" si="13"/>
        <v>48.756337251348185</v>
      </c>
      <c r="M26" s="155">
        <v>44.105450102066122</v>
      </c>
      <c r="N26" s="155">
        <v>44.105450102066122</v>
      </c>
      <c r="O26" s="155">
        <v>44.105450102066122</v>
      </c>
      <c r="P26" s="164">
        <f t="shared" ref="P26:U26" si="14">P17+P18+P21-P23-P24</f>
        <v>64.176050015345751</v>
      </c>
      <c r="Q26" s="164">
        <f t="shared" si="14"/>
        <v>64.176050015345751</v>
      </c>
      <c r="R26" s="164">
        <f t="shared" si="14"/>
        <v>64.176050015345751</v>
      </c>
      <c r="S26" s="166">
        <f t="shared" si="14"/>
        <v>42.105450102066122</v>
      </c>
      <c r="T26" s="166">
        <f t="shared" si="14"/>
        <v>42.105450102066122</v>
      </c>
      <c r="U26" s="166">
        <f t="shared" si="14"/>
        <v>42.105450102066122</v>
      </c>
      <c r="V26" s="166">
        <f t="shared" ref="V26:AA26" si="15">V17+V18+V21-V23-V24</f>
        <v>58.886962605902561</v>
      </c>
      <c r="W26" s="166">
        <f t="shared" si="15"/>
        <v>58.886962605902561</v>
      </c>
      <c r="X26" s="166">
        <f t="shared" si="15"/>
        <v>58.886962605902561</v>
      </c>
      <c r="Y26" s="166">
        <f t="shared" si="15"/>
        <v>42.105450102066122</v>
      </c>
      <c r="Z26" s="166">
        <f t="shared" si="15"/>
        <v>42.105450102066122</v>
      </c>
      <c r="AA26" s="166">
        <f t="shared" si="15"/>
        <v>42.105450102066122</v>
      </c>
      <c r="AB26" s="178">
        <f>AB17+AB18+AB21-AB23-AB24</f>
        <v>36.105450102066122</v>
      </c>
      <c r="AC26" s="178">
        <f>AC17+AC18+AC21-AC23-AC24</f>
        <v>36.105450102066122</v>
      </c>
      <c r="AD26" s="178">
        <f>AD17+AD18+AD21-AD23-AD24</f>
        <v>36.105450102066122</v>
      </c>
      <c r="AE26" s="178">
        <f t="shared" ref="AE26:AI26" si="16">AE17+AE18+AE21-AE23-AE24</f>
        <v>41.105450102066122</v>
      </c>
      <c r="AF26" s="178">
        <f t="shared" si="16"/>
        <v>41.105450102066122</v>
      </c>
      <c r="AG26" s="178">
        <f t="shared" si="16"/>
        <v>41.105450102066122</v>
      </c>
      <c r="AH26" s="164">
        <f t="shared" si="16"/>
        <v>41.395450102066121</v>
      </c>
      <c r="AI26" s="164">
        <f t="shared" si="16"/>
        <v>41.395450102066121</v>
      </c>
    </row>
    <row r="27" spans="1:35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57"/>
      <c r="N27" s="157"/>
      <c r="O27" s="157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77"/>
      <c r="AF27" s="177"/>
      <c r="AG27" s="177"/>
      <c r="AH27" s="168"/>
      <c r="AI27" s="168"/>
    </row>
    <row r="28" spans="1:35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55">
        <v>4</v>
      </c>
      <c r="N28" s="155">
        <v>2</v>
      </c>
      <c r="O28" s="155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78">
        <v>4</v>
      </c>
      <c r="AF28" s="178">
        <v>2</v>
      </c>
      <c r="AG28" s="178">
        <v>1</v>
      </c>
      <c r="AH28" s="164">
        <v>4</v>
      </c>
      <c r="AI28" s="164">
        <v>2</v>
      </c>
    </row>
    <row r="29" spans="1:35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55">
        <v>4</v>
      </c>
      <c r="N29" s="155">
        <v>2</v>
      </c>
      <c r="O29" s="155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78">
        <v>4</v>
      </c>
      <c r="AF29" s="178">
        <v>2</v>
      </c>
      <c r="AG29" s="178">
        <v>1</v>
      </c>
      <c r="AH29" s="164">
        <v>4</v>
      </c>
      <c r="AI29" s="164">
        <v>2</v>
      </c>
    </row>
    <row r="30" spans="1:35" ht="45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55">
        <v>0</v>
      </c>
      <c r="N30" s="155">
        <v>-3</v>
      </c>
      <c r="O30" s="155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78">
        <f t="shared" ref="AE30:AI30" si="20">AE31+10*LOG10(AE28/AE29)-AE32</f>
        <v>0</v>
      </c>
      <c r="AF30" s="178">
        <f t="shared" si="20"/>
        <v>-3</v>
      </c>
      <c r="AG30" s="178">
        <f t="shared" si="20"/>
        <v>-3</v>
      </c>
      <c r="AH30" s="164">
        <f t="shared" si="20"/>
        <v>0</v>
      </c>
      <c r="AI30" s="164">
        <f t="shared" si="20"/>
        <v>-3</v>
      </c>
    </row>
    <row r="31" spans="1:35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55">
        <v>0</v>
      </c>
      <c r="N31" s="155">
        <v>-3</v>
      </c>
      <c r="O31" s="155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78">
        <v>0</v>
      </c>
      <c r="AF31" s="178">
        <v>-3</v>
      </c>
      <c r="AG31" s="178">
        <v>-3</v>
      </c>
      <c r="AH31" s="164">
        <v>0</v>
      </c>
      <c r="AI31" s="164">
        <v>-3</v>
      </c>
    </row>
    <row r="32" spans="1:35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55">
        <v>0</v>
      </c>
      <c r="N32" s="155">
        <v>0</v>
      </c>
      <c r="O32" s="155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78">
        <v>0</v>
      </c>
      <c r="AF32" s="178">
        <v>0</v>
      </c>
      <c r="AG32" s="178">
        <v>0</v>
      </c>
      <c r="AH32" s="164">
        <v>0</v>
      </c>
      <c r="AI32" s="164">
        <v>0</v>
      </c>
    </row>
    <row r="33" spans="1:35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55">
        <v>0</v>
      </c>
      <c r="N33" s="155">
        <v>0</v>
      </c>
      <c r="O33" s="155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0</v>
      </c>
      <c r="AG33" s="178">
        <v>0</v>
      </c>
      <c r="AH33" s="164">
        <v>0</v>
      </c>
      <c r="AI33" s="164">
        <v>0</v>
      </c>
    </row>
    <row r="34" spans="1:35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55">
        <v>1</v>
      </c>
      <c r="N34" s="155">
        <v>1</v>
      </c>
      <c r="O34" s="155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78">
        <v>1</v>
      </c>
      <c r="AF34" s="178">
        <v>1</v>
      </c>
      <c r="AG34" s="178">
        <v>1</v>
      </c>
      <c r="AH34" s="164">
        <v>1</v>
      </c>
      <c r="AI34" s="164">
        <v>1</v>
      </c>
    </row>
    <row r="35" spans="1:35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53">
        <v>7</v>
      </c>
      <c r="N35" s="153">
        <v>7</v>
      </c>
      <c r="O35" s="153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78">
        <v>7</v>
      </c>
      <c r="AF35" s="178">
        <v>7</v>
      </c>
      <c r="AG35" s="178">
        <v>7</v>
      </c>
      <c r="AH35" s="164">
        <v>7</v>
      </c>
      <c r="AI35" s="164">
        <v>7</v>
      </c>
    </row>
    <row r="36" spans="1:35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53">
        <v>-174</v>
      </c>
      <c r="N36" s="153">
        <v>-174</v>
      </c>
      <c r="O36" s="153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78">
        <v>-174</v>
      </c>
      <c r="AF36" s="178">
        <v>-174</v>
      </c>
      <c r="AG36" s="178">
        <v>-174</v>
      </c>
      <c r="AH36" s="164">
        <v>-174</v>
      </c>
      <c r="AI36" s="164">
        <v>-174</v>
      </c>
    </row>
    <row r="37" spans="1:35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55" t="s">
        <v>16</v>
      </c>
      <c r="N37" s="155" t="s">
        <v>16</v>
      </c>
      <c r="O37" s="155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  <c r="AE37" s="178" t="s">
        <v>16</v>
      </c>
      <c r="AF37" s="178" t="s">
        <v>16</v>
      </c>
      <c r="AG37" s="178" t="s">
        <v>16</v>
      </c>
      <c r="AH37" s="164" t="s">
        <v>16</v>
      </c>
      <c r="AI37" s="164" t="s">
        <v>16</v>
      </c>
    </row>
    <row r="38" spans="1:35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52">
        <v>-999</v>
      </c>
      <c r="N38" s="152">
        <v>-999</v>
      </c>
      <c r="O38" s="152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  <c r="AE38" s="186">
        <v>-164.99</v>
      </c>
      <c r="AF38" s="186">
        <v>-164.99</v>
      </c>
      <c r="AG38" s="186">
        <v>-164.99</v>
      </c>
      <c r="AH38" s="163">
        <v>-999</v>
      </c>
      <c r="AI38" s="163">
        <v>-999</v>
      </c>
    </row>
    <row r="39" spans="1:35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54" t="s">
        <v>16</v>
      </c>
      <c r="N39" s="154" t="s">
        <v>16</v>
      </c>
      <c r="O39" s="154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  <c r="AE39" s="183" t="s">
        <v>16</v>
      </c>
      <c r="AF39" s="183" t="s">
        <v>16</v>
      </c>
      <c r="AG39" s="183" t="s">
        <v>16</v>
      </c>
      <c r="AH39" s="191" t="s">
        <v>16</v>
      </c>
      <c r="AI39" s="191" t="s">
        <v>16</v>
      </c>
    </row>
    <row r="40" spans="1:35" ht="30">
      <c r="A40" s="8" t="s">
        <v>107</v>
      </c>
      <c r="B40" s="29">
        <f t="shared" ref="B40:L40" si="21">10*LOG10(10^((B35+B36)/10)+10^(B38/10))</f>
        <v>-167.00000000000003</v>
      </c>
      <c r="C40" s="29">
        <f t="shared" si="21"/>
        <v>-167.00000000000003</v>
      </c>
      <c r="D40" s="29">
        <f t="shared" si="21"/>
        <v>-167.00000000000003</v>
      </c>
      <c r="E40" s="29">
        <f t="shared" si="21"/>
        <v>-167.00000000000003</v>
      </c>
      <c r="F40" s="29">
        <f t="shared" si="21"/>
        <v>-167.00000000000003</v>
      </c>
      <c r="G40" s="73">
        <f t="shared" si="21"/>
        <v>-167.00000000000003</v>
      </c>
      <c r="H40" s="73">
        <f t="shared" si="21"/>
        <v>-167.00000000000003</v>
      </c>
      <c r="I40" s="73">
        <f t="shared" si="21"/>
        <v>-167.00000000000003</v>
      </c>
      <c r="J40" s="13">
        <f t="shared" si="21"/>
        <v>-164.98918835931039</v>
      </c>
      <c r="K40" s="13">
        <f t="shared" si="21"/>
        <v>-164.98918835931039</v>
      </c>
      <c r="L40" s="13">
        <f t="shared" si="21"/>
        <v>-164.98918835931039</v>
      </c>
      <c r="M40" s="155">
        <v>-167.00000000000003</v>
      </c>
      <c r="N40" s="155">
        <v>-167.00000000000003</v>
      </c>
      <c r="O40" s="155">
        <v>-167.00000000000003</v>
      </c>
      <c r="P40" s="164">
        <f t="shared" ref="P40:U40" si="22">10*LOG10(10^((P35+P36)/10)+10^(P38/10))</f>
        <v>-164.98918835931039</v>
      </c>
      <c r="Q40" s="164">
        <f t="shared" si="22"/>
        <v>-164.98918835931039</v>
      </c>
      <c r="R40" s="164">
        <f t="shared" si="22"/>
        <v>-164.98918835931039</v>
      </c>
      <c r="S40" s="166">
        <f t="shared" si="22"/>
        <v>-167.00000000000003</v>
      </c>
      <c r="T40" s="166">
        <f t="shared" si="22"/>
        <v>-167.00000000000003</v>
      </c>
      <c r="U40" s="166">
        <f t="shared" si="22"/>
        <v>-167.00000000000003</v>
      </c>
      <c r="V40" s="166">
        <f t="shared" ref="V40:AA40" si="23">10*LOG10(10^((V35+V36)/10)+10^(V38/10))</f>
        <v>-164.98918835931039</v>
      </c>
      <c r="W40" s="166">
        <f t="shared" si="23"/>
        <v>-164.98918835931039</v>
      </c>
      <c r="X40" s="166">
        <f t="shared" si="23"/>
        <v>-164.98918835931039</v>
      </c>
      <c r="Y40" s="166">
        <f t="shared" si="23"/>
        <v>-167.00000000000003</v>
      </c>
      <c r="Z40" s="166">
        <f t="shared" si="23"/>
        <v>-167.00000000000003</v>
      </c>
      <c r="AA40" s="166">
        <f t="shared" si="23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  <c r="AE40" s="178">
        <f t="shared" ref="AE40:AI40" si="24">10*LOG10(10^((AE35+AE36)/10)+10^(AE38/10))</f>
        <v>-162.86943987346325</v>
      </c>
      <c r="AF40" s="178">
        <f t="shared" si="24"/>
        <v>-162.86943987346325</v>
      </c>
      <c r="AG40" s="178">
        <f t="shared" si="24"/>
        <v>-162.86943987346325</v>
      </c>
      <c r="AH40" s="164">
        <f t="shared" si="24"/>
        <v>-167.00000000000003</v>
      </c>
      <c r="AI40" s="164">
        <f t="shared" si="24"/>
        <v>-167.00000000000003</v>
      </c>
    </row>
    <row r="41" spans="1:35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55" t="s">
        <v>16</v>
      </c>
      <c r="N41" s="155" t="s">
        <v>16</v>
      </c>
      <c r="O41" s="155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  <c r="AE41" s="178" t="s">
        <v>16</v>
      </c>
      <c r="AF41" s="178" t="s">
        <v>16</v>
      </c>
      <c r="AG41" s="178" t="s">
        <v>16</v>
      </c>
      <c r="AH41" s="164" t="s">
        <v>16</v>
      </c>
      <c r="AI41" s="164" t="s">
        <v>16</v>
      </c>
    </row>
    <row r="42" spans="1:35" ht="15">
      <c r="A42" s="35" t="s">
        <v>70</v>
      </c>
      <c r="B42" s="19">
        <f>4*360*1000</f>
        <v>1440000</v>
      </c>
      <c r="C42" s="19">
        <f>4*360*1000</f>
        <v>1440000</v>
      </c>
      <c r="D42" s="19">
        <f>4*360*1000</f>
        <v>1440000</v>
      </c>
      <c r="E42" s="19">
        <f>3*360*1000</f>
        <v>1080000</v>
      </c>
      <c r="F42" s="19">
        <f>3*360*1000</f>
        <v>1080000</v>
      </c>
      <c r="G42" s="76">
        <f>3*360*1000</f>
        <v>1080000</v>
      </c>
      <c r="H42" s="76">
        <f t="shared" ref="H42:I42" si="25">3*360*1000</f>
        <v>1080000</v>
      </c>
      <c r="I42" s="76">
        <f t="shared" si="25"/>
        <v>1080000</v>
      </c>
      <c r="J42" s="17">
        <f>4*360*1000</f>
        <v>1440000</v>
      </c>
      <c r="K42" s="17">
        <f t="shared" ref="K42:L42" si="26">4*360*1000</f>
        <v>1440000</v>
      </c>
      <c r="L42" s="17">
        <f t="shared" si="26"/>
        <v>1440000</v>
      </c>
      <c r="M42" s="158">
        <v>1080000</v>
      </c>
      <c r="N42" s="158">
        <v>1080000</v>
      </c>
      <c r="O42" s="158">
        <v>1080000</v>
      </c>
      <c r="P42" s="182">
        <f>12*360*1000</f>
        <v>4320000</v>
      </c>
      <c r="Q42" s="182">
        <f t="shared" ref="Q42:R42" si="27">12*360*1000</f>
        <v>4320000</v>
      </c>
      <c r="R42" s="182">
        <f t="shared" si="27"/>
        <v>4320000</v>
      </c>
      <c r="S42" s="169">
        <f>3*360*1000</f>
        <v>1080000</v>
      </c>
      <c r="T42" s="169">
        <f t="shared" ref="T42:U42" si="28">3*360*1000</f>
        <v>1080000</v>
      </c>
      <c r="U42" s="169">
        <f t="shared" si="28"/>
        <v>1080000</v>
      </c>
      <c r="V42" s="169">
        <f>18*360*1000</f>
        <v>6480000</v>
      </c>
      <c r="W42" s="169">
        <f>18*360*1000</f>
        <v>6480000</v>
      </c>
      <c r="X42" s="169">
        <f>18*360*1000</f>
        <v>6480000</v>
      </c>
      <c r="Y42" s="169">
        <f>3*360*1000</f>
        <v>1080000</v>
      </c>
      <c r="Z42" s="169">
        <f t="shared" ref="Z42:AA42" si="29">3*360*1000</f>
        <v>1080000</v>
      </c>
      <c r="AA42" s="169">
        <f t="shared" si="29"/>
        <v>1080000</v>
      </c>
      <c r="AB42" s="182">
        <f>3*360*1000</f>
        <v>1080000</v>
      </c>
      <c r="AC42" s="182">
        <f t="shared" ref="AC42:AD42" si="30">3*360*1000</f>
        <v>1080000</v>
      </c>
      <c r="AD42" s="182">
        <f t="shared" si="30"/>
        <v>1080000</v>
      </c>
      <c r="AE42" s="182">
        <f>3*360*1000</f>
        <v>1080000</v>
      </c>
      <c r="AF42" s="182">
        <f t="shared" ref="AF42:AG42" si="31">3*360*1000</f>
        <v>1080000</v>
      </c>
      <c r="AG42" s="182">
        <f t="shared" si="31"/>
        <v>1080000</v>
      </c>
      <c r="AH42" s="169">
        <f>3*360*1000</f>
        <v>1080000</v>
      </c>
      <c r="AI42" s="169">
        <f t="shared" ref="AI42" si="32">3*360*1000</f>
        <v>1080000</v>
      </c>
    </row>
    <row r="43" spans="1:35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55" t="s">
        <v>16</v>
      </c>
      <c r="N43" s="155" t="s">
        <v>16</v>
      </c>
      <c r="O43" s="155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  <c r="AE43" s="178" t="s">
        <v>16</v>
      </c>
      <c r="AF43" s="178" t="s">
        <v>16</v>
      </c>
      <c r="AG43" s="178" t="s">
        <v>16</v>
      </c>
      <c r="AH43" s="164" t="s">
        <v>16</v>
      </c>
      <c r="AI43" s="164" t="s">
        <v>16</v>
      </c>
    </row>
    <row r="44" spans="1:35" ht="15">
      <c r="A44" s="8" t="s">
        <v>72</v>
      </c>
      <c r="B44" s="29">
        <f t="shared" ref="B44:L44" si="33">B40+10*LOG10(B42)</f>
        <v>-105.41637507904753</v>
      </c>
      <c r="C44" s="29">
        <f t="shared" si="33"/>
        <v>-105.41637507904753</v>
      </c>
      <c r="D44" s="29">
        <f t="shared" si="33"/>
        <v>-105.41637507904753</v>
      </c>
      <c r="E44" s="29">
        <f t="shared" si="33"/>
        <v>-106.66576244513053</v>
      </c>
      <c r="F44" s="29">
        <f t="shared" si="33"/>
        <v>-106.66576244513053</v>
      </c>
      <c r="G44" s="73">
        <f t="shared" si="33"/>
        <v>-106.66576244513053</v>
      </c>
      <c r="H44" s="73">
        <f t="shared" si="33"/>
        <v>-106.66576244513053</v>
      </c>
      <c r="I44" s="73">
        <f t="shared" si="33"/>
        <v>-106.66576244513053</v>
      </c>
      <c r="J44" s="13">
        <f t="shared" si="33"/>
        <v>-103.40556343835789</v>
      </c>
      <c r="K44" s="13">
        <f t="shared" si="33"/>
        <v>-103.40556343835789</v>
      </c>
      <c r="L44" s="13">
        <f t="shared" si="33"/>
        <v>-103.40556343835789</v>
      </c>
      <c r="M44" s="155">
        <v>-106.66576244513053</v>
      </c>
      <c r="N44" s="155">
        <v>-106.66576244513053</v>
      </c>
      <c r="O44" s="155">
        <v>-106.66576244513053</v>
      </c>
      <c r="P44" s="164">
        <f t="shared" ref="P44:U44" si="34">P40+10*LOG10(P42)</f>
        <v>-98.634350891161276</v>
      </c>
      <c r="Q44" s="164">
        <f t="shared" si="34"/>
        <v>-98.634350891161276</v>
      </c>
      <c r="R44" s="164">
        <f t="shared" si="34"/>
        <v>-98.634350891161276</v>
      </c>
      <c r="S44" s="166">
        <f t="shared" si="34"/>
        <v>-106.66576244513053</v>
      </c>
      <c r="T44" s="166">
        <f t="shared" si="34"/>
        <v>-106.66576244513053</v>
      </c>
      <c r="U44" s="166">
        <f t="shared" si="34"/>
        <v>-106.66576244513053</v>
      </c>
      <c r="V44" s="166">
        <f t="shared" ref="V44:AA44" si="35">V40+10*LOG10(V42)</f>
        <v>-96.873438300604462</v>
      </c>
      <c r="W44" s="166">
        <f t="shared" si="35"/>
        <v>-96.873438300604462</v>
      </c>
      <c r="X44" s="166">
        <f t="shared" si="35"/>
        <v>-96.873438300604462</v>
      </c>
      <c r="Y44" s="166">
        <f t="shared" si="35"/>
        <v>-106.66576244513053</v>
      </c>
      <c r="Z44" s="166">
        <f t="shared" si="35"/>
        <v>-106.66576244513053</v>
      </c>
      <c r="AA44" s="166">
        <f t="shared" si="35"/>
        <v>-106.66576244513053</v>
      </c>
      <c r="AB44" s="178">
        <f>AB40+10*LOG10(AB42)</f>
        <v>-106.66576244513053</v>
      </c>
      <c r="AC44" s="178">
        <f>AC40+10*LOG10(AC42)</f>
        <v>-106.66576244513053</v>
      </c>
      <c r="AD44" s="178">
        <f>AD40+10*LOG10(AD42)</f>
        <v>-106.66576244513053</v>
      </c>
      <c r="AE44" s="178">
        <f t="shared" ref="AE44:AI44" si="36">AE40+10*LOG10(AE42)</f>
        <v>-102.53520231859375</v>
      </c>
      <c r="AF44" s="178">
        <f t="shared" si="36"/>
        <v>-102.53520231859375</v>
      </c>
      <c r="AG44" s="178">
        <f t="shared" si="36"/>
        <v>-102.53520231859375</v>
      </c>
      <c r="AH44" s="164">
        <f t="shared" si="36"/>
        <v>-106.66576244513053</v>
      </c>
      <c r="AI44" s="164">
        <f t="shared" si="36"/>
        <v>-106.66576244513053</v>
      </c>
    </row>
    <row r="45" spans="1:35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55" t="s">
        <v>16</v>
      </c>
      <c r="N45" s="155" t="s">
        <v>16</v>
      </c>
      <c r="O45" s="155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  <c r="AE45" s="178" t="s">
        <v>16</v>
      </c>
      <c r="AF45" s="178" t="s">
        <v>16</v>
      </c>
      <c r="AG45" s="178" t="s">
        <v>16</v>
      </c>
      <c r="AH45" s="164" t="s">
        <v>16</v>
      </c>
      <c r="AI45" s="164" t="s">
        <v>16</v>
      </c>
    </row>
    <row r="46" spans="1:35" ht="15">
      <c r="A46" s="35" t="s">
        <v>75</v>
      </c>
      <c r="B46" s="19">
        <v>-7.5</v>
      </c>
      <c r="C46" s="19">
        <v>-4</v>
      </c>
      <c r="D46" s="19">
        <v>1.2</v>
      </c>
      <c r="E46" s="19">
        <v>-11.87</v>
      </c>
      <c r="F46" s="19">
        <v>-8.26</v>
      </c>
      <c r="G46" s="77">
        <v>-7.62</v>
      </c>
      <c r="H46" s="77">
        <v>-3.54</v>
      </c>
      <c r="I46" s="77">
        <v>1.98</v>
      </c>
      <c r="J46" s="17">
        <v>-7.92</v>
      </c>
      <c r="K46" s="17">
        <v>-3.43</v>
      </c>
      <c r="L46" s="17">
        <v>1.33</v>
      </c>
      <c r="M46" s="158">
        <v>-5.2</v>
      </c>
      <c r="N46" s="158">
        <v>-1.5</v>
      </c>
      <c r="O46" s="158">
        <v>5.5</v>
      </c>
      <c r="P46" s="182">
        <v>-9</v>
      </c>
      <c r="Q46" s="182">
        <v>-6.6</v>
      </c>
      <c r="R46" s="182">
        <v>-2.8</v>
      </c>
      <c r="S46" s="182">
        <v>-5.68</v>
      </c>
      <c r="T46" s="182">
        <v>-1.17</v>
      </c>
      <c r="U46" s="182">
        <v>4.51</v>
      </c>
      <c r="V46" s="182">
        <v>-8.36</v>
      </c>
      <c r="W46" s="182">
        <v>-4.8899999999999997</v>
      </c>
      <c r="X46" s="182">
        <v>-0.59</v>
      </c>
      <c r="Y46" s="169">
        <v>-9</v>
      </c>
      <c r="Z46" s="169">
        <v>-6</v>
      </c>
      <c r="AA46" s="169">
        <v>-3</v>
      </c>
      <c r="AB46" s="182">
        <v>-3.8</v>
      </c>
      <c r="AC46" s="182">
        <v>-0.4</v>
      </c>
      <c r="AD46" s="182">
        <v>4.4000000000000004</v>
      </c>
      <c r="AE46" s="182">
        <v>-6.5</v>
      </c>
      <c r="AF46" s="182">
        <v>-3.2</v>
      </c>
      <c r="AG46" s="182">
        <v>0.7</v>
      </c>
      <c r="AH46" s="169">
        <v>-11.9</v>
      </c>
      <c r="AI46" s="169">
        <v>-9.3000000000000007</v>
      </c>
    </row>
    <row r="47" spans="1:35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55">
        <v>2</v>
      </c>
      <c r="N47" s="155">
        <v>2</v>
      </c>
      <c r="O47" s="155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78">
        <v>2</v>
      </c>
      <c r="AF47" s="178">
        <v>2</v>
      </c>
      <c r="AG47" s="178">
        <v>2</v>
      </c>
      <c r="AH47" s="164">
        <v>2</v>
      </c>
      <c r="AI47" s="164">
        <v>2</v>
      </c>
    </row>
    <row r="48" spans="1:35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55" t="s">
        <v>16</v>
      </c>
      <c r="N48" s="155" t="s">
        <v>16</v>
      </c>
      <c r="O48" s="155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  <c r="AE48" s="178" t="s">
        <v>16</v>
      </c>
      <c r="AF48" s="178" t="s">
        <v>16</v>
      </c>
      <c r="AG48" s="178" t="s">
        <v>16</v>
      </c>
      <c r="AH48" s="164" t="s">
        <v>16</v>
      </c>
      <c r="AI48" s="164" t="s">
        <v>16</v>
      </c>
    </row>
    <row r="49" spans="1:35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53">
        <v>0</v>
      </c>
      <c r="N49" s="153">
        <v>0</v>
      </c>
      <c r="O49" s="153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  <c r="AE49" s="178">
        <v>0</v>
      </c>
      <c r="AF49" s="178">
        <v>0</v>
      </c>
      <c r="AG49" s="178">
        <v>0</v>
      </c>
      <c r="AH49" s="164">
        <v>0</v>
      </c>
      <c r="AI49" s="164">
        <v>0</v>
      </c>
    </row>
    <row r="50" spans="1:35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54" t="s">
        <v>16</v>
      </c>
      <c r="N50" s="154" t="s">
        <v>16</v>
      </c>
      <c r="O50" s="154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  <c r="AE50" s="183" t="s">
        <v>16</v>
      </c>
      <c r="AF50" s="183" t="s">
        <v>16</v>
      </c>
      <c r="AG50" s="183" t="s">
        <v>16</v>
      </c>
      <c r="AH50" s="191" t="s">
        <v>16</v>
      </c>
      <c r="AI50" s="191" t="s">
        <v>16</v>
      </c>
    </row>
    <row r="51" spans="1:35" ht="30">
      <c r="A51" s="8" t="s">
        <v>82</v>
      </c>
      <c r="B51" s="29">
        <f t="shared" ref="B51:L51" si="37">B44+B46+B47-B49</f>
        <v>-110.91637507904753</v>
      </c>
      <c r="C51" s="29">
        <f t="shared" si="37"/>
        <v>-107.41637507904753</v>
      </c>
      <c r="D51" s="29">
        <f t="shared" si="37"/>
        <v>-102.21637507904752</v>
      </c>
      <c r="E51" s="29">
        <f t="shared" si="37"/>
        <v>-116.53576244513053</v>
      </c>
      <c r="F51" s="29">
        <f t="shared" si="37"/>
        <v>-112.92576244513053</v>
      </c>
      <c r="G51" s="73">
        <f t="shared" si="37"/>
        <v>-112.28576244513053</v>
      </c>
      <c r="H51" s="73">
        <f t="shared" si="37"/>
        <v>-108.20576244513053</v>
      </c>
      <c r="I51" s="73">
        <f t="shared" si="37"/>
        <v>-102.68576244513052</v>
      </c>
      <c r="J51" s="13">
        <f t="shared" si="37"/>
        <v>-109.32556343835789</v>
      </c>
      <c r="K51" s="13">
        <f t="shared" si="37"/>
        <v>-104.83556343835789</v>
      </c>
      <c r="L51" s="13">
        <f t="shared" si="37"/>
        <v>-100.07556343835789</v>
      </c>
      <c r="M51" s="155">
        <v>-109.86576244513053</v>
      </c>
      <c r="N51" s="155">
        <v>-106.16576244513053</v>
      </c>
      <c r="O51" s="155">
        <v>-99.165762445130525</v>
      </c>
      <c r="P51" s="164">
        <f t="shared" ref="P51:U51" si="38">P44+P46+P47-P49</f>
        <v>-105.63435089116128</v>
      </c>
      <c r="Q51" s="164">
        <f t="shared" si="38"/>
        <v>-103.23435089116127</v>
      </c>
      <c r="R51" s="164">
        <f t="shared" si="38"/>
        <v>-99.434350891161273</v>
      </c>
      <c r="S51" s="166">
        <f t="shared" si="38"/>
        <v>-110.34576244513053</v>
      </c>
      <c r="T51" s="166">
        <f t="shared" si="38"/>
        <v>-105.83576244513053</v>
      </c>
      <c r="U51" s="166">
        <f t="shared" si="38"/>
        <v>-100.15576244513052</v>
      </c>
      <c r="V51" s="166">
        <f t="shared" ref="V51:AA51" si="39">V44+V46+V47-V49</f>
        <v>-103.23343830060446</v>
      </c>
      <c r="W51" s="166">
        <f t="shared" si="39"/>
        <v>-99.763438300604463</v>
      </c>
      <c r="X51" s="166">
        <f t="shared" si="39"/>
        <v>-95.463438300604466</v>
      </c>
      <c r="Y51" s="166">
        <f t="shared" si="39"/>
        <v>-113.66576244513053</v>
      </c>
      <c r="Z51" s="166">
        <f t="shared" si="39"/>
        <v>-110.66576244513053</v>
      </c>
      <c r="AA51" s="166">
        <f t="shared" si="39"/>
        <v>-107.66576244513053</v>
      </c>
      <c r="AB51" s="178">
        <f>AB44+AB46+AB47-AB49</f>
        <v>-108.46576244513052</v>
      </c>
      <c r="AC51" s="178">
        <f>AC44+AC46+AC47-AC49</f>
        <v>-105.06576244513053</v>
      </c>
      <c r="AD51" s="178">
        <f>AD44+AD46+AD47-AD49</f>
        <v>-100.26576244513052</v>
      </c>
      <c r="AE51" s="178">
        <f t="shared" ref="AE51:AI51" si="40">AE44+AE46+AE47-AE49</f>
        <v>-107.03520231859375</v>
      </c>
      <c r="AF51" s="178">
        <f t="shared" si="40"/>
        <v>-103.73520231859375</v>
      </c>
      <c r="AG51" s="178">
        <f t="shared" si="40"/>
        <v>-99.835202318593744</v>
      </c>
      <c r="AH51" s="164">
        <f t="shared" si="40"/>
        <v>-116.56576244513053</v>
      </c>
      <c r="AI51" s="164">
        <f t="shared" si="40"/>
        <v>-113.96576244513052</v>
      </c>
    </row>
    <row r="52" spans="1:35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59" t="s">
        <v>16</v>
      </c>
      <c r="N52" s="159" t="s">
        <v>16</v>
      </c>
      <c r="O52" s="159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  <c r="AE52" s="195" t="s">
        <v>16</v>
      </c>
      <c r="AF52" s="195" t="s">
        <v>16</v>
      </c>
      <c r="AG52" s="195" t="s">
        <v>16</v>
      </c>
      <c r="AH52" s="193" t="s">
        <v>16</v>
      </c>
      <c r="AI52" s="193" t="s">
        <v>16</v>
      </c>
    </row>
    <row r="53" spans="1:35" ht="30">
      <c r="A53" s="22" t="s">
        <v>85</v>
      </c>
      <c r="B53" s="37">
        <f t="shared" ref="B53:G53" si="41">B26+B30+B33-B34-B51</f>
        <v>162.27121254719665</v>
      </c>
      <c r="C53" s="37">
        <f t="shared" si="41"/>
        <v>155.77121254719665</v>
      </c>
      <c r="D53" s="37">
        <f t="shared" si="41"/>
        <v>150.57121254719664</v>
      </c>
      <c r="E53" s="37">
        <f t="shared" si="41"/>
        <v>148.30121254719666</v>
      </c>
      <c r="F53" s="37">
        <f t="shared" si="41"/>
        <v>141.69121254719664</v>
      </c>
      <c r="G53" s="78">
        <f t="shared" si="41"/>
        <v>153.39121254719666</v>
      </c>
      <c r="H53" s="78">
        <f t="shared" ref="H53:L53" si="42">H26+H30+H33-H34-H51</f>
        <v>146.31121254719665</v>
      </c>
      <c r="I53" s="78">
        <f t="shared" si="42"/>
        <v>140.79121254719664</v>
      </c>
      <c r="J53" s="23">
        <f t="shared" si="42"/>
        <v>157.08190068970606</v>
      </c>
      <c r="K53" s="23">
        <f t="shared" si="42"/>
        <v>149.59190068970608</v>
      </c>
      <c r="L53" s="23">
        <f t="shared" si="42"/>
        <v>144.83190068970606</v>
      </c>
      <c r="M53" s="160">
        <v>152.97121254719664</v>
      </c>
      <c r="N53" s="160">
        <v>146.27121254719665</v>
      </c>
      <c r="O53" s="160">
        <v>139.27121254719665</v>
      </c>
      <c r="P53" s="171">
        <f>P26+P30+P33-P34-P51</f>
        <v>168.81040090650703</v>
      </c>
      <c r="Q53" s="171">
        <f t="shared" ref="Q53:R53" si="43">Q26+Q30+Q33-Q34-Q51</f>
        <v>163.41040090650702</v>
      </c>
      <c r="R53" s="171">
        <f t="shared" si="43"/>
        <v>159.61040090650704</v>
      </c>
      <c r="S53" s="171">
        <f>S26+S30+S33-S34-S51</f>
        <v>151.45121254719666</v>
      </c>
      <c r="T53" s="171">
        <f t="shared" ref="T53:U53" si="44">T26+T30+T33-T34-T51</f>
        <v>143.94121254719664</v>
      </c>
      <c r="U53" s="171">
        <f t="shared" si="44"/>
        <v>138.26121254719664</v>
      </c>
      <c r="V53" s="171">
        <f>V26+V30+V33-V34-V51</f>
        <v>161.12040090650703</v>
      </c>
      <c r="W53" s="171">
        <f t="shared" ref="W53:X53" si="45">W26+W30+W33-W34-W51</f>
        <v>154.65040090650703</v>
      </c>
      <c r="X53" s="171">
        <f t="shared" si="45"/>
        <v>150.35040090650702</v>
      </c>
      <c r="Y53" s="171">
        <f>Y26+Y30+Y33-Y34-Y51</f>
        <v>154.77121254719665</v>
      </c>
      <c r="Z53" s="171">
        <f t="shared" ref="Z53:AA53" si="46">Z26+Z30+Z33-Z34-Z51</f>
        <v>148.77121254719665</v>
      </c>
      <c r="AA53" s="171">
        <f t="shared" si="46"/>
        <v>145.77121254719665</v>
      </c>
      <c r="AB53" s="179">
        <f>AB26+AB30+AB33-AB34-AB51</f>
        <v>143.57121254719664</v>
      </c>
      <c r="AC53" s="179">
        <f t="shared" ref="AC53:AD53" si="47">AC26+AC30+AC33-AC34-AC51</f>
        <v>137.17121254719666</v>
      </c>
      <c r="AD53" s="179">
        <f t="shared" si="47"/>
        <v>132.37121254719665</v>
      </c>
      <c r="AE53" s="179">
        <f>AE26+AE30+AE33-AE34-AE51</f>
        <v>147.14065242065988</v>
      </c>
      <c r="AF53" s="179">
        <f t="shared" ref="AF53:AG53" si="48">AF26+AF30+AF33-AF34-AF51</f>
        <v>140.84065242065986</v>
      </c>
      <c r="AG53" s="179">
        <f t="shared" si="48"/>
        <v>136.94065242065986</v>
      </c>
      <c r="AH53" s="171">
        <f>AH26+AH30+AH33-AH34-AH51</f>
        <v>156.96121254719665</v>
      </c>
      <c r="AI53" s="171">
        <f t="shared" ref="AI53" si="49">AI26+AI30+AI33-AI34-AI51</f>
        <v>151.36121254719666</v>
      </c>
    </row>
    <row r="54" spans="1:35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57"/>
      <c r="N54" s="157"/>
      <c r="O54" s="157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77"/>
      <c r="AF54" s="177"/>
      <c r="AG54" s="177"/>
      <c r="AH54" s="168"/>
      <c r="AI54" s="168"/>
    </row>
    <row r="55" spans="1:35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52">
        <v>7</v>
      </c>
      <c r="N55" s="152">
        <v>7</v>
      </c>
      <c r="O55" s="152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86">
        <v>7</v>
      </c>
      <c r="AF55" s="186">
        <v>7</v>
      </c>
      <c r="AG55" s="186">
        <v>7</v>
      </c>
      <c r="AH55" s="163">
        <v>7</v>
      </c>
      <c r="AI55" s="163">
        <v>7</v>
      </c>
    </row>
    <row r="56" spans="1:35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61" t="s">
        <v>16</v>
      </c>
      <c r="N56" s="161" t="s">
        <v>16</v>
      </c>
      <c r="O56" s="161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  <c r="AE56" s="183" t="s">
        <v>16</v>
      </c>
      <c r="AF56" s="183" t="s">
        <v>16</v>
      </c>
      <c r="AG56" s="183" t="s">
        <v>16</v>
      </c>
      <c r="AH56" s="191" t="s">
        <v>16</v>
      </c>
      <c r="AI56" s="191" t="s">
        <v>16</v>
      </c>
    </row>
    <row r="57" spans="1:35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52">
        <v>4.4800000000000004</v>
      </c>
      <c r="N57" s="152">
        <v>4.4800000000000004</v>
      </c>
      <c r="O57" s="152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  <c r="AE57" s="186">
        <v>4.4800000000000004</v>
      </c>
      <c r="AF57" s="186">
        <v>4.4800000000000004</v>
      </c>
      <c r="AG57" s="186">
        <v>4.4800000000000004</v>
      </c>
      <c r="AH57" s="163">
        <v>4.4800000000000004</v>
      </c>
      <c r="AI57" s="163">
        <v>4.4800000000000004</v>
      </c>
    </row>
    <row r="58" spans="1:35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52">
        <v>0</v>
      </c>
      <c r="N58" s="152">
        <v>0</v>
      </c>
      <c r="O58" s="152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86">
        <v>0</v>
      </c>
      <c r="AF58" s="186">
        <v>0</v>
      </c>
      <c r="AG58" s="186">
        <v>0</v>
      </c>
      <c r="AH58" s="163">
        <v>0</v>
      </c>
      <c r="AI58" s="163">
        <v>0</v>
      </c>
    </row>
    <row r="59" spans="1:35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52">
        <v>26.25</v>
      </c>
      <c r="N59" s="152">
        <v>26.25</v>
      </c>
      <c r="O59" s="152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86">
        <v>26.25</v>
      </c>
      <c r="AF59" s="186">
        <v>26.25</v>
      </c>
      <c r="AG59" s="186">
        <v>26.25</v>
      </c>
      <c r="AH59" s="163">
        <v>26.25</v>
      </c>
      <c r="AI59" s="163">
        <v>26.25</v>
      </c>
    </row>
    <row r="60" spans="1:35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52">
        <v>0</v>
      </c>
      <c r="N60" s="152">
        <v>0</v>
      </c>
      <c r="O60" s="152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86">
        <v>0</v>
      </c>
      <c r="AF60" s="186">
        <v>0</v>
      </c>
      <c r="AG60" s="186">
        <v>0</v>
      </c>
      <c r="AH60" s="163">
        <v>0</v>
      </c>
      <c r="AI60" s="163">
        <v>0</v>
      </c>
    </row>
    <row r="61" spans="1:35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59" t="s">
        <v>16</v>
      </c>
      <c r="N61" s="159" t="s">
        <v>16</v>
      </c>
      <c r="O61" s="159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  <c r="AE61" s="195" t="s">
        <v>16</v>
      </c>
      <c r="AF61" s="195" t="s">
        <v>16</v>
      </c>
      <c r="AG61" s="195" t="s">
        <v>16</v>
      </c>
      <c r="AH61" s="193" t="s">
        <v>16</v>
      </c>
      <c r="AI61" s="193" t="s">
        <v>16</v>
      </c>
    </row>
    <row r="62" spans="1:35" ht="30">
      <c r="A62" s="22" t="s">
        <v>109</v>
      </c>
      <c r="B62" s="37">
        <f t="shared" ref="B62:G62" si="50">B53-B57+B58-B59+B60</f>
        <v>131.54121254719666</v>
      </c>
      <c r="C62" s="37">
        <f t="shared" si="50"/>
        <v>125.04121254719666</v>
      </c>
      <c r="D62" s="37">
        <f t="shared" si="50"/>
        <v>119.84121254719665</v>
      </c>
      <c r="E62" s="37">
        <f t="shared" si="50"/>
        <v>117.57121254719667</v>
      </c>
      <c r="F62" s="37">
        <f t="shared" si="50"/>
        <v>110.96121254719665</v>
      </c>
      <c r="G62" s="78">
        <f t="shared" si="50"/>
        <v>122.66121254719667</v>
      </c>
      <c r="H62" s="78">
        <f t="shared" ref="H62:L62" si="51">H53-H57+H58-H59+H60</f>
        <v>115.58121254719666</v>
      </c>
      <c r="I62" s="78">
        <f t="shared" si="51"/>
        <v>110.06121254719665</v>
      </c>
      <c r="J62" s="23">
        <f t="shared" si="51"/>
        <v>126.35190068970607</v>
      </c>
      <c r="K62" s="23">
        <f t="shared" si="51"/>
        <v>118.86190068970609</v>
      </c>
      <c r="L62" s="23">
        <f t="shared" si="51"/>
        <v>114.10190068970607</v>
      </c>
      <c r="M62" s="160">
        <v>122.24121254719665</v>
      </c>
      <c r="N62" s="160">
        <v>115.54121254719666</v>
      </c>
      <c r="O62" s="160">
        <v>108.54121254719666</v>
      </c>
      <c r="P62" s="171">
        <f>P53-P57+P58-P59+P60</f>
        <v>138.08040090650704</v>
      </c>
      <c r="Q62" s="171">
        <f t="shared" ref="Q62:R62" si="52">Q53-Q57+Q58-Q59+Q60</f>
        <v>132.68040090650703</v>
      </c>
      <c r="R62" s="171">
        <f t="shared" si="52"/>
        <v>128.88040090650705</v>
      </c>
      <c r="S62" s="171">
        <f>S53-S57+S58-S59+S60</f>
        <v>120.72121254719667</v>
      </c>
      <c r="T62" s="171">
        <f t="shared" ref="T62:U62" si="53">T53-T57+T58-T59+T60</f>
        <v>113.21121254719665</v>
      </c>
      <c r="U62" s="171">
        <f t="shared" si="53"/>
        <v>107.53121254719665</v>
      </c>
      <c r="V62" s="171">
        <f>V53-V57+V58-V59+V60</f>
        <v>130.39040090650704</v>
      </c>
      <c r="W62" s="171">
        <f t="shared" ref="W62:X62" si="54">W53-W57+W58-W59+W60</f>
        <v>123.92040090650704</v>
      </c>
      <c r="X62" s="171">
        <f t="shared" si="54"/>
        <v>119.62040090650703</v>
      </c>
      <c r="Y62" s="171">
        <f>Y53-Y57+Y58-Y59+Y60</f>
        <v>124.04121254719666</v>
      </c>
      <c r="Z62" s="171">
        <f t="shared" ref="Z62:AA62" si="55">Z53-Z57+Z58-Z59+Z60</f>
        <v>118.04121254719666</v>
      </c>
      <c r="AA62" s="171">
        <f t="shared" si="55"/>
        <v>115.04121254719666</v>
      </c>
      <c r="AB62" s="179">
        <f>AB53-AB57+AB58-AB59+AB60</f>
        <v>112.84121254719665</v>
      </c>
      <c r="AC62" s="179">
        <f t="shared" ref="AC62:AD62" si="56">AC53-AC57+AC58-AC59+AC60</f>
        <v>106.44121254719667</v>
      </c>
      <c r="AD62" s="179">
        <f t="shared" si="56"/>
        <v>101.64121254719664</v>
      </c>
      <c r="AE62" s="179">
        <f>AE53-AE57+AE58-AE59+AE60</f>
        <v>116.41065242065989</v>
      </c>
      <c r="AF62" s="179">
        <f t="shared" ref="AF62:AG62" si="57">AF53-AF57+AF58-AF59+AF60</f>
        <v>110.11065242065987</v>
      </c>
      <c r="AG62" s="179">
        <f t="shared" si="57"/>
        <v>106.21065242065987</v>
      </c>
      <c r="AH62" s="171">
        <f>AH53-AH57+AH58-AH59+AH60</f>
        <v>126.23121254719666</v>
      </c>
      <c r="AI62" s="171">
        <f t="shared" ref="AI62" si="58">AI53-AI57+AI58-AI59+AI60</f>
        <v>120.63121254719667</v>
      </c>
    </row>
    <row r="63" spans="1:35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62"/>
      <c r="N63" s="162"/>
      <c r="O63" s="162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F63" s="2"/>
      <c r="AG63" s="2"/>
      <c r="AI63" s="194"/>
    </row>
    <row r="64" spans="1:35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59" t="s">
        <v>16</v>
      </c>
      <c r="N64" s="159" t="s">
        <v>16</v>
      </c>
      <c r="O64" s="159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  <c r="AE64" s="195" t="s">
        <v>16</v>
      </c>
      <c r="AF64" s="195" t="s">
        <v>16</v>
      </c>
      <c r="AG64" s="195" t="s">
        <v>16</v>
      </c>
      <c r="AH64" s="193" t="s">
        <v>16</v>
      </c>
      <c r="AI64" s="193" t="s">
        <v>16</v>
      </c>
    </row>
    <row r="65" spans="1:35" ht="15">
      <c r="A65" s="22" t="s">
        <v>98</v>
      </c>
      <c r="B65" s="37">
        <f t="shared" ref="B65:L65" si="59">B17-B23-B51+B21+B33</f>
        <v>153.50000000000003</v>
      </c>
      <c r="C65" s="37">
        <f t="shared" si="59"/>
        <v>150.00000000000003</v>
      </c>
      <c r="D65" s="37">
        <f t="shared" si="59"/>
        <v>144.80000000000001</v>
      </c>
      <c r="E65" s="37">
        <f t="shared" si="59"/>
        <v>142.48000000000005</v>
      </c>
      <c r="F65" s="37">
        <f t="shared" si="59"/>
        <v>138.87000000000003</v>
      </c>
      <c r="G65" s="78">
        <f t="shared" si="59"/>
        <v>144.62000000000003</v>
      </c>
      <c r="H65" s="78">
        <f t="shared" si="59"/>
        <v>140.54000000000002</v>
      </c>
      <c r="I65" s="78">
        <f t="shared" si="59"/>
        <v>135.02000000000001</v>
      </c>
      <c r="J65" s="23">
        <f t="shared" si="59"/>
        <v>150.96068814250944</v>
      </c>
      <c r="K65" s="23">
        <f t="shared" si="59"/>
        <v>146.47068814250946</v>
      </c>
      <c r="L65" s="23">
        <f t="shared" si="59"/>
        <v>141.71068814250944</v>
      </c>
      <c r="M65" s="160">
        <v>144.20000000000002</v>
      </c>
      <c r="N65" s="160">
        <v>140.50000000000003</v>
      </c>
      <c r="O65" s="160">
        <v>133.50000000000003</v>
      </c>
      <c r="P65" s="171">
        <f t="shared" ref="P65:U65" si="60">P17-P23-P51+P21+P33</f>
        <v>160.0391883593104</v>
      </c>
      <c r="Q65" s="171">
        <f t="shared" si="60"/>
        <v>157.6391883593104</v>
      </c>
      <c r="R65" s="171">
        <f t="shared" si="60"/>
        <v>153.83918835931041</v>
      </c>
      <c r="S65" s="171">
        <f t="shared" si="60"/>
        <v>142.68000000000004</v>
      </c>
      <c r="T65" s="171">
        <f t="shared" si="60"/>
        <v>138.17000000000002</v>
      </c>
      <c r="U65" s="171">
        <f t="shared" si="60"/>
        <v>132.49</v>
      </c>
      <c r="V65" s="171">
        <f t="shared" ref="V65:AA65" si="61">V17-V23-V51+V21+V33</f>
        <v>152.3491883593104</v>
      </c>
      <c r="W65" s="171">
        <f t="shared" si="61"/>
        <v>148.8791883593104</v>
      </c>
      <c r="X65" s="171">
        <f t="shared" si="61"/>
        <v>144.57918835931039</v>
      </c>
      <c r="Y65" s="171">
        <f t="shared" si="61"/>
        <v>146.00000000000003</v>
      </c>
      <c r="Z65" s="171">
        <f t="shared" si="61"/>
        <v>143.00000000000003</v>
      </c>
      <c r="AA65" s="171">
        <f t="shared" si="61"/>
        <v>140.00000000000003</v>
      </c>
      <c r="AB65" s="179">
        <f>AB17-AB23-AB51+AB21+AB33</f>
        <v>138.80000000000001</v>
      </c>
      <c r="AC65" s="179">
        <f>AC17-AC23-AC51+AC21+AC33</f>
        <v>135.40000000000003</v>
      </c>
      <c r="AD65" s="179">
        <f>AD17-AD23-AD51+AD21+AD33</f>
        <v>130.60000000000002</v>
      </c>
      <c r="AE65" s="179">
        <f t="shared" ref="AE65:AI65" si="62">AE17-AE23-AE51+AE21+AE33</f>
        <v>138.36943987346325</v>
      </c>
      <c r="AF65" s="179">
        <f t="shared" si="62"/>
        <v>135.06943987346324</v>
      </c>
      <c r="AG65" s="179">
        <f t="shared" si="62"/>
        <v>131.16943987346323</v>
      </c>
      <c r="AH65" s="171">
        <f t="shared" si="62"/>
        <v>152.90000000000003</v>
      </c>
      <c r="AI65" s="171">
        <f t="shared" si="62"/>
        <v>150.30000000000001</v>
      </c>
    </row>
  </sheetData>
  <mergeCells count="12">
    <mergeCell ref="AH1:AI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5" width="15.6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25" width="15.625" style="2" customWidth="1"/>
    <col min="26" max="27" width="15.625" style="3" customWidth="1"/>
    <col min="28" max="28" width="15.625" style="2" customWidth="1"/>
    <col min="29" max="30" width="15.625" style="3" customWidth="1"/>
    <col min="31" max="31" width="15.625" style="2" customWidth="1"/>
    <col min="32" max="33" width="15.625" style="3" customWidth="1"/>
    <col min="34" max="34" width="15.625" style="194" customWidth="1"/>
    <col min="35" max="35" width="15.625" style="3" customWidth="1"/>
    <col min="36" max="16384" width="9" style="3"/>
  </cols>
  <sheetData>
    <row r="1" spans="1:35" ht="14.25" customHeight="1">
      <c r="A1" s="4"/>
      <c r="B1" s="205" t="s">
        <v>100</v>
      </c>
      <c r="C1" s="205"/>
      <c r="D1" s="205"/>
      <c r="E1" s="205" t="s">
        <v>101</v>
      </c>
      <c r="F1" s="205"/>
      <c r="G1" s="206" t="s">
        <v>113</v>
      </c>
      <c r="H1" s="206"/>
      <c r="I1" s="206"/>
      <c r="J1" s="205" t="s">
        <v>118</v>
      </c>
      <c r="K1" s="205"/>
      <c r="L1" s="205"/>
      <c r="M1" s="205" t="s">
        <v>122</v>
      </c>
      <c r="N1" s="205"/>
      <c r="O1" s="205"/>
      <c r="P1" s="205" t="s">
        <v>123</v>
      </c>
      <c r="Q1" s="205"/>
      <c r="R1" s="205"/>
      <c r="S1" s="205" t="s">
        <v>124</v>
      </c>
      <c r="T1" s="205"/>
      <c r="U1" s="205"/>
      <c r="V1" s="205" t="s">
        <v>126</v>
      </c>
      <c r="W1" s="205"/>
      <c r="X1" s="205"/>
      <c r="Y1" s="205" t="s">
        <v>128</v>
      </c>
      <c r="Z1" s="205"/>
      <c r="AA1" s="205"/>
      <c r="AB1" s="205" t="s">
        <v>129</v>
      </c>
      <c r="AC1" s="205"/>
      <c r="AD1" s="205"/>
      <c r="AE1" s="205" t="s">
        <v>131</v>
      </c>
      <c r="AF1" s="205"/>
      <c r="AG1" s="205"/>
      <c r="AH1" s="205" t="s">
        <v>132</v>
      </c>
      <c r="AI1" s="205"/>
    </row>
    <row r="2" spans="1:35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119</v>
      </c>
      <c r="K2" s="7" t="s">
        <v>103</v>
      </c>
      <c r="L2" s="7" t="s">
        <v>104</v>
      </c>
      <c r="M2" s="174" t="s">
        <v>102</v>
      </c>
      <c r="N2" s="175" t="s">
        <v>103</v>
      </c>
      <c r="O2" s="175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  <c r="Y2" s="174" t="s">
        <v>102</v>
      </c>
      <c r="Z2" s="197" t="s">
        <v>103</v>
      </c>
      <c r="AA2" s="197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74" t="s">
        <v>102</v>
      </c>
      <c r="AI2" s="198" t="s">
        <v>103</v>
      </c>
    </row>
    <row r="3" spans="1:35" ht="15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  <c r="AB3" s="178">
        <v>4</v>
      </c>
      <c r="AC3" s="178">
        <v>4</v>
      </c>
      <c r="AD3" s="178">
        <v>4</v>
      </c>
      <c r="AE3" s="178">
        <v>4</v>
      </c>
      <c r="AF3" s="178">
        <v>4</v>
      </c>
      <c r="AG3" s="178">
        <v>4</v>
      </c>
      <c r="AH3" s="178">
        <v>4</v>
      </c>
      <c r="AI3" s="178">
        <v>4</v>
      </c>
    </row>
    <row r="4" spans="1:35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64">
        <v>100</v>
      </c>
      <c r="N4" s="164">
        <v>100</v>
      </c>
      <c r="O4" s="16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78">
        <v>100</v>
      </c>
      <c r="AF4" s="178">
        <v>100</v>
      </c>
      <c r="AG4" s="178">
        <v>100</v>
      </c>
      <c r="AH4" s="164">
        <v>100</v>
      </c>
      <c r="AI4" s="164">
        <v>100</v>
      </c>
    </row>
    <row r="5" spans="1:35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65" t="s">
        <v>16</v>
      </c>
      <c r="N5" s="165" t="s">
        <v>16</v>
      </c>
      <c r="O5" s="16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83" t="s">
        <v>16</v>
      </c>
      <c r="AF5" s="183" t="s">
        <v>16</v>
      </c>
      <c r="AG5" s="183" t="s">
        <v>16</v>
      </c>
      <c r="AH5" s="191" t="s">
        <v>16</v>
      </c>
      <c r="AI5" s="191" t="s">
        <v>16</v>
      </c>
    </row>
    <row r="6" spans="1:35" ht="1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66" t="s">
        <v>16</v>
      </c>
      <c r="N6" s="166" t="s">
        <v>16</v>
      </c>
      <c r="O6" s="166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  <c r="Y6" s="166" t="s">
        <v>16</v>
      </c>
      <c r="Z6" s="166" t="s">
        <v>16</v>
      </c>
      <c r="AA6" s="166" t="s">
        <v>16</v>
      </c>
      <c r="AB6" s="178" t="s">
        <v>16</v>
      </c>
      <c r="AC6" s="178" t="s">
        <v>16</v>
      </c>
      <c r="AD6" s="178" t="s">
        <v>16</v>
      </c>
      <c r="AE6" s="178" t="s">
        <v>16</v>
      </c>
      <c r="AF6" s="178" t="s">
        <v>16</v>
      </c>
      <c r="AG6" s="178" t="s">
        <v>16</v>
      </c>
      <c r="AH6" s="164" t="s">
        <v>16</v>
      </c>
      <c r="AI6" s="164" t="s">
        <v>16</v>
      </c>
    </row>
    <row r="7" spans="1:35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65" t="s">
        <v>16</v>
      </c>
      <c r="N7" s="165" t="s">
        <v>16</v>
      </c>
      <c r="O7" s="16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83" t="s">
        <v>16</v>
      </c>
      <c r="AC7" s="183" t="s">
        <v>16</v>
      </c>
      <c r="AD7" s="183" t="s">
        <v>16</v>
      </c>
      <c r="AE7" s="183" t="s">
        <v>16</v>
      </c>
      <c r="AF7" s="183" t="s">
        <v>16</v>
      </c>
      <c r="AG7" s="183" t="s">
        <v>16</v>
      </c>
      <c r="AH7" s="191" t="s">
        <v>16</v>
      </c>
      <c r="AI7" s="191" t="s">
        <v>16</v>
      </c>
    </row>
    <row r="8" spans="1:35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67">
        <v>0.1</v>
      </c>
      <c r="N8" s="167">
        <v>0.1</v>
      </c>
      <c r="O8" s="16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81">
        <v>0.1</v>
      </c>
      <c r="AC8" s="181">
        <v>0.1</v>
      </c>
      <c r="AD8" s="181">
        <v>0.1</v>
      </c>
      <c r="AE8" s="181">
        <v>0.1</v>
      </c>
      <c r="AF8" s="181">
        <v>0.1</v>
      </c>
      <c r="AG8" s="181">
        <v>0.1</v>
      </c>
      <c r="AH8" s="192">
        <v>0.1</v>
      </c>
      <c r="AI8" s="192">
        <v>0.1</v>
      </c>
    </row>
    <row r="9" spans="1:35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66" t="s">
        <v>22</v>
      </c>
      <c r="N9" s="166" t="s">
        <v>22</v>
      </c>
      <c r="O9" s="16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78" t="s">
        <v>22</v>
      </c>
      <c r="AF9" s="178" t="s">
        <v>22</v>
      </c>
      <c r="AG9" s="178" t="s">
        <v>22</v>
      </c>
      <c r="AH9" s="164" t="s">
        <v>22</v>
      </c>
      <c r="AI9" s="164" t="s">
        <v>22</v>
      </c>
    </row>
    <row r="10" spans="1:35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66">
        <v>3</v>
      </c>
      <c r="N10" s="166">
        <v>3</v>
      </c>
      <c r="O10" s="16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78">
        <v>3</v>
      </c>
      <c r="AF10" s="178">
        <v>3</v>
      </c>
      <c r="AG10" s="178">
        <v>3</v>
      </c>
      <c r="AH10" s="164">
        <v>3</v>
      </c>
      <c r="AI10" s="164">
        <v>3</v>
      </c>
    </row>
    <row r="11" spans="1:35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77"/>
      <c r="AF11" s="177"/>
      <c r="AG11" s="177"/>
      <c r="AH11" s="168"/>
      <c r="AI11" s="168"/>
    </row>
    <row r="12" spans="1:35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66">
        <v>192</v>
      </c>
      <c r="N12" s="166">
        <v>192</v>
      </c>
      <c r="O12" s="16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78">
        <v>192</v>
      </c>
      <c r="AF12" s="178">
        <v>192</v>
      </c>
      <c r="AG12" s="178">
        <v>192</v>
      </c>
      <c r="AH12" s="164">
        <v>192</v>
      </c>
      <c r="AI12" s="164">
        <v>192</v>
      </c>
    </row>
    <row r="13" spans="1:35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66">
        <v>64</v>
      </c>
      <c r="N13" s="166">
        <v>64</v>
      </c>
      <c r="O13" s="16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78">
        <v>64</v>
      </c>
      <c r="AC13" s="178">
        <v>64</v>
      </c>
      <c r="AD13" s="178">
        <v>64</v>
      </c>
      <c r="AE13" s="178">
        <v>64</v>
      </c>
      <c r="AF13" s="178">
        <v>64</v>
      </c>
      <c r="AG13" s="178">
        <v>64</v>
      </c>
      <c r="AH13" s="164">
        <v>64</v>
      </c>
      <c r="AI13" s="164">
        <v>64</v>
      </c>
    </row>
    <row r="14" spans="1:35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63">
        <v>4</v>
      </c>
      <c r="N14" s="163">
        <v>4</v>
      </c>
      <c r="O14" s="16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86">
        <v>4</v>
      </c>
      <c r="AF14" s="186">
        <v>4</v>
      </c>
      <c r="AG14" s="186">
        <v>4</v>
      </c>
      <c r="AH14" s="163">
        <v>4</v>
      </c>
      <c r="AI14" s="163">
        <v>4</v>
      </c>
    </row>
    <row r="15" spans="1:35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63">
        <v>24</v>
      </c>
      <c r="N15" s="163">
        <v>24</v>
      </c>
      <c r="O15" s="16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99">
        <v>24</v>
      </c>
      <c r="AF15" s="199">
        <v>24</v>
      </c>
      <c r="AG15" s="199">
        <v>24</v>
      </c>
      <c r="AH15" s="163">
        <v>24</v>
      </c>
      <c r="AI15" s="163">
        <v>24</v>
      </c>
    </row>
    <row r="16" spans="1:35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66">
        <v>44</v>
      </c>
      <c r="N16" s="166">
        <v>44</v>
      </c>
      <c r="O16" s="16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64">
        <f>AB15+10*LOG10(AB4)</f>
        <v>44</v>
      </c>
      <c r="AC16" s="164">
        <f>AC15+10*LOG10(AC4)</f>
        <v>44</v>
      </c>
      <c r="AD16" s="164">
        <f>AD15+10*LOG10(AD4)</f>
        <v>44</v>
      </c>
      <c r="AE16" s="178">
        <f t="shared" ref="AE16:AI16" si="3">AE15+10*LOG10(AE4)</f>
        <v>44</v>
      </c>
      <c r="AF16" s="178">
        <f t="shared" si="3"/>
        <v>44</v>
      </c>
      <c r="AG16" s="178">
        <f t="shared" si="3"/>
        <v>44</v>
      </c>
      <c r="AH16" s="164">
        <f t="shared" si="3"/>
        <v>44</v>
      </c>
      <c r="AI16" s="164">
        <f t="shared" si="3"/>
        <v>44</v>
      </c>
    </row>
    <row r="17" spans="1:35" ht="30">
      <c r="A17" s="8" t="s">
        <v>35</v>
      </c>
      <c r="B17" s="29">
        <f t="shared" ref="B17:L17" si="4">B15+10*LOG10(B42/1000000)</f>
        <v>44.126050015345747</v>
      </c>
      <c r="C17" s="29">
        <f t="shared" si="4"/>
        <v>44.126050015345747</v>
      </c>
      <c r="D17" s="29">
        <f t="shared" si="4"/>
        <v>44.126050015345747</v>
      </c>
      <c r="E17" s="29">
        <f t="shared" si="4"/>
        <v>35.245042248342827</v>
      </c>
      <c r="F17" s="29">
        <f t="shared" si="4"/>
        <v>35.245042248342827</v>
      </c>
      <c r="G17" s="73">
        <f t="shared" si="4"/>
        <v>35.126050015345747</v>
      </c>
      <c r="H17" s="73">
        <f t="shared" si="4"/>
        <v>35.126050015345747</v>
      </c>
      <c r="I17" s="73">
        <f t="shared" si="4"/>
        <v>35.126050015345747</v>
      </c>
      <c r="J17" s="13">
        <f t="shared" si="4"/>
        <v>45.09515014542631</v>
      </c>
      <c r="K17" s="13">
        <f t="shared" si="4"/>
        <v>45.09515014542631</v>
      </c>
      <c r="L17" s="13">
        <f t="shared" si="4"/>
        <v>45.09515014542631</v>
      </c>
      <c r="M17" s="166">
        <v>35.126050015345747</v>
      </c>
      <c r="N17" s="166">
        <v>35.126050015345747</v>
      </c>
      <c r="O17" s="166">
        <v>35.126050015345747</v>
      </c>
      <c r="P17" s="164">
        <f t="shared" ref="P17:U17" si="5">P15+10*LOG10(P42/1000000)</f>
        <v>44.245042248342827</v>
      </c>
      <c r="Q17" s="164">
        <f t="shared" si="5"/>
        <v>44.245042248342827</v>
      </c>
      <c r="R17" s="164">
        <f t="shared" si="5"/>
        <v>44.245042248342827</v>
      </c>
      <c r="S17" s="166">
        <f t="shared" si="5"/>
        <v>35.126050015345747</v>
      </c>
      <c r="T17" s="166">
        <f t="shared" si="5"/>
        <v>35.126050015345747</v>
      </c>
      <c r="U17" s="166">
        <f t="shared" si="5"/>
        <v>35.126050015345747</v>
      </c>
      <c r="V17" s="166">
        <f t="shared" ref="V17:AA17" si="6">V15+10*LOG10(V42/1000000)</f>
        <v>44.360860973840971</v>
      </c>
      <c r="W17" s="166">
        <f t="shared" si="6"/>
        <v>44.360860973840971</v>
      </c>
      <c r="X17" s="166">
        <f t="shared" si="6"/>
        <v>44.360860973840971</v>
      </c>
      <c r="Y17" s="166">
        <f t="shared" si="6"/>
        <v>35.126050015345747</v>
      </c>
      <c r="Z17" s="166">
        <f t="shared" si="6"/>
        <v>35.126050015345747</v>
      </c>
      <c r="AA17" s="166">
        <f t="shared" si="6"/>
        <v>35.126050015345747</v>
      </c>
      <c r="AB17" s="178">
        <f>AB15+10*LOG10(AB42/1000000)</f>
        <v>35.126050015345747</v>
      </c>
      <c r="AC17" s="178">
        <f>AC15+10*LOG10(AC42/1000000)</f>
        <v>35.126050015345747</v>
      </c>
      <c r="AD17" s="178">
        <f>AD15+10*LOG10(AD42/1000000)</f>
        <v>35.126050015345747</v>
      </c>
      <c r="AE17" s="178">
        <f t="shared" ref="AE17:AI17" si="7">AE15+10*LOG10(AE42/1000000)</f>
        <v>35.583624920952502</v>
      </c>
      <c r="AF17" s="178">
        <f t="shared" si="7"/>
        <v>35.583624920952502</v>
      </c>
      <c r="AG17" s="178">
        <f t="shared" si="7"/>
        <v>35.583624920952502</v>
      </c>
      <c r="AH17" s="164">
        <f t="shared" si="7"/>
        <v>35.126050015345747</v>
      </c>
      <c r="AI17" s="164">
        <f t="shared" si="7"/>
        <v>35.126050015345747</v>
      </c>
    </row>
    <row r="18" spans="1:35" ht="45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66">
        <v>12.771212547196624</v>
      </c>
      <c r="N18" s="166">
        <v>12.771212547196624</v>
      </c>
      <c r="O18" s="166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78">
        <f t="shared" ref="AE18:AI18" si="11">AE19+10*LOG10(AE12/AE13)-AE20</f>
        <v>12.771212547196624</v>
      </c>
      <c r="AF18" s="178">
        <f t="shared" si="11"/>
        <v>12.771212547196624</v>
      </c>
      <c r="AG18" s="178">
        <f t="shared" si="11"/>
        <v>12.771212547196624</v>
      </c>
      <c r="AH18" s="164">
        <f t="shared" si="11"/>
        <v>8.0612125471966252</v>
      </c>
      <c r="AI18" s="164">
        <f t="shared" si="11"/>
        <v>8.0612125471966252</v>
      </c>
    </row>
    <row r="19" spans="1:35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66">
        <v>8</v>
      </c>
      <c r="N19" s="166">
        <v>8</v>
      </c>
      <c r="O19" s="16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78">
        <v>8</v>
      </c>
      <c r="AF19" s="178">
        <v>8</v>
      </c>
      <c r="AG19" s="178">
        <v>8</v>
      </c>
      <c r="AH19" s="164">
        <v>8</v>
      </c>
      <c r="AI19" s="164">
        <v>8</v>
      </c>
    </row>
    <row r="20" spans="1:35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63">
        <v>0</v>
      </c>
      <c r="N20" s="163">
        <v>0</v>
      </c>
      <c r="O20" s="16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86">
        <v>0</v>
      </c>
      <c r="AF20" s="186">
        <v>0</v>
      </c>
      <c r="AG20" s="186">
        <v>0</v>
      </c>
      <c r="AH20" s="163">
        <v>4.71</v>
      </c>
      <c r="AI20" s="163">
        <v>4.71</v>
      </c>
    </row>
    <row r="21" spans="1:35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12">10*LOG10(K13/K14)-8</f>
        <v>7.0514997831990609</v>
      </c>
      <c r="L21" s="17">
        <f t="shared" si="12"/>
        <v>7.0514997831990609</v>
      </c>
      <c r="M21" s="169">
        <v>10</v>
      </c>
      <c r="N21" s="169">
        <v>10</v>
      </c>
      <c r="O21" s="169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  <c r="AE21" s="182">
        <v>7</v>
      </c>
      <c r="AF21" s="182">
        <v>7</v>
      </c>
      <c r="AG21" s="182">
        <v>7</v>
      </c>
      <c r="AH21" s="169">
        <v>12</v>
      </c>
      <c r="AI21" s="169">
        <v>12</v>
      </c>
    </row>
    <row r="22" spans="1:35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66">
        <v>0</v>
      </c>
      <c r="N22" s="166">
        <v>0</v>
      </c>
      <c r="O22" s="16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78">
        <v>0</v>
      </c>
      <c r="AF22" s="178">
        <v>0</v>
      </c>
      <c r="AG22" s="178">
        <v>0</v>
      </c>
      <c r="AH22" s="164">
        <v>0</v>
      </c>
      <c r="AI22" s="164">
        <v>0</v>
      </c>
    </row>
    <row r="23" spans="1:35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66">
        <v>0</v>
      </c>
      <c r="N23" s="166">
        <v>0</v>
      </c>
      <c r="O23" s="16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78">
        <v>0</v>
      </c>
      <c r="AF23" s="178">
        <v>0</v>
      </c>
      <c r="AG23" s="178">
        <v>0</v>
      </c>
      <c r="AH23" s="164">
        <v>0</v>
      </c>
      <c r="AI23" s="164">
        <v>0</v>
      </c>
    </row>
    <row r="24" spans="1:35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66">
        <v>3</v>
      </c>
      <c r="N24" s="166">
        <v>3</v>
      </c>
      <c r="O24" s="16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78">
        <v>3</v>
      </c>
      <c r="AF24" s="178">
        <v>3</v>
      </c>
      <c r="AG24" s="178">
        <v>3</v>
      </c>
      <c r="AH24" s="164">
        <v>3</v>
      </c>
      <c r="AI24" s="164">
        <v>3</v>
      </c>
    </row>
    <row r="25" spans="1:35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65" t="s">
        <v>16</v>
      </c>
      <c r="N25" s="165" t="s">
        <v>16</v>
      </c>
      <c r="O25" s="16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  <c r="AE25" s="183" t="s">
        <v>16</v>
      </c>
      <c r="AF25" s="183" t="s">
        <v>16</v>
      </c>
      <c r="AG25" s="183" t="s">
        <v>16</v>
      </c>
      <c r="AH25" s="191" t="s">
        <v>16</v>
      </c>
      <c r="AI25" s="191" t="s">
        <v>16</v>
      </c>
    </row>
    <row r="26" spans="1:35" ht="15">
      <c r="A26" s="8" t="s">
        <v>51</v>
      </c>
      <c r="B26" s="29">
        <f t="shared" ref="B26:L26" si="13">B17+B18+B21-B23-B24</f>
        <v>61.89726256254238</v>
      </c>
      <c r="C26" s="29">
        <f t="shared" si="13"/>
        <v>61.89726256254238</v>
      </c>
      <c r="D26" s="29">
        <f t="shared" si="13"/>
        <v>61.89726256254238</v>
      </c>
      <c r="E26" s="29">
        <f t="shared" si="13"/>
        <v>43.67625479553945</v>
      </c>
      <c r="F26" s="29">
        <f t="shared" si="13"/>
        <v>43.67625479553945</v>
      </c>
      <c r="G26" s="73">
        <f t="shared" si="13"/>
        <v>52.897262562542373</v>
      </c>
      <c r="H26" s="73">
        <f t="shared" si="13"/>
        <v>52.897262562542373</v>
      </c>
      <c r="I26" s="73">
        <f t="shared" si="13"/>
        <v>52.897262562542373</v>
      </c>
      <c r="J26" s="13">
        <f t="shared" si="13"/>
        <v>59.267862475822</v>
      </c>
      <c r="K26" s="13">
        <f t="shared" si="13"/>
        <v>59.267862475822</v>
      </c>
      <c r="L26" s="13">
        <f t="shared" si="13"/>
        <v>59.267862475822</v>
      </c>
      <c r="M26" s="166">
        <v>54.897262562542373</v>
      </c>
      <c r="N26" s="166">
        <v>54.897262562542373</v>
      </c>
      <c r="O26" s="166">
        <v>54.897262562542373</v>
      </c>
      <c r="P26" s="164">
        <f t="shared" ref="P26:U26" si="14">P17+P18+P21-P23-P24</f>
        <v>69.06625479553945</v>
      </c>
      <c r="Q26" s="164">
        <f t="shared" si="14"/>
        <v>69.06625479553945</v>
      </c>
      <c r="R26" s="164">
        <f t="shared" si="14"/>
        <v>69.06625479553945</v>
      </c>
      <c r="S26" s="166">
        <f t="shared" si="14"/>
        <v>52.897262562542373</v>
      </c>
      <c r="T26" s="166">
        <f t="shared" si="14"/>
        <v>52.897262562542373</v>
      </c>
      <c r="U26" s="166">
        <f t="shared" si="14"/>
        <v>52.897262562542373</v>
      </c>
      <c r="V26" s="166">
        <f t="shared" ref="V26:AA26" si="15">V17+V18+V21-V23-V24</f>
        <v>62.132073521037597</v>
      </c>
      <c r="W26" s="166">
        <f t="shared" si="15"/>
        <v>62.132073521037597</v>
      </c>
      <c r="X26" s="166">
        <f t="shared" si="15"/>
        <v>62.132073521037597</v>
      </c>
      <c r="Y26" s="166">
        <f t="shared" si="15"/>
        <v>52.897262562542373</v>
      </c>
      <c r="Z26" s="166">
        <f t="shared" si="15"/>
        <v>52.897262562542373</v>
      </c>
      <c r="AA26" s="166">
        <f t="shared" si="15"/>
        <v>52.897262562542373</v>
      </c>
      <c r="AB26" s="178">
        <f>AB17+AB18+AB21-AB23-AB24</f>
        <v>46.897262562542373</v>
      </c>
      <c r="AC26" s="178">
        <f>AC17+AC18+AC21-AC23-AC24</f>
        <v>46.897262562542373</v>
      </c>
      <c r="AD26" s="178">
        <f>AD17+AD18+AD21-AD23-AD24</f>
        <v>46.897262562542373</v>
      </c>
      <c r="AE26" s="178">
        <f t="shared" ref="AE26:AI26" si="16">AE17+AE18+AE21-AE23-AE24</f>
        <v>52.354837468149128</v>
      </c>
      <c r="AF26" s="178">
        <f t="shared" si="16"/>
        <v>52.354837468149128</v>
      </c>
      <c r="AG26" s="178">
        <f t="shared" si="16"/>
        <v>52.354837468149128</v>
      </c>
      <c r="AH26" s="164">
        <f t="shared" si="16"/>
        <v>52.187262562542372</v>
      </c>
      <c r="AI26" s="164">
        <f t="shared" si="16"/>
        <v>52.187262562542372</v>
      </c>
    </row>
    <row r="27" spans="1:35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77"/>
      <c r="AF27" s="177"/>
      <c r="AG27" s="177"/>
      <c r="AH27" s="168"/>
      <c r="AI27" s="168"/>
    </row>
    <row r="28" spans="1:35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66">
        <v>4</v>
      </c>
      <c r="N28" s="166">
        <v>2</v>
      </c>
      <c r="O28" s="16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78">
        <v>4</v>
      </c>
      <c r="AF28" s="178">
        <v>2</v>
      </c>
      <c r="AG28" s="178">
        <v>1</v>
      </c>
      <c r="AH28" s="164">
        <v>4</v>
      </c>
      <c r="AI28" s="164">
        <v>2</v>
      </c>
    </row>
    <row r="29" spans="1:35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66">
        <v>4</v>
      </c>
      <c r="N29" s="166">
        <v>2</v>
      </c>
      <c r="O29" s="16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78">
        <v>4</v>
      </c>
      <c r="AF29" s="178">
        <v>2</v>
      </c>
      <c r="AG29" s="178">
        <v>1</v>
      </c>
      <c r="AH29" s="164">
        <v>4</v>
      </c>
      <c r="AI29" s="164">
        <v>2</v>
      </c>
    </row>
    <row r="30" spans="1:35" ht="45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66">
        <v>0</v>
      </c>
      <c r="N30" s="166">
        <v>-3</v>
      </c>
      <c r="O30" s="166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78">
        <f t="shared" ref="AE30:AI30" si="20">AE31+10*LOG10(AE28/AE29)-AE32</f>
        <v>0</v>
      </c>
      <c r="AF30" s="178">
        <f t="shared" si="20"/>
        <v>-3</v>
      </c>
      <c r="AG30" s="178">
        <f t="shared" si="20"/>
        <v>-3</v>
      </c>
      <c r="AH30" s="164">
        <f t="shared" si="20"/>
        <v>0</v>
      </c>
      <c r="AI30" s="164">
        <f t="shared" si="20"/>
        <v>-3</v>
      </c>
    </row>
    <row r="31" spans="1:35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66">
        <v>0</v>
      </c>
      <c r="N31" s="166">
        <v>-3</v>
      </c>
      <c r="O31" s="16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78">
        <v>0</v>
      </c>
      <c r="AF31" s="178">
        <v>-3</v>
      </c>
      <c r="AG31" s="178">
        <v>-3</v>
      </c>
      <c r="AH31" s="164">
        <v>0</v>
      </c>
      <c r="AI31" s="164">
        <v>-3</v>
      </c>
    </row>
    <row r="32" spans="1:35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66">
        <v>0</v>
      </c>
      <c r="N32" s="166">
        <v>0</v>
      </c>
      <c r="O32" s="16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78">
        <v>0</v>
      </c>
      <c r="AF32" s="178">
        <v>0</v>
      </c>
      <c r="AG32" s="178">
        <v>0</v>
      </c>
      <c r="AH32" s="164">
        <v>0</v>
      </c>
      <c r="AI32" s="164">
        <v>0</v>
      </c>
    </row>
    <row r="33" spans="1:35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66">
        <v>0</v>
      </c>
      <c r="N33" s="166">
        <v>0</v>
      </c>
      <c r="O33" s="16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0</v>
      </c>
      <c r="AG33" s="178">
        <v>0</v>
      </c>
      <c r="AH33" s="164">
        <v>0</v>
      </c>
      <c r="AI33" s="164">
        <v>0</v>
      </c>
    </row>
    <row r="34" spans="1:35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66">
        <v>1</v>
      </c>
      <c r="N34" s="166">
        <v>1</v>
      </c>
      <c r="O34" s="16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78">
        <v>1</v>
      </c>
      <c r="AF34" s="178">
        <v>1</v>
      </c>
      <c r="AG34" s="178">
        <v>1</v>
      </c>
      <c r="AH34" s="164">
        <v>1</v>
      </c>
      <c r="AI34" s="164">
        <v>1</v>
      </c>
    </row>
    <row r="35" spans="1:35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64">
        <v>7</v>
      </c>
      <c r="N35" s="164">
        <v>7</v>
      </c>
      <c r="O35" s="16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78">
        <v>7</v>
      </c>
      <c r="AF35" s="178">
        <v>7</v>
      </c>
      <c r="AG35" s="178">
        <v>7</v>
      </c>
      <c r="AH35" s="164">
        <v>7</v>
      </c>
      <c r="AI35" s="164">
        <v>7</v>
      </c>
    </row>
    <row r="36" spans="1:35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64">
        <v>-174</v>
      </c>
      <c r="N36" s="164">
        <v>-174</v>
      </c>
      <c r="O36" s="16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78">
        <v>-174</v>
      </c>
      <c r="AF36" s="178">
        <v>-174</v>
      </c>
      <c r="AG36" s="178">
        <v>-174</v>
      </c>
      <c r="AH36" s="164">
        <v>-174</v>
      </c>
      <c r="AI36" s="164">
        <v>-174</v>
      </c>
    </row>
    <row r="37" spans="1:35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66" t="s">
        <v>16</v>
      </c>
      <c r="N37" s="166" t="s">
        <v>16</v>
      </c>
      <c r="O37" s="16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  <c r="AE37" s="178" t="s">
        <v>16</v>
      </c>
      <c r="AF37" s="178" t="s">
        <v>16</v>
      </c>
      <c r="AG37" s="178" t="s">
        <v>16</v>
      </c>
      <c r="AH37" s="164" t="s">
        <v>16</v>
      </c>
      <c r="AI37" s="164" t="s">
        <v>16</v>
      </c>
    </row>
    <row r="38" spans="1:35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63">
        <v>-999</v>
      </c>
      <c r="N38" s="163">
        <v>-999</v>
      </c>
      <c r="O38" s="16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  <c r="AE38" s="186">
        <v>-164.99</v>
      </c>
      <c r="AF38" s="186">
        <v>-164.99</v>
      </c>
      <c r="AG38" s="186">
        <v>-164.99</v>
      </c>
      <c r="AH38" s="163">
        <v>-999</v>
      </c>
      <c r="AI38" s="163">
        <v>-999</v>
      </c>
    </row>
    <row r="39" spans="1:35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65" t="s">
        <v>16</v>
      </c>
      <c r="N39" s="165" t="s">
        <v>16</v>
      </c>
      <c r="O39" s="16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  <c r="AE39" s="183" t="s">
        <v>16</v>
      </c>
      <c r="AF39" s="183" t="s">
        <v>16</v>
      </c>
      <c r="AG39" s="183" t="s">
        <v>16</v>
      </c>
      <c r="AH39" s="191" t="s">
        <v>16</v>
      </c>
      <c r="AI39" s="191" t="s">
        <v>16</v>
      </c>
    </row>
    <row r="40" spans="1:35" ht="30">
      <c r="A40" s="8" t="s">
        <v>107</v>
      </c>
      <c r="B40" s="29">
        <f t="shared" ref="B40:L40" si="21">10*LOG10(10^((B35+B36)/10)+10^(B38/10))</f>
        <v>-167.00000000000003</v>
      </c>
      <c r="C40" s="29">
        <f t="shared" si="21"/>
        <v>-167.00000000000003</v>
      </c>
      <c r="D40" s="29">
        <f t="shared" si="21"/>
        <v>-167.00000000000003</v>
      </c>
      <c r="E40" s="29">
        <f t="shared" si="21"/>
        <v>-167.00000000000003</v>
      </c>
      <c r="F40" s="29">
        <f t="shared" si="21"/>
        <v>-167.00000000000003</v>
      </c>
      <c r="G40" s="73">
        <f t="shared" si="21"/>
        <v>-167.00000000000003</v>
      </c>
      <c r="H40" s="73">
        <f t="shared" si="21"/>
        <v>-167.00000000000003</v>
      </c>
      <c r="I40" s="73">
        <f t="shared" si="21"/>
        <v>-167.00000000000003</v>
      </c>
      <c r="J40" s="13">
        <f t="shared" si="21"/>
        <v>-164.98918835931039</v>
      </c>
      <c r="K40" s="13">
        <f t="shared" si="21"/>
        <v>-164.98918835931039</v>
      </c>
      <c r="L40" s="13">
        <f t="shared" si="21"/>
        <v>-164.98918835931039</v>
      </c>
      <c r="M40" s="166">
        <v>-167.00000000000003</v>
      </c>
      <c r="N40" s="166">
        <v>-167.00000000000003</v>
      </c>
      <c r="O40" s="166">
        <v>-167.00000000000003</v>
      </c>
      <c r="P40" s="164">
        <f t="shared" ref="P40:U40" si="22">10*LOG10(10^((P35+P36)/10)+10^(P38/10))</f>
        <v>-164.98918835931039</v>
      </c>
      <c r="Q40" s="164">
        <f t="shared" si="22"/>
        <v>-164.98918835931039</v>
      </c>
      <c r="R40" s="164">
        <f t="shared" si="22"/>
        <v>-164.98918835931039</v>
      </c>
      <c r="S40" s="166">
        <f t="shared" si="22"/>
        <v>-167.00000000000003</v>
      </c>
      <c r="T40" s="166">
        <f t="shared" si="22"/>
        <v>-167.00000000000003</v>
      </c>
      <c r="U40" s="166">
        <f t="shared" si="22"/>
        <v>-167.00000000000003</v>
      </c>
      <c r="V40" s="166">
        <f t="shared" ref="V40:AA40" si="23">10*LOG10(10^((V35+V36)/10)+10^(V38/10))</f>
        <v>-164.98918835931039</v>
      </c>
      <c r="W40" s="166">
        <f t="shared" si="23"/>
        <v>-164.98918835931039</v>
      </c>
      <c r="X40" s="166">
        <f t="shared" si="23"/>
        <v>-164.98918835931039</v>
      </c>
      <c r="Y40" s="166">
        <f t="shared" si="23"/>
        <v>-167.00000000000003</v>
      </c>
      <c r="Z40" s="166">
        <f t="shared" si="23"/>
        <v>-167.00000000000003</v>
      </c>
      <c r="AA40" s="166">
        <f t="shared" si="23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  <c r="AE40" s="178">
        <f t="shared" ref="AE40:AI40" si="24">10*LOG10(10^((AE35+AE36)/10)+10^(AE38/10))</f>
        <v>-162.86943987346325</v>
      </c>
      <c r="AF40" s="178">
        <f t="shared" si="24"/>
        <v>-162.86943987346325</v>
      </c>
      <c r="AG40" s="178">
        <f t="shared" si="24"/>
        <v>-162.86943987346325</v>
      </c>
      <c r="AH40" s="164">
        <f t="shared" si="24"/>
        <v>-167.00000000000003</v>
      </c>
      <c r="AI40" s="164">
        <f t="shared" si="24"/>
        <v>-167.00000000000003</v>
      </c>
    </row>
    <row r="41" spans="1:35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66" t="s">
        <v>16</v>
      </c>
      <c r="N41" s="166" t="s">
        <v>16</v>
      </c>
      <c r="O41" s="16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  <c r="AE41" s="178" t="s">
        <v>16</v>
      </c>
      <c r="AF41" s="178" t="s">
        <v>16</v>
      </c>
      <c r="AG41" s="178" t="s">
        <v>16</v>
      </c>
      <c r="AH41" s="164" t="s">
        <v>16</v>
      </c>
      <c r="AI41" s="164" t="s">
        <v>16</v>
      </c>
    </row>
    <row r="42" spans="1:35" ht="15">
      <c r="A42" s="35" t="s">
        <v>70</v>
      </c>
      <c r="B42" s="34">
        <f>36*360*1000</f>
        <v>12960000</v>
      </c>
      <c r="C42" s="34">
        <f>36*360*1000</f>
        <v>12960000</v>
      </c>
      <c r="D42" s="34">
        <f>36*360*1000</f>
        <v>12960000</v>
      </c>
      <c r="E42" s="34">
        <f>37*360*1000</f>
        <v>13320000</v>
      </c>
      <c r="F42" s="34">
        <f>37*360*1000</f>
        <v>13320000</v>
      </c>
      <c r="G42" s="76">
        <f>36*360*1000</f>
        <v>12960000</v>
      </c>
      <c r="H42" s="76">
        <f t="shared" ref="H42:I42" si="25">36*360*1000</f>
        <v>12960000</v>
      </c>
      <c r="I42" s="76">
        <f t="shared" si="25"/>
        <v>12960000</v>
      </c>
      <c r="J42" s="17">
        <f>45*360*1000</f>
        <v>16200000</v>
      </c>
      <c r="K42" s="17">
        <f>45*360*1000</f>
        <v>16200000</v>
      </c>
      <c r="L42" s="17">
        <f>45*360*1000</f>
        <v>16200000</v>
      </c>
      <c r="M42" s="169">
        <v>12960000</v>
      </c>
      <c r="N42" s="169">
        <v>12960000</v>
      </c>
      <c r="O42" s="169">
        <v>12960000</v>
      </c>
      <c r="P42" s="182">
        <f>37*360*1000</f>
        <v>13320000</v>
      </c>
      <c r="Q42" s="182">
        <f t="shared" ref="Q42:R42" si="26">37*360*1000</f>
        <v>13320000</v>
      </c>
      <c r="R42" s="182">
        <f t="shared" si="26"/>
        <v>13320000</v>
      </c>
      <c r="S42" s="169">
        <f>36*360*1000</f>
        <v>12960000</v>
      </c>
      <c r="T42" s="169">
        <f t="shared" ref="T42:U42" si="27">36*360*1000</f>
        <v>12960000</v>
      </c>
      <c r="U42" s="169">
        <f t="shared" si="27"/>
        <v>12960000</v>
      </c>
      <c r="V42" s="169">
        <f>38*360*1000</f>
        <v>13680000</v>
      </c>
      <c r="W42" s="169">
        <f t="shared" ref="W42:X42" si="28">38*360*1000</f>
        <v>13680000</v>
      </c>
      <c r="X42" s="169">
        <f t="shared" si="28"/>
        <v>13680000</v>
      </c>
      <c r="Y42" s="169">
        <f>36*360*1000</f>
        <v>12960000</v>
      </c>
      <c r="Z42" s="169">
        <f t="shared" ref="Z42:AA42" si="29">36*360*1000</f>
        <v>12960000</v>
      </c>
      <c r="AA42" s="169">
        <f t="shared" si="29"/>
        <v>12960000</v>
      </c>
      <c r="AB42" s="182">
        <f>36*360*1000</f>
        <v>12960000</v>
      </c>
      <c r="AC42" s="182">
        <f t="shared" ref="AC42:AD42" si="30">36*360*1000</f>
        <v>12960000</v>
      </c>
      <c r="AD42" s="182">
        <f t="shared" si="30"/>
        <v>12960000</v>
      </c>
      <c r="AE42" s="182">
        <f>40*360*1000</f>
        <v>14400000</v>
      </c>
      <c r="AF42" s="182">
        <f>40*360*1000</f>
        <v>14400000</v>
      </c>
      <c r="AG42" s="182">
        <f>40*360*1000</f>
        <v>14400000</v>
      </c>
      <c r="AH42" s="169">
        <f>36*360*1000</f>
        <v>12960000</v>
      </c>
      <c r="AI42" s="169">
        <f t="shared" ref="AI42" si="31">36*360*1000</f>
        <v>12960000</v>
      </c>
    </row>
    <row r="43" spans="1:35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66" t="s">
        <v>16</v>
      </c>
      <c r="N43" s="166" t="s">
        <v>16</v>
      </c>
      <c r="O43" s="16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  <c r="AE43" s="178" t="s">
        <v>16</v>
      </c>
      <c r="AF43" s="178" t="s">
        <v>16</v>
      </c>
      <c r="AG43" s="178" t="s">
        <v>16</v>
      </c>
      <c r="AH43" s="164" t="s">
        <v>16</v>
      </c>
      <c r="AI43" s="164" t="s">
        <v>16</v>
      </c>
    </row>
    <row r="44" spans="1:35" ht="15">
      <c r="A44" s="8" t="s">
        <v>72</v>
      </c>
      <c r="B44" s="29">
        <f t="shared" ref="B44:L44" si="32">B40+10*LOG10(B42)</f>
        <v>-95.873949984654288</v>
      </c>
      <c r="C44" s="29">
        <f t="shared" si="32"/>
        <v>-95.873949984654288</v>
      </c>
      <c r="D44" s="29">
        <f t="shared" si="32"/>
        <v>-95.873949984654288</v>
      </c>
      <c r="E44" s="29">
        <f t="shared" si="32"/>
        <v>-95.754957751657201</v>
      </c>
      <c r="F44" s="29">
        <f t="shared" si="32"/>
        <v>-95.754957751657201</v>
      </c>
      <c r="G44" s="73">
        <f t="shared" si="32"/>
        <v>-95.873949984654288</v>
      </c>
      <c r="H44" s="73">
        <f t="shared" si="32"/>
        <v>-95.873949984654288</v>
      </c>
      <c r="I44" s="73">
        <f t="shared" si="32"/>
        <v>-95.873949984654288</v>
      </c>
      <c r="J44" s="13">
        <f t="shared" si="32"/>
        <v>-92.894038213884087</v>
      </c>
      <c r="K44" s="13">
        <f t="shared" si="32"/>
        <v>-92.894038213884087</v>
      </c>
      <c r="L44" s="13">
        <f t="shared" si="32"/>
        <v>-92.894038213884087</v>
      </c>
      <c r="M44" s="166">
        <v>-95.873949984654288</v>
      </c>
      <c r="N44" s="166">
        <v>-95.873949984654288</v>
      </c>
      <c r="O44" s="166">
        <v>-95.873949984654288</v>
      </c>
      <c r="P44" s="164">
        <f t="shared" ref="P44:U44" si="33">P40+10*LOG10(P42)</f>
        <v>-93.744146110967563</v>
      </c>
      <c r="Q44" s="164">
        <f t="shared" si="33"/>
        <v>-93.744146110967563</v>
      </c>
      <c r="R44" s="164">
        <f t="shared" si="33"/>
        <v>-93.744146110967563</v>
      </c>
      <c r="S44" s="166">
        <f t="shared" si="33"/>
        <v>-95.873949984654288</v>
      </c>
      <c r="T44" s="166">
        <f t="shared" si="33"/>
        <v>-95.873949984654288</v>
      </c>
      <c r="U44" s="166">
        <f t="shared" si="33"/>
        <v>-95.873949984654288</v>
      </c>
      <c r="V44" s="166">
        <f t="shared" ref="V44:AA44" si="34">V40+10*LOG10(V42)</f>
        <v>-93.628327385469419</v>
      </c>
      <c r="W44" s="166">
        <f t="shared" si="34"/>
        <v>-93.628327385469419</v>
      </c>
      <c r="X44" s="166">
        <f t="shared" si="34"/>
        <v>-93.628327385469419</v>
      </c>
      <c r="Y44" s="166">
        <f t="shared" si="34"/>
        <v>-95.873949984654288</v>
      </c>
      <c r="Z44" s="166">
        <f t="shared" si="34"/>
        <v>-95.873949984654288</v>
      </c>
      <c r="AA44" s="166">
        <f t="shared" si="34"/>
        <v>-95.873949984654288</v>
      </c>
      <c r="AB44" s="178">
        <f>AB40+10*LOG10(AB42)</f>
        <v>-95.873949984654288</v>
      </c>
      <c r="AC44" s="178">
        <f>AC40+10*LOG10(AC42)</f>
        <v>-95.873949984654288</v>
      </c>
      <c r="AD44" s="178">
        <f>AD40+10*LOG10(AD42)</f>
        <v>-95.873949984654288</v>
      </c>
      <c r="AE44" s="178">
        <f t="shared" ref="AE44:AI44" si="35">AE40+10*LOG10(AE42)</f>
        <v>-91.285814952510762</v>
      </c>
      <c r="AF44" s="178">
        <f t="shared" si="35"/>
        <v>-91.285814952510762</v>
      </c>
      <c r="AG44" s="178">
        <f t="shared" si="35"/>
        <v>-91.285814952510762</v>
      </c>
      <c r="AH44" s="164">
        <f t="shared" si="35"/>
        <v>-95.873949984654288</v>
      </c>
      <c r="AI44" s="164">
        <f t="shared" si="35"/>
        <v>-95.873949984654288</v>
      </c>
    </row>
    <row r="45" spans="1:35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66" t="s">
        <v>16</v>
      </c>
      <c r="N45" s="166" t="s">
        <v>16</v>
      </c>
      <c r="O45" s="16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  <c r="AE45" s="178" t="s">
        <v>16</v>
      </c>
      <c r="AF45" s="178" t="s">
        <v>16</v>
      </c>
      <c r="AG45" s="178" t="s">
        <v>16</v>
      </c>
      <c r="AH45" s="164" t="s">
        <v>16</v>
      </c>
      <c r="AI45" s="164" t="s">
        <v>16</v>
      </c>
    </row>
    <row r="46" spans="1:35" ht="15">
      <c r="A46" s="35" t="s">
        <v>75</v>
      </c>
      <c r="B46" s="19">
        <v>-7.6</v>
      </c>
      <c r="C46" s="19">
        <v>-5</v>
      </c>
      <c r="D46" s="19">
        <v>-1.4</v>
      </c>
      <c r="E46" s="19">
        <v>-12.13</v>
      </c>
      <c r="F46" s="19">
        <v>-8.4600000000000009</v>
      </c>
      <c r="G46" s="77">
        <v>-10.42</v>
      </c>
      <c r="H46" s="77">
        <v>-7.19</v>
      </c>
      <c r="I46" s="77">
        <v>-3.42</v>
      </c>
      <c r="J46" s="17">
        <v>-9.44</v>
      </c>
      <c r="K46" s="17">
        <v>-5.37</v>
      </c>
      <c r="L46" s="17">
        <v>-0.65</v>
      </c>
      <c r="M46" s="169">
        <v>-7.3</v>
      </c>
      <c r="N46" s="169">
        <v>-4.3</v>
      </c>
      <c r="O46" s="169">
        <v>1.8</v>
      </c>
      <c r="P46" s="182">
        <v>-6.1</v>
      </c>
      <c r="Q46" s="182">
        <v>-3.2</v>
      </c>
      <c r="R46" s="182">
        <v>0.3</v>
      </c>
      <c r="S46" s="182">
        <v>-7.81</v>
      </c>
      <c r="T46" s="182">
        <v>-4.25</v>
      </c>
      <c r="U46" s="182">
        <v>-0.13</v>
      </c>
      <c r="V46" s="182">
        <v>-8.1199999999999992</v>
      </c>
      <c r="W46" s="182">
        <v>-4.88</v>
      </c>
      <c r="X46" s="182">
        <v>-1</v>
      </c>
      <c r="Y46" s="169">
        <v>-9</v>
      </c>
      <c r="Z46" s="169">
        <v>-6</v>
      </c>
      <c r="AA46" s="169">
        <v>-3</v>
      </c>
      <c r="AB46" s="182">
        <v>-6.7</v>
      </c>
      <c r="AC46" s="182">
        <v>-3.1</v>
      </c>
      <c r="AD46" s="182">
        <v>0.8</v>
      </c>
      <c r="AE46" s="182">
        <v>-8</v>
      </c>
      <c r="AF46" s="182">
        <v>-5.5</v>
      </c>
      <c r="AG46" s="182">
        <v>-2.2000000000000002</v>
      </c>
      <c r="AH46" s="169">
        <v>-9.6</v>
      </c>
      <c r="AI46" s="169">
        <v>-6.5</v>
      </c>
    </row>
    <row r="47" spans="1:35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66">
        <v>2</v>
      </c>
      <c r="N47" s="166">
        <v>2</v>
      </c>
      <c r="O47" s="16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78">
        <v>2</v>
      </c>
      <c r="AF47" s="178">
        <v>2</v>
      </c>
      <c r="AG47" s="178">
        <v>2</v>
      </c>
      <c r="AH47" s="164">
        <v>2</v>
      </c>
      <c r="AI47" s="164">
        <v>2</v>
      </c>
    </row>
    <row r="48" spans="1:35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66" t="s">
        <v>16</v>
      </c>
      <c r="N48" s="166" t="s">
        <v>16</v>
      </c>
      <c r="O48" s="16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  <c r="AE48" s="178" t="s">
        <v>16</v>
      </c>
      <c r="AF48" s="178" t="s">
        <v>16</v>
      </c>
      <c r="AG48" s="178" t="s">
        <v>16</v>
      </c>
      <c r="AH48" s="164" t="s">
        <v>16</v>
      </c>
      <c r="AI48" s="164" t="s">
        <v>16</v>
      </c>
    </row>
    <row r="49" spans="1:35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  <c r="AE49" s="178">
        <v>0</v>
      </c>
      <c r="AF49" s="178">
        <v>0</v>
      </c>
      <c r="AG49" s="178">
        <v>0</v>
      </c>
      <c r="AH49" s="164">
        <v>0</v>
      </c>
      <c r="AI49" s="164">
        <v>0</v>
      </c>
    </row>
    <row r="50" spans="1:35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65" t="s">
        <v>16</v>
      </c>
      <c r="N50" s="165" t="s">
        <v>16</v>
      </c>
      <c r="O50" s="16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  <c r="AE50" s="183" t="s">
        <v>16</v>
      </c>
      <c r="AF50" s="183" t="s">
        <v>16</v>
      </c>
      <c r="AG50" s="183" t="s">
        <v>16</v>
      </c>
      <c r="AH50" s="191" t="s">
        <v>16</v>
      </c>
      <c r="AI50" s="191" t="s">
        <v>16</v>
      </c>
    </row>
    <row r="51" spans="1:35" ht="30">
      <c r="A51" s="8" t="s">
        <v>82</v>
      </c>
      <c r="B51" s="29">
        <f t="shared" ref="B51:L51" si="36">B44+B46+B47-B49</f>
        <v>-101.47394998465428</v>
      </c>
      <c r="C51" s="29">
        <f t="shared" si="36"/>
        <v>-98.873949984654288</v>
      </c>
      <c r="D51" s="29">
        <f t="shared" si="36"/>
        <v>-95.273949984654294</v>
      </c>
      <c r="E51" s="29">
        <f t="shared" si="36"/>
        <v>-105.8849577516572</v>
      </c>
      <c r="F51" s="29">
        <f t="shared" si="36"/>
        <v>-102.21495775165721</v>
      </c>
      <c r="G51" s="73">
        <f t="shared" si="36"/>
        <v>-104.29394998465429</v>
      </c>
      <c r="H51" s="73">
        <f t="shared" si="36"/>
        <v>-101.06394998465429</v>
      </c>
      <c r="I51" s="73">
        <f t="shared" si="36"/>
        <v>-97.29394998465429</v>
      </c>
      <c r="J51" s="13">
        <f t="shared" si="36"/>
        <v>-100.33403821388409</v>
      </c>
      <c r="K51" s="13">
        <f t="shared" si="36"/>
        <v>-96.264038213884092</v>
      </c>
      <c r="L51" s="13">
        <f t="shared" si="36"/>
        <v>-91.544038213884093</v>
      </c>
      <c r="M51" s="166">
        <v>-101.17394998465429</v>
      </c>
      <c r="N51" s="166">
        <v>-98.173949984654286</v>
      </c>
      <c r="O51" s="166">
        <v>-92.073949984654291</v>
      </c>
      <c r="P51" s="164">
        <f t="shared" ref="P51:U51" si="37">P44+P46+P47-P49</f>
        <v>-97.844146110967557</v>
      </c>
      <c r="Q51" s="164">
        <f t="shared" si="37"/>
        <v>-94.944146110967566</v>
      </c>
      <c r="R51" s="164">
        <f t="shared" si="37"/>
        <v>-91.444146110967566</v>
      </c>
      <c r="S51" s="166">
        <f t="shared" si="37"/>
        <v>-101.68394998465429</v>
      </c>
      <c r="T51" s="166">
        <f t="shared" si="37"/>
        <v>-98.123949984654288</v>
      </c>
      <c r="U51" s="166">
        <f t="shared" si="37"/>
        <v>-94.003949984654284</v>
      </c>
      <c r="V51" s="166">
        <f t="shared" ref="V51:AA51" si="38">V44+V46+V47-V49</f>
        <v>-99.748327385469423</v>
      </c>
      <c r="W51" s="166">
        <f t="shared" si="38"/>
        <v>-96.508327385469414</v>
      </c>
      <c r="X51" s="166">
        <f t="shared" si="38"/>
        <v>-92.628327385469419</v>
      </c>
      <c r="Y51" s="166">
        <f t="shared" si="38"/>
        <v>-102.87394998465429</v>
      </c>
      <c r="Z51" s="166">
        <f t="shared" si="38"/>
        <v>-99.873949984654288</v>
      </c>
      <c r="AA51" s="166">
        <f t="shared" si="38"/>
        <v>-96.873949984654288</v>
      </c>
      <c r="AB51" s="178">
        <f>AB44+AB46+AB47-AB49</f>
        <v>-100.57394998465429</v>
      </c>
      <c r="AC51" s="178">
        <f>AC44+AC46+AC47-AC49</f>
        <v>-96.973949984654283</v>
      </c>
      <c r="AD51" s="178">
        <f>AD44+AD46+AD47-AD49</f>
        <v>-93.073949984654291</v>
      </c>
      <c r="AE51" s="178">
        <f t="shared" ref="AE51:AI51" si="39">AE44+AE46+AE47-AE49</f>
        <v>-97.285814952510762</v>
      </c>
      <c r="AF51" s="178">
        <f t="shared" si="39"/>
        <v>-94.785814952510762</v>
      </c>
      <c r="AG51" s="178">
        <f t="shared" si="39"/>
        <v>-91.485814952510765</v>
      </c>
      <c r="AH51" s="164">
        <f t="shared" si="39"/>
        <v>-103.47394998465428</v>
      </c>
      <c r="AI51" s="164">
        <f t="shared" si="39"/>
        <v>-100.37394998465429</v>
      </c>
    </row>
    <row r="52" spans="1:35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70" t="s">
        <v>16</v>
      </c>
      <c r="N52" s="170" t="s">
        <v>16</v>
      </c>
      <c r="O52" s="17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  <c r="AE52" s="195" t="s">
        <v>16</v>
      </c>
      <c r="AF52" s="195" t="s">
        <v>16</v>
      </c>
      <c r="AG52" s="195" t="s">
        <v>16</v>
      </c>
      <c r="AH52" s="193" t="s">
        <v>16</v>
      </c>
      <c r="AI52" s="193" t="s">
        <v>16</v>
      </c>
    </row>
    <row r="53" spans="1:35" ht="30">
      <c r="A53" s="22" t="s">
        <v>85</v>
      </c>
      <c r="B53" s="37">
        <f t="shared" ref="B53:G53" si="40">B26+B30+B33-B34-B51</f>
        <v>162.37121254719665</v>
      </c>
      <c r="C53" s="37">
        <f t="shared" si="40"/>
        <v>156.77121254719668</v>
      </c>
      <c r="D53" s="37">
        <f t="shared" si="40"/>
        <v>153.17121254719666</v>
      </c>
      <c r="E53" s="37">
        <f t="shared" si="40"/>
        <v>148.56121254719665</v>
      </c>
      <c r="F53" s="37">
        <f t="shared" si="40"/>
        <v>141.89121254719666</v>
      </c>
      <c r="G53" s="78">
        <f t="shared" si="40"/>
        <v>156.19121254719667</v>
      </c>
      <c r="H53" s="78">
        <f t="shared" ref="H53:L53" si="41">H26+H30+H33-H34-H51</f>
        <v>149.96121254719665</v>
      </c>
      <c r="I53" s="78">
        <f t="shared" si="41"/>
        <v>146.19121254719667</v>
      </c>
      <c r="J53" s="23">
        <f t="shared" si="41"/>
        <v>158.6019006897061</v>
      </c>
      <c r="K53" s="23">
        <f t="shared" si="41"/>
        <v>151.53190068970611</v>
      </c>
      <c r="L53" s="23">
        <f t="shared" si="41"/>
        <v>146.81190068970608</v>
      </c>
      <c r="M53" s="171">
        <v>155.07121254719667</v>
      </c>
      <c r="N53" s="171">
        <v>149.07121254719667</v>
      </c>
      <c r="O53" s="171">
        <v>142.97121254719667</v>
      </c>
      <c r="P53" s="171">
        <f>P26+P30+P33-P34-P51</f>
        <v>165.91040090650699</v>
      </c>
      <c r="Q53" s="171">
        <f t="shared" ref="Q53:R53" si="42">Q26+Q30+Q33-Q34-Q51</f>
        <v>160.01040090650702</v>
      </c>
      <c r="R53" s="171">
        <f t="shared" si="42"/>
        <v>156.51040090650702</v>
      </c>
      <c r="S53" s="171">
        <f>S26+S30+S33-S34-S51</f>
        <v>153.58121254719666</v>
      </c>
      <c r="T53" s="171">
        <f t="shared" ref="T53:U53" si="43">T26+T30+T33-T34-T51</f>
        <v>147.02121254719665</v>
      </c>
      <c r="U53" s="171">
        <f t="shared" si="43"/>
        <v>142.90121254719665</v>
      </c>
      <c r="V53" s="171">
        <f>V26+V30+V33-V34-V51</f>
        <v>160.88040090650702</v>
      </c>
      <c r="W53" s="171">
        <f t="shared" ref="W53:X53" si="44">W26+W30+W33-W34-W51</f>
        <v>154.64040090650701</v>
      </c>
      <c r="X53" s="171">
        <f t="shared" si="44"/>
        <v>150.76040090650702</v>
      </c>
      <c r="Y53" s="171">
        <f>Y26+Y30+Y33-Y34-Y51</f>
        <v>154.77121254719665</v>
      </c>
      <c r="Z53" s="171">
        <f t="shared" ref="Z53:AA53" si="45">Z26+Z30+Z33-Z34-Z51</f>
        <v>148.77121254719665</v>
      </c>
      <c r="AA53" s="171">
        <f t="shared" si="45"/>
        <v>145.77121254719665</v>
      </c>
      <c r="AB53" s="179">
        <f>AB26+AB30+AB33-AB34-AB51</f>
        <v>146.47121254719667</v>
      </c>
      <c r="AC53" s="179">
        <f t="shared" ref="AC53:AD53" si="46">AC26+AC30+AC33-AC34-AC51</f>
        <v>139.87121254719665</v>
      </c>
      <c r="AD53" s="179">
        <f t="shared" si="46"/>
        <v>135.97121254719667</v>
      </c>
      <c r="AE53" s="179">
        <f>AE26+AE30+AE33-AE34-AE51</f>
        <v>148.64065242065988</v>
      </c>
      <c r="AF53" s="179">
        <f t="shared" ref="AF53:AG53" si="47">AF26+AF30+AF33-AF34-AF51</f>
        <v>143.14065242065988</v>
      </c>
      <c r="AG53" s="179">
        <f t="shared" si="47"/>
        <v>139.84065242065989</v>
      </c>
      <c r="AH53" s="171">
        <f>AH26+AH30+AH33-AH34-AH51</f>
        <v>154.66121254719667</v>
      </c>
      <c r="AI53" s="171">
        <f t="shared" ref="AI53" si="48">AI26+AI30+AI33-AI34-AI51</f>
        <v>148.56121254719665</v>
      </c>
    </row>
    <row r="54" spans="1:35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77"/>
      <c r="AF54" s="177"/>
      <c r="AG54" s="177"/>
      <c r="AH54" s="168"/>
      <c r="AI54" s="168"/>
    </row>
    <row r="55" spans="1:35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63">
        <v>7</v>
      </c>
      <c r="N55" s="163">
        <v>7</v>
      </c>
      <c r="O55" s="16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86">
        <v>7</v>
      </c>
      <c r="AF55" s="186">
        <v>7</v>
      </c>
      <c r="AG55" s="186">
        <v>7</v>
      </c>
      <c r="AH55" s="163">
        <v>7</v>
      </c>
      <c r="AI55" s="163">
        <v>7</v>
      </c>
    </row>
    <row r="56" spans="1:35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72" t="s">
        <v>16</v>
      </c>
      <c r="N56" s="172" t="s">
        <v>16</v>
      </c>
      <c r="O56" s="17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  <c r="AE56" s="183" t="s">
        <v>16</v>
      </c>
      <c r="AF56" s="183" t="s">
        <v>16</v>
      </c>
      <c r="AG56" s="183" t="s">
        <v>16</v>
      </c>
      <c r="AH56" s="191" t="s">
        <v>16</v>
      </c>
      <c r="AI56" s="191" t="s">
        <v>16</v>
      </c>
    </row>
    <row r="57" spans="1:35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63">
        <v>4.4800000000000004</v>
      </c>
      <c r="N57" s="163">
        <v>4.4800000000000004</v>
      </c>
      <c r="O57" s="163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  <c r="AE57" s="186">
        <v>4.4800000000000004</v>
      </c>
      <c r="AF57" s="186">
        <v>4.4800000000000004</v>
      </c>
      <c r="AG57" s="186">
        <v>4.4800000000000004</v>
      </c>
      <c r="AH57" s="163">
        <v>4.4800000000000004</v>
      </c>
      <c r="AI57" s="163">
        <v>4.4800000000000004</v>
      </c>
    </row>
    <row r="58" spans="1:35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86">
        <v>0</v>
      </c>
      <c r="AF58" s="186">
        <v>0</v>
      </c>
      <c r="AG58" s="186">
        <v>0</v>
      </c>
      <c r="AH58" s="163">
        <v>0</v>
      </c>
      <c r="AI58" s="163">
        <v>0</v>
      </c>
    </row>
    <row r="59" spans="1:35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63">
        <v>26.25</v>
      </c>
      <c r="N59" s="163">
        <v>26.25</v>
      </c>
      <c r="O59" s="16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86">
        <v>26.25</v>
      </c>
      <c r="AF59" s="186">
        <v>26.25</v>
      </c>
      <c r="AG59" s="186">
        <v>26.25</v>
      </c>
      <c r="AH59" s="163">
        <v>26.25</v>
      </c>
      <c r="AI59" s="163">
        <v>26.25</v>
      </c>
    </row>
    <row r="60" spans="1:35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86">
        <v>0</v>
      </c>
      <c r="AF60" s="186">
        <v>0</v>
      </c>
      <c r="AG60" s="186">
        <v>0</v>
      </c>
      <c r="AH60" s="163">
        <v>0</v>
      </c>
      <c r="AI60" s="163">
        <v>0</v>
      </c>
    </row>
    <row r="61" spans="1:35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70" t="s">
        <v>16</v>
      </c>
      <c r="N61" s="170" t="s">
        <v>16</v>
      </c>
      <c r="O61" s="17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  <c r="AE61" s="195" t="s">
        <v>16</v>
      </c>
      <c r="AF61" s="195" t="s">
        <v>16</v>
      </c>
      <c r="AG61" s="195" t="s">
        <v>16</v>
      </c>
      <c r="AH61" s="193" t="s">
        <v>16</v>
      </c>
      <c r="AI61" s="193" t="s">
        <v>16</v>
      </c>
    </row>
    <row r="62" spans="1:35" ht="30">
      <c r="A62" s="22" t="s">
        <v>109</v>
      </c>
      <c r="B62" s="37">
        <f t="shared" ref="B62:G62" si="49">B53-B57+B58-B59+B60</f>
        <v>131.64121254719666</v>
      </c>
      <c r="C62" s="37">
        <f t="shared" si="49"/>
        <v>126.04121254719669</v>
      </c>
      <c r="D62" s="37">
        <f t="shared" si="49"/>
        <v>122.44121254719667</v>
      </c>
      <c r="E62" s="37">
        <f t="shared" si="49"/>
        <v>117.83121254719666</v>
      </c>
      <c r="F62" s="37">
        <f t="shared" si="49"/>
        <v>111.16121254719667</v>
      </c>
      <c r="G62" s="78">
        <f t="shared" si="49"/>
        <v>125.46121254719668</v>
      </c>
      <c r="H62" s="78">
        <f t="shared" ref="H62:L62" si="50">H53-H57+H58-H59+H60</f>
        <v>119.23121254719666</v>
      </c>
      <c r="I62" s="78">
        <f t="shared" si="50"/>
        <v>115.46121254719668</v>
      </c>
      <c r="J62" s="23">
        <f t="shared" si="50"/>
        <v>127.87190068970611</v>
      </c>
      <c r="K62" s="23">
        <f t="shared" si="50"/>
        <v>120.80190068970612</v>
      </c>
      <c r="L62" s="23">
        <f t="shared" si="50"/>
        <v>116.08190068970609</v>
      </c>
      <c r="M62" s="171">
        <v>124.34121254719668</v>
      </c>
      <c r="N62" s="171">
        <v>118.34121254719668</v>
      </c>
      <c r="O62" s="171">
        <v>112.24121254719668</v>
      </c>
      <c r="P62" s="171">
        <f>P53-P57+P58-P59+P60</f>
        <v>135.180400906507</v>
      </c>
      <c r="Q62" s="171">
        <f t="shared" ref="Q62:R62" si="51">Q53-Q57+Q58-Q59+Q60</f>
        <v>129.28040090650703</v>
      </c>
      <c r="R62" s="171">
        <f t="shared" si="51"/>
        <v>125.78040090650703</v>
      </c>
      <c r="S62" s="171">
        <f>S53-S57+S58-S59+S60</f>
        <v>122.85121254719667</v>
      </c>
      <c r="T62" s="171">
        <f t="shared" ref="T62:U62" si="52">T53-T57+T58-T59+T60</f>
        <v>116.29121254719666</v>
      </c>
      <c r="U62" s="171">
        <f t="shared" si="52"/>
        <v>112.17121254719666</v>
      </c>
      <c r="V62" s="171">
        <f>V53-V57+V58-V59+V60</f>
        <v>130.15040090650703</v>
      </c>
      <c r="W62" s="171">
        <f t="shared" ref="W62:X62" si="53">W53-W57+W58-W59+W60</f>
        <v>123.91040090650702</v>
      </c>
      <c r="X62" s="171">
        <f t="shared" si="53"/>
        <v>120.03040090650703</v>
      </c>
      <c r="Y62" s="171">
        <f>Y53-Y57+Y58-Y59+Y60</f>
        <v>124.04121254719666</v>
      </c>
      <c r="Z62" s="171">
        <f t="shared" ref="Z62:AA62" si="54">Z53-Z57+Z58-Z59+Z60</f>
        <v>118.04121254719666</v>
      </c>
      <c r="AA62" s="171">
        <f t="shared" si="54"/>
        <v>115.04121254719666</v>
      </c>
      <c r="AB62" s="179">
        <f>AB53-AB57+AB58-AB59+AB60</f>
        <v>115.74121254719668</v>
      </c>
      <c r="AC62" s="179">
        <f t="shared" ref="AC62:AD62" si="55">AC53-AC57+AC58-AC59+AC60</f>
        <v>109.14121254719666</v>
      </c>
      <c r="AD62" s="179">
        <f t="shared" si="55"/>
        <v>105.24121254719668</v>
      </c>
      <c r="AE62" s="179">
        <f>AE53-AE57+AE58-AE59+AE60</f>
        <v>117.91065242065989</v>
      </c>
      <c r="AF62" s="179">
        <f t="shared" ref="AF62:AG62" si="56">AF53-AF57+AF58-AF59+AF60</f>
        <v>112.41065242065989</v>
      </c>
      <c r="AG62" s="179">
        <f t="shared" si="56"/>
        <v>109.1106524206599</v>
      </c>
      <c r="AH62" s="171">
        <f>AH53-AH57+AH58-AH59+AH60</f>
        <v>123.93121254719668</v>
      </c>
      <c r="AI62" s="171">
        <f t="shared" ref="AI62" si="57">AI53-AI57+AI58-AI59+AI60</f>
        <v>117.83121254719666</v>
      </c>
    </row>
    <row r="63" spans="1:35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73"/>
      <c r="N63" s="173"/>
      <c r="O63" s="173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F63" s="2"/>
      <c r="AG63" s="2"/>
      <c r="AI63" s="194"/>
    </row>
    <row r="64" spans="1:35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70" t="s">
        <v>16</v>
      </c>
      <c r="N64" s="170" t="s">
        <v>16</v>
      </c>
      <c r="O64" s="17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  <c r="AE64" s="195" t="s">
        <v>16</v>
      </c>
      <c r="AF64" s="195" t="s">
        <v>16</v>
      </c>
      <c r="AG64" s="195" t="s">
        <v>16</v>
      </c>
      <c r="AH64" s="193" t="s">
        <v>16</v>
      </c>
      <c r="AI64" s="193" t="s">
        <v>16</v>
      </c>
    </row>
    <row r="65" spans="1:35" ht="15">
      <c r="A65" s="22" t="s">
        <v>98</v>
      </c>
      <c r="B65" s="37">
        <f t="shared" ref="B65:L65" si="58">B17-B23-B51+B21+B33</f>
        <v>153.60000000000002</v>
      </c>
      <c r="C65" s="37">
        <f t="shared" si="58"/>
        <v>151.00000000000003</v>
      </c>
      <c r="D65" s="37">
        <f t="shared" si="58"/>
        <v>147.40000000000003</v>
      </c>
      <c r="E65" s="37">
        <f t="shared" si="58"/>
        <v>142.74000000000004</v>
      </c>
      <c r="F65" s="37">
        <f t="shared" si="58"/>
        <v>139.07000000000005</v>
      </c>
      <c r="G65" s="78">
        <f t="shared" si="58"/>
        <v>147.42000000000004</v>
      </c>
      <c r="H65" s="78">
        <f t="shared" si="58"/>
        <v>144.19000000000003</v>
      </c>
      <c r="I65" s="78">
        <f t="shared" si="58"/>
        <v>140.42000000000004</v>
      </c>
      <c r="J65" s="23">
        <f t="shared" si="58"/>
        <v>152.48068814250945</v>
      </c>
      <c r="K65" s="23">
        <f t="shared" si="58"/>
        <v>148.41068814250946</v>
      </c>
      <c r="L65" s="23">
        <f t="shared" si="58"/>
        <v>143.69068814250946</v>
      </c>
      <c r="M65" s="171">
        <v>146.30000000000004</v>
      </c>
      <c r="N65" s="171">
        <v>143.30000000000004</v>
      </c>
      <c r="O65" s="171">
        <v>137.20000000000005</v>
      </c>
      <c r="P65" s="171">
        <f t="shared" ref="P65:U65" si="59">P17-P23-P51+P21+P33</f>
        <v>157.1391883593104</v>
      </c>
      <c r="Q65" s="171">
        <f t="shared" si="59"/>
        <v>154.23918835931039</v>
      </c>
      <c r="R65" s="171">
        <f t="shared" si="59"/>
        <v>150.73918835931039</v>
      </c>
      <c r="S65" s="171">
        <f t="shared" si="59"/>
        <v>144.81000000000003</v>
      </c>
      <c r="T65" s="171">
        <f t="shared" si="59"/>
        <v>141.25000000000003</v>
      </c>
      <c r="U65" s="171">
        <f t="shared" si="59"/>
        <v>137.13000000000002</v>
      </c>
      <c r="V65" s="171">
        <f t="shared" ref="V65:AA65" si="60">V17-V23-V51+V21+V33</f>
        <v>152.10918835931039</v>
      </c>
      <c r="W65" s="171">
        <f t="shared" si="60"/>
        <v>148.86918835931039</v>
      </c>
      <c r="X65" s="171">
        <f t="shared" si="60"/>
        <v>144.98918835931039</v>
      </c>
      <c r="Y65" s="171">
        <f t="shared" si="60"/>
        <v>146.00000000000003</v>
      </c>
      <c r="Z65" s="171">
        <f t="shared" si="60"/>
        <v>143.00000000000003</v>
      </c>
      <c r="AA65" s="171">
        <f t="shared" si="60"/>
        <v>140.00000000000003</v>
      </c>
      <c r="AB65" s="179">
        <f>AB17-AB23-AB51+AB21+AB33</f>
        <v>141.70000000000005</v>
      </c>
      <c r="AC65" s="179">
        <f>AC17-AC23-AC51+AC21+AC33</f>
        <v>138.10000000000002</v>
      </c>
      <c r="AD65" s="179">
        <f>AD17-AD23-AD51+AD21+AD33</f>
        <v>134.20000000000005</v>
      </c>
      <c r="AE65" s="179">
        <f t="shared" ref="AE65:AI65" si="61">AE17-AE23-AE51+AE21+AE33</f>
        <v>139.86943987346325</v>
      </c>
      <c r="AF65" s="179">
        <f t="shared" si="61"/>
        <v>137.36943987346325</v>
      </c>
      <c r="AG65" s="179">
        <f t="shared" si="61"/>
        <v>134.06943987346327</v>
      </c>
      <c r="AH65" s="171">
        <f t="shared" si="61"/>
        <v>150.60000000000002</v>
      </c>
      <c r="AI65" s="171">
        <f t="shared" si="61"/>
        <v>147.50000000000003</v>
      </c>
    </row>
  </sheetData>
  <mergeCells count="12">
    <mergeCell ref="AH1:AI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11" width="15.62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" width="15.625" style="2" customWidth="1"/>
    <col min="17" max="17" width="15.625" style="3" customWidth="1"/>
    <col min="18" max="18" width="15.625" style="2" customWidth="1"/>
    <col min="19" max="19" width="15.625" style="3" customWidth="1"/>
    <col min="20" max="20" width="15.625" style="2" customWidth="1"/>
    <col min="21" max="21" width="15.625" style="3" customWidth="1"/>
    <col min="22" max="22" width="15.625" style="2" customWidth="1"/>
    <col min="23" max="23" width="15.625" style="3" customWidth="1"/>
    <col min="24" max="24" width="15.625" style="194" customWidth="1"/>
    <col min="25" max="25" width="15.625" style="3" customWidth="1"/>
    <col min="26" max="16384" width="9" style="3"/>
  </cols>
  <sheetData>
    <row r="1" spans="1:25" ht="14.25" customHeight="1">
      <c r="A1" s="4"/>
      <c r="B1" s="205" t="s">
        <v>100</v>
      </c>
      <c r="C1" s="205"/>
      <c r="D1" s="205" t="s">
        <v>101</v>
      </c>
      <c r="E1" s="205"/>
      <c r="F1" s="206" t="s">
        <v>113</v>
      </c>
      <c r="G1" s="206"/>
      <c r="H1" s="205" t="s">
        <v>116</v>
      </c>
      <c r="I1" s="205"/>
      <c r="J1" s="205" t="s">
        <v>122</v>
      </c>
      <c r="K1" s="205"/>
      <c r="L1" s="205" t="s">
        <v>123</v>
      </c>
      <c r="M1" s="205"/>
      <c r="N1" s="205" t="s">
        <v>124</v>
      </c>
      <c r="O1" s="205"/>
      <c r="P1" s="205" t="s">
        <v>127</v>
      </c>
      <c r="Q1" s="205"/>
      <c r="R1" s="205" t="s">
        <v>128</v>
      </c>
      <c r="S1" s="205"/>
      <c r="T1" s="205" t="s">
        <v>129</v>
      </c>
      <c r="U1" s="205"/>
      <c r="V1" s="205" t="s">
        <v>131</v>
      </c>
      <c r="W1" s="205"/>
      <c r="X1" s="205" t="s">
        <v>132</v>
      </c>
      <c r="Y1" s="205"/>
    </row>
    <row r="2" spans="1:25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84" t="s">
        <v>102</v>
      </c>
      <c r="W2" s="185" t="s">
        <v>110</v>
      </c>
      <c r="X2" s="174" t="s">
        <v>102</v>
      </c>
      <c r="Y2" s="198" t="s">
        <v>110</v>
      </c>
    </row>
    <row r="3" spans="1:25" ht="15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</row>
    <row r="4" spans="1:25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78">
        <v>100</v>
      </c>
      <c r="W4" s="178">
        <v>100</v>
      </c>
      <c r="X4" s="164">
        <v>100</v>
      </c>
      <c r="Y4" s="164">
        <v>100</v>
      </c>
    </row>
    <row r="5" spans="1:25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83" t="s">
        <v>16</v>
      </c>
      <c r="W5" s="183" t="s">
        <v>16</v>
      </c>
      <c r="X5" s="191" t="s">
        <v>16</v>
      </c>
      <c r="Y5" s="191" t="s">
        <v>16</v>
      </c>
    </row>
    <row r="6" spans="1:25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  <c r="V6" s="183" t="s">
        <v>16</v>
      </c>
      <c r="W6" s="183" t="s">
        <v>16</v>
      </c>
      <c r="X6" s="191" t="s">
        <v>16</v>
      </c>
      <c r="Y6" s="191" t="s">
        <v>16</v>
      </c>
    </row>
    <row r="7" spans="1:25" ht="1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83" t="s">
        <v>16</v>
      </c>
      <c r="K7" s="183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  <c r="R7" s="183" t="s">
        <v>16</v>
      </c>
      <c r="S7" s="183" t="s">
        <v>16</v>
      </c>
      <c r="T7" s="183" t="s">
        <v>16</v>
      </c>
      <c r="U7" s="183" t="s">
        <v>16</v>
      </c>
      <c r="V7" s="183" t="s">
        <v>16</v>
      </c>
      <c r="W7" s="183" t="s">
        <v>16</v>
      </c>
      <c r="X7" s="191" t="s">
        <v>16</v>
      </c>
      <c r="Y7" s="191" t="s">
        <v>16</v>
      </c>
    </row>
    <row r="8" spans="1:25" ht="1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81">
        <v>0.1</v>
      </c>
      <c r="K8" s="181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  <c r="R8" s="181">
        <v>0.1</v>
      </c>
      <c r="S8" s="181">
        <v>0.1</v>
      </c>
      <c r="T8" s="181">
        <v>0.1</v>
      </c>
      <c r="U8" s="181">
        <v>0.1</v>
      </c>
      <c r="V8" s="181">
        <v>0.1</v>
      </c>
      <c r="W8" s="181">
        <v>0.1</v>
      </c>
      <c r="X8" s="192">
        <v>0.1</v>
      </c>
      <c r="Y8" s="192">
        <v>0.1</v>
      </c>
    </row>
    <row r="9" spans="1:25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6" t="s">
        <v>22</v>
      </c>
      <c r="S9" s="176" t="s">
        <v>22</v>
      </c>
      <c r="T9" s="178" t="s">
        <v>22</v>
      </c>
      <c r="U9" s="178" t="s">
        <v>22</v>
      </c>
      <c r="V9" s="178" t="s">
        <v>22</v>
      </c>
      <c r="W9" s="178" t="s">
        <v>22</v>
      </c>
      <c r="X9" s="164" t="s">
        <v>22</v>
      </c>
      <c r="Y9" s="164" t="s">
        <v>22</v>
      </c>
    </row>
    <row r="10" spans="1:25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  <c r="R10" s="176">
        <v>3</v>
      </c>
      <c r="S10" s="176">
        <v>3</v>
      </c>
      <c r="T10" s="178">
        <v>3</v>
      </c>
      <c r="U10" s="178">
        <v>3</v>
      </c>
      <c r="V10" s="178">
        <v>3</v>
      </c>
      <c r="W10" s="178">
        <v>3</v>
      </c>
      <c r="X10" s="164">
        <v>3</v>
      </c>
      <c r="Y10" s="164">
        <v>3</v>
      </c>
    </row>
    <row r="11" spans="1:25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68"/>
      <c r="Y11" s="168"/>
    </row>
    <row r="12" spans="1:25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78">
        <v>1</v>
      </c>
      <c r="W12" s="178">
        <v>1</v>
      </c>
      <c r="X12" s="164">
        <v>1</v>
      </c>
      <c r="Y12" s="164">
        <v>1</v>
      </c>
    </row>
    <row r="13" spans="1:25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  <c r="R13" s="176">
        <v>64</v>
      </c>
      <c r="S13" s="176">
        <v>64</v>
      </c>
      <c r="T13" s="178">
        <v>64</v>
      </c>
      <c r="U13" s="178">
        <v>64</v>
      </c>
      <c r="V13" s="178">
        <v>64</v>
      </c>
      <c r="W13" s="178">
        <v>64</v>
      </c>
      <c r="X13" s="164">
        <v>64</v>
      </c>
      <c r="Y13" s="164">
        <v>64</v>
      </c>
    </row>
    <row r="14" spans="1:25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  <c r="R14" s="176">
        <v>1</v>
      </c>
      <c r="S14" s="176">
        <v>1</v>
      </c>
      <c r="T14" s="178">
        <v>1</v>
      </c>
      <c r="U14" s="178">
        <v>1</v>
      </c>
      <c r="V14" s="178">
        <v>1</v>
      </c>
      <c r="W14" s="178">
        <v>1</v>
      </c>
      <c r="X14" s="164">
        <v>1</v>
      </c>
      <c r="Y14" s="164">
        <v>1</v>
      </c>
    </row>
    <row r="15" spans="1:25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6" t="s">
        <v>16</v>
      </c>
      <c r="S15" s="176" t="s">
        <v>16</v>
      </c>
      <c r="T15" s="178" t="s">
        <v>16</v>
      </c>
      <c r="U15" s="178" t="s">
        <v>16</v>
      </c>
      <c r="V15" s="178" t="s">
        <v>16</v>
      </c>
      <c r="W15" s="178" t="s">
        <v>16</v>
      </c>
      <c r="X15" s="164" t="s">
        <v>16</v>
      </c>
      <c r="Y15" s="164" t="s">
        <v>16</v>
      </c>
    </row>
    <row r="16" spans="1:25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78">
        <v>23</v>
      </c>
      <c r="W16" s="178">
        <v>23</v>
      </c>
      <c r="X16" s="164">
        <v>23</v>
      </c>
      <c r="Y16" s="164">
        <v>23</v>
      </c>
    </row>
    <row r="17" spans="1:25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78">
        <v>23</v>
      </c>
      <c r="W17" s="178">
        <v>23</v>
      </c>
      <c r="X17" s="164">
        <v>23</v>
      </c>
      <c r="Y17" s="164">
        <v>23</v>
      </c>
    </row>
    <row r="18" spans="1:25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v>0</v>
      </c>
      <c r="K18" s="176">
        <v>-3</v>
      </c>
      <c r="L18" s="178">
        <f t="shared" ref="L18:Q18" si="1">L19+10*LOG10(L12/L14)-L20</f>
        <v>0</v>
      </c>
      <c r="M18" s="178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si="1"/>
        <v>0</v>
      </c>
      <c r="Q18" s="176">
        <f t="shared" si="1"/>
        <v>-3</v>
      </c>
      <c r="R18" s="176">
        <f t="shared" ref="R18:W18" si="2">R19+10*LOG10(R12/R14)-R20</f>
        <v>0</v>
      </c>
      <c r="S18" s="176">
        <f t="shared" si="2"/>
        <v>-3</v>
      </c>
      <c r="T18" s="178">
        <f t="shared" si="2"/>
        <v>0</v>
      </c>
      <c r="U18" s="178">
        <f t="shared" si="2"/>
        <v>-3</v>
      </c>
      <c r="V18" s="178">
        <f t="shared" si="2"/>
        <v>0</v>
      </c>
      <c r="W18" s="178">
        <f t="shared" si="2"/>
        <v>-3</v>
      </c>
      <c r="X18" s="164">
        <f>X19+10*LOG10(X12/X14)-X20</f>
        <v>0</v>
      </c>
      <c r="Y18" s="164">
        <f>Y19+10*LOG10(Y12/Y14)-Y20</f>
        <v>-3</v>
      </c>
    </row>
    <row r="19" spans="1:25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78">
        <v>0</v>
      </c>
      <c r="W19" s="178">
        <v>-3</v>
      </c>
      <c r="X19" s="164">
        <v>0</v>
      </c>
      <c r="Y19" s="164">
        <v>-3</v>
      </c>
    </row>
    <row r="20" spans="1:25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8">
        <v>0</v>
      </c>
      <c r="U20" s="178">
        <v>0</v>
      </c>
      <c r="V20" s="178">
        <v>0</v>
      </c>
      <c r="W20" s="178">
        <v>0</v>
      </c>
      <c r="X20" s="164">
        <v>0</v>
      </c>
      <c r="Y20" s="164">
        <v>0</v>
      </c>
    </row>
    <row r="21" spans="1:25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8">
        <v>0</v>
      </c>
      <c r="U21" s="178">
        <v>0</v>
      </c>
      <c r="V21" s="178">
        <v>0</v>
      </c>
      <c r="W21" s="178">
        <v>0</v>
      </c>
      <c r="X21" s="164">
        <v>0</v>
      </c>
      <c r="Y21" s="164">
        <v>0</v>
      </c>
    </row>
    <row r="22" spans="1:25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  <c r="X22" s="164">
        <v>0</v>
      </c>
      <c r="Y22" s="164">
        <v>0</v>
      </c>
    </row>
    <row r="23" spans="1:25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78">
        <v>0</v>
      </c>
      <c r="W23" s="178">
        <v>0</v>
      </c>
      <c r="X23" s="164">
        <v>0</v>
      </c>
      <c r="Y23" s="164">
        <v>0</v>
      </c>
    </row>
    <row r="24" spans="1:25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78">
        <v>1</v>
      </c>
      <c r="W24" s="178">
        <v>1</v>
      </c>
      <c r="X24" s="164">
        <v>1</v>
      </c>
      <c r="Y24" s="164">
        <v>1</v>
      </c>
    </row>
    <row r="25" spans="1:25" ht="1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83" t="s">
        <v>16</v>
      </c>
      <c r="K25" s="183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  <c r="R25" s="183" t="s">
        <v>16</v>
      </c>
      <c r="S25" s="183" t="s">
        <v>16</v>
      </c>
      <c r="T25" s="183" t="s">
        <v>16</v>
      </c>
      <c r="U25" s="183" t="s">
        <v>16</v>
      </c>
      <c r="V25" s="183" t="s">
        <v>16</v>
      </c>
      <c r="W25" s="183" t="s">
        <v>16</v>
      </c>
      <c r="X25" s="191" t="s">
        <v>16</v>
      </c>
      <c r="Y25" s="191" t="s">
        <v>16</v>
      </c>
    </row>
    <row r="26" spans="1:25" ht="15">
      <c r="A26" s="8" t="s">
        <v>51</v>
      </c>
      <c r="B26" s="9">
        <f t="shared" ref="B26:I26" si="3">B17+B18+B21-B23-B24</f>
        <v>22</v>
      </c>
      <c r="C26" s="9">
        <f t="shared" si="3"/>
        <v>19</v>
      </c>
      <c r="D26" s="9">
        <f t="shared" si="3"/>
        <v>22</v>
      </c>
      <c r="E26" s="9">
        <f t="shared" si="3"/>
        <v>19</v>
      </c>
      <c r="F26" s="83">
        <f t="shared" si="3"/>
        <v>22</v>
      </c>
      <c r="G26" s="83">
        <f t="shared" si="3"/>
        <v>19</v>
      </c>
      <c r="H26" s="9">
        <f t="shared" si="3"/>
        <v>22</v>
      </c>
      <c r="I26" s="9">
        <f t="shared" si="3"/>
        <v>19</v>
      </c>
      <c r="J26" s="178">
        <v>22</v>
      </c>
      <c r="K26" s="178">
        <v>19</v>
      </c>
      <c r="L26" s="178">
        <f t="shared" ref="L26:Q26" si="4">L17+L18+L21-L23-L24</f>
        <v>22</v>
      </c>
      <c r="M26" s="178">
        <f t="shared" si="4"/>
        <v>19</v>
      </c>
      <c r="N26" s="178">
        <f t="shared" si="4"/>
        <v>22</v>
      </c>
      <c r="O26" s="178">
        <f t="shared" si="4"/>
        <v>19</v>
      </c>
      <c r="P26" s="178">
        <f t="shared" si="4"/>
        <v>22</v>
      </c>
      <c r="Q26" s="178">
        <f t="shared" si="4"/>
        <v>19</v>
      </c>
      <c r="R26" s="178">
        <f t="shared" ref="R26:W26" si="5">R17+R18+R21-R23-R24</f>
        <v>22</v>
      </c>
      <c r="S26" s="178">
        <f t="shared" si="5"/>
        <v>19</v>
      </c>
      <c r="T26" s="178">
        <f t="shared" si="5"/>
        <v>22</v>
      </c>
      <c r="U26" s="178">
        <f t="shared" si="5"/>
        <v>19</v>
      </c>
      <c r="V26" s="178">
        <f t="shared" si="5"/>
        <v>22</v>
      </c>
      <c r="W26" s="178">
        <f t="shared" si="5"/>
        <v>19</v>
      </c>
      <c r="X26" s="164">
        <f>X17+X18+X21-X23-X24</f>
        <v>22</v>
      </c>
      <c r="Y26" s="164">
        <f>Y17+Y18+Y21-Y23-Y24</f>
        <v>19</v>
      </c>
    </row>
    <row r="27" spans="1:25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68"/>
      <c r="Y27" s="168"/>
    </row>
    <row r="28" spans="1:25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  <c r="R28" s="176">
        <v>192</v>
      </c>
      <c r="S28" s="176">
        <v>192</v>
      </c>
      <c r="T28" s="178">
        <v>192</v>
      </c>
      <c r="U28" s="178">
        <v>192</v>
      </c>
      <c r="V28" s="178">
        <v>192</v>
      </c>
      <c r="W28" s="178">
        <v>192</v>
      </c>
      <c r="X28" s="164">
        <v>192</v>
      </c>
      <c r="Y28" s="164">
        <v>192</v>
      </c>
    </row>
    <row r="29" spans="1:25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86">
        <v>4</v>
      </c>
      <c r="W29" s="186">
        <v>4</v>
      </c>
      <c r="X29" s="163">
        <v>4</v>
      </c>
      <c r="Y29" s="163">
        <v>4</v>
      </c>
    </row>
    <row r="30" spans="1:25" ht="45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76">
        <v>12.771212547196624</v>
      </c>
      <c r="K30" s="176">
        <v>12.771212547196624</v>
      </c>
      <c r="L30" s="178">
        <f t="shared" ref="L30:Q30" si="7">L31+10*LOG10(L28/L13)-L32</f>
        <v>12.771212547196624</v>
      </c>
      <c r="M30" s="178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6">
        <f t="shared" si="7"/>
        <v>12.771212547196624</v>
      </c>
      <c r="Q30" s="176">
        <f t="shared" si="7"/>
        <v>12.771212547196624</v>
      </c>
      <c r="R30" s="176">
        <f t="shared" ref="R30:W30" si="8">R31+10*LOG10(R28/R13)-R32</f>
        <v>12.771212547196624</v>
      </c>
      <c r="S30" s="176">
        <f t="shared" si="8"/>
        <v>12.771212547196624</v>
      </c>
      <c r="T30" s="178">
        <f t="shared" si="8"/>
        <v>8.7712125471966242</v>
      </c>
      <c r="U30" s="178">
        <f t="shared" si="8"/>
        <v>8.7712125471966242</v>
      </c>
      <c r="V30" s="178">
        <f t="shared" si="8"/>
        <v>12.771212547196624</v>
      </c>
      <c r="W30" s="178">
        <f t="shared" si="8"/>
        <v>12.771212547196624</v>
      </c>
      <c r="X30" s="164">
        <f>X31+10*LOG10(X28/X13)-X32</f>
        <v>8.0612125471966252</v>
      </c>
      <c r="Y30" s="164">
        <f>Y31+10*LOG10(Y28/Y13)-Y32</f>
        <v>8.0612125471966252</v>
      </c>
    </row>
    <row r="31" spans="1:25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78">
        <v>8</v>
      </c>
      <c r="W31" s="178">
        <v>8</v>
      </c>
      <c r="X31" s="164">
        <v>8</v>
      </c>
      <c r="Y31" s="164">
        <v>8</v>
      </c>
    </row>
    <row r="32" spans="1:25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  <c r="T32" s="186">
        <v>4</v>
      </c>
      <c r="U32" s="186">
        <v>4</v>
      </c>
      <c r="V32" s="186">
        <v>0</v>
      </c>
      <c r="W32" s="186">
        <v>0</v>
      </c>
      <c r="X32" s="163">
        <v>4.71</v>
      </c>
      <c r="Y32" s="163">
        <v>4.71</v>
      </c>
    </row>
    <row r="33" spans="1:25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15.05</v>
      </c>
      <c r="M33" s="182">
        <v>15.05</v>
      </c>
      <c r="N33" s="182">
        <v>8</v>
      </c>
      <c r="O33" s="182">
        <v>8</v>
      </c>
      <c r="P33" s="182">
        <v>8</v>
      </c>
      <c r="Q33" s="182">
        <v>8</v>
      </c>
      <c r="R33" s="182">
        <v>8</v>
      </c>
      <c r="S33" s="182">
        <v>8</v>
      </c>
      <c r="T33" s="182">
        <v>9</v>
      </c>
      <c r="U33" s="182">
        <v>9</v>
      </c>
      <c r="V33" s="182">
        <v>7</v>
      </c>
      <c r="W33" s="182">
        <v>7</v>
      </c>
      <c r="X33" s="169">
        <v>12</v>
      </c>
      <c r="Y33" s="169">
        <v>12</v>
      </c>
    </row>
    <row r="34" spans="1:25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78">
        <v>3</v>
      </c>
      <c r="W34" s="178">
        <v>3</v>
      </c>
      <c r="X34" s="164">
        <v>3</v>
      </c>
      <c r="Y34" s="164">
        <v>3</v>
      </c>
    </row>
    <row r="35" spans="1:25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78">
        <v>5</v>
      </c>
      <c r="W35" s="178">
        <v>5</v>
      </c>
      <c r="X35" s="164">
        <v>5</v>
      </c>
      <c r="Y35" s="164">
        <v>5</v>
      </c>
    </row>
    <row r="36" spans="1:25" ht="1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76">
        <v>-174</v>
      </c>
      <c r="K36" s="176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  <c r="R36" s="176">
        <v>-174</v>
      </c>
      <c r="S36" s="176">
        <v>-174</v>
      </c>
      <c r="T36" s="178">
        <v>-174</v>
      </c>
      <c r="U36" s="178">
        <v>-174</v>
      </c>
      <c r="V36" s="178">
        <v>-174</v>
      </c>
      <c r="W36" s="178">
        <v>-174</v>
      </c>
      <c r="X36" s="164">
        <v>-174</v>
      </c>
      <c r="Y36" s="164">
        <v>-174</v>
      </c>
    </row>
    <row r="37" spans="1:25" ht="15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76" t="s">
        <v>16</v>
      </c>
      <c r="K37" s="176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  <c r="R37" s="176" t="s">
        <v>16</v>
      </c>
      <c r="S37" s="176" t="s">
        <v>16</v>
      </c>
      <c r="T37" s="178" t="s">
        <v>16</v>
      </c>
      <c r="U37" s="178" t="s">
        <v>16</v>
      </c>
      <c r="V37" s="178" t="s">
        <v>16</v>
      </c>
      <c r="W37" s="178" t="s">
        <v>16</v>
      </c>
      <c r="X37" s="164" t="s">
        <v>16</v>
      </c>
      <c r="Y37" s="164" t="s">
        <v>16</v>
      </c>
    </row>
    <row r="38" spans="1:25" ht="15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86">
        <v>-999</v>
      </c>
      <c r="K38" s="186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  <c r="R38" s="186">
        <v>-999</v>
      </c>
      <c r="S38" s="186">
        <v>-999</v>
      </c>
      <c r="T38" s="186">
        <v>-999</v>
      </c>
      <c r="U38" s="186">
        <v>-999</v>
      </c>
      <c r="V38" s="186">
        <v>-164.03</v>
      </c>
      <c r="W38" s="186">
        <v>-164.03</v>
      </c>
      <c r="X38" s="163">
        <v>-999</v>
      </c>
      <c r="Y38" s="163">
        <v>-999</v>
      </c>
    </row>
    <row r="39" spans="1:25" ht="30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83" t="s">
        <v>16</v>
      </c>
      <c r="K39" s="183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  <c r="R39" s="183" t="s">
        <v>16</v>
      </c>
      <c r="S39" s="183" t="s">
        <v>16</v>
      </c>
      <c r="T39" s="183" t="s">
        <v>16</v>
      </c>
      <c r="U39" s="183" t="s">
        <v>16</v>
      </c>
      <c r="V39" s="183" t="s">
        <v>16</v>
      </c>
      <c r="W39" s="183" t="s">
        <v>16</v>
      </c>
      <c r="X39" s="191" t="s">
        <v>16</v>
      </c>
      <c r="Y39" s="191" t="s">
        <v>16</v>
      </c>
    </row>
    <row r="40" spans="1:25" ht="30">
      <c r="A40" s="8" t="s">
        <v>107</v>
      </c>
      <c r="B40" s="13">
        <f t="shared" ref="B40:I40" si="9">10*LOG10(10^((B35+B36)/10)+10^(B38/10))</f>
        <v>-169.00000000000003</v>
      </c>
      <c r="C40" s="13">
        <f t="shared" si="9"/>
        <v>-169.00000000000003</v>
      </c>
      <c r="D40" s="13">
        <f t="shared" si="9"/>
        <v>-169.00000000000003</v>
      </c>
      <c r="E40" s="13">
        <f t="shared" si="9"/>
        <v>-169.00000000000003</v>
      </c>
      <c r="F40" s="86">
        <f t="shared" si="9"/>
        <v>-169.00000000000003</v>
      </c>
      <c r="G40" s="86">
        <f t="shared" si="9"/>
        <v>-169.00000000000003</v>
      </c>
      <c r="H40" s="13">
        <f t="shared" si="9"/>
        <v>-164.03352307536667</v>
      </c>
      <c r="I40" s="13">
        <f t="shared" si="9"/>
        <v>-164.03352307536667</v>
      </c>
      <c r="J40" s="176">
        <v>-169.00000000000003</v>
      </c>
      <c r="K40" s="176">
        <v>-169.00000000000003</v>
      </c>
      <c r="L40" s="178">
        <f t="shared" ref="L40:Q40" si="10">10*LOG10(10^((L35+L36)/10)+10^(L38/10))</f>
        <v>-164.03352307536667</v>
      </c>
      <c r="M40" s="178">
        <f t="shared" si="10"/>
        <v>-164.03352307536667</v>
      </c>
      <c r="N40" s="176">
        <f t="shared" si="10"/>
        <v>-169.00000000000003</v>
      </c>
      <c r="O40" s="176">
        <f t="shared" si="10"/>
        <v>-169.00000000000003</v>
      </c>
      <c r="P40" s="176">
        <f t="shared" si="10"/>
        <v>-164.03352307536667</v>
      </c>
      <c r="Q40" s="176">
        <f t="shared" si="10"/>
        <v>-164.03352307536667</v>
      </c>
      <c r="R40" s="176">
        <f t="shared" ref="R40:W40" si="11">10*LOG10(10^((R35+R36)/10)+10^(R38/10))</f>
        <v>-169.00000000000003</v>
      </c>
      <c r="S40" s="176">
        <f t="shared" si="11"/>
        <v>-169.00000000000003</v>
      </c>
      <c r="T40" s="178">
        <f t="shared" si="11"/>
        <v>-169.00000000000003</v>
      </c>
      <c r="U40" s="178">
        <f t="shared" si="11"/>
        <v>-169.00000000000003</v>
      </c>
      <c r="V40" s="178">
        <f t="shared" si="11"/>
        <v>-162.82946299127457</v>
      </c>
      <c r="W40" s="178">
        <f t="shared" si="11"/>
        <v>-162.82946299127457</v>
      </c>
      <c r="X40" s="164">
        <f>10*LOG10(10^((X35+X36)/10)+10^(X38/10))</f>
        <v>-169.00000000000003</v>
      </c>
      <c r="Y40" s="164">
        <f>10*LOG10(10^((Y35+Y36)/10)+10^(Y38/10))</f>
        <v>-169.00000000000003</v>
      </c>
    </row>
    <row r="41" spans="1:25" ht="1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76" t="s">
        <v>16</v>
      </c>
      <c r="K41" s="176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  <c r="R41" s="176" t="s">
        <v>16</v>
      </c>
      <c r="S41" s="176" t="s">
        <v>16</v>
      </c>
      <c r="T41" s="178" t="s">
        <v>16</v>
      </c>
      <c r="U41" s="178" t="s">
        <v>16</v>
      </c>
      <c r="V41" s="178" t="s">
        <v>16</v>
      </c>
      <c r="W41" s="178" t="s">
        <v>16</v>
      </c>
      <c r="X41" s="164" t="s">
        <v>16</v>
      </c>
      <c r="Y41" s="164" t="s">
        <v>16</v>
      </c>
    </row>
    <row r="42" spans="1:25" ht="15">
      <c r="A42" s="42" t="s">
        <v>70</v>
      </c>
      <c r="B42" s="13">
        <f t="shared" ref="B42:I42" si="12">2*360*1000</f>
        <v>720000</v>
      </c>
      <c r="C42" s="13">
        <f t="shared" si="12"/>
        <v>720000</v>
      </c>
      <c r="D42" s="13">
        <f t="shared" si="12"/>
        <v>720000</v>
      </c>
      <c r="E42" s="13">
        <f t="shared" si="12"/>
        <v>720000</v>
      </c>
      <c r="F42" s="86">
        <f t="shared" si="12"/>
        <v>720000</v>
      </c>
      <c r="G42" s="86">
        <f t="shared" si="12"/>
        <v>720000</v>
      </c>
      <c r="H42" s="13">
        <f t="shared" si="12"/>
        <v>720000</v>
      </c>
      <c r="I42" s="13">
        <f t="shared" si="12"/>
        <v>720000</v>
      </c>
      <c r="J42" s="176">
        <v>720000</v>
      </c>
      <c r="K42" s="176">
        <v>720000</v>
      </c>
      <c r="L42" s="178">
        <f t="shared" ref="L42:Q42" si="13">2*360*1000</f>
        <v>720000</v>
      </c>
      <c r="M42" s="178">
        <f t="shared" si="13"/>
        <v>720000</v>
      </c>
      <c r="N42" s="176">
        <f t="shared" si="13"/>
        <v>720000</v>
      </c>
      <c r="O42" s="176">
        <f t="shared" si="13"/>
        <v>720000</v>
      </c>
      <c r="P42" s="176">
        <f t="shared" si="13"/>
        <v>720000</v>
      </c>
      <c r="Q42" s="176">
        <f t="shared" si="13"/>
        <v>720000</v>
      </c>
      <c r="R42" s="176">
        <f t="shared" ref="R42:W42" si="14">2*360*1000</f>
        <v>720000</v>
      </c>
      <c r="S42" s="176">
        <f t="shared" si="14"/>
        <v>720000</v>
      </c>
      <c r="T42" s="178">
        <f t="shared" si="14"/>
        <v>720000</v>
      </c>
      <c r="U42" s="178">
        <f t="shared" si="14"/>
        <v>720000</v>
      </c>
      <c r="V42" s="178">
        <f t="shared" si="14"/>
        <v>720000</v>
      </c>
      <c r="W42" s="178">
        <f t="shared" si="14"/>
        <v>720000</v>
      </c>
      <c r="X42" s="164">
        <f>2*360*1000</f>
        <v>720000</v>
      </c>
      <c r="Y42" s="164">
        <f>2*360*1000</f>
        <v>720000</v>
      </c>
    </row>
    <row r="43" spans="1:25" ht="1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83" t="s">
        <v>16</v>
      </c>
      <c r="K43" s="183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  <c r="R43" s="183" t="s">
        <v>16</v>
      </c>
      <c r="S43" s="183" t="s">
        <v>16</v>
      </c>
      <c r="T43" s="183" t="s">
        <v>16</v>
      </c>
      <c r="U43" s="183" t="s">
        <v>16</v>
      </c>
      <c r="V43" s="183" t="s">
        <v>16</v>
      </c>
      <c r="W43" s="183" t="s">
        <v>16</v>
      </c>
      <c r="X43" s="191" t="s">
        <v>16</v>
      </c>
      <c r="Y43" s="191" t="s">
        <v>16</v>
      </c>
    </row>
    <row r="44" spans="1:25" ht="15">
      <c r="A44" s="8" t="s">
        <v>72</v>
      </c>
      <c r="B44" s="13">
        <f t="shared" ref="B44:I44" si="15">B40+10*LOG10(B42)</f>
        <v>-110.42667503568734</v>
      </c>
      <c r="C44" s="13">
        <f t="shared" si="15"/>
        <v>-110.42667503568734</v>
      </c>
      <c r="D44" s="13">
        <f t="shared" si="15"/>
        <v>-110.42667503568734</v>
      </c>
      <c r="E44" s="13">
        <f t="shared" si="15"/>
        <v>-110.42667503568734</v>
      </c>
      <c r="F44" s="86">
        <f t="shared" si="15"/>
        <v>-110.42667503568734</v>
      </c>
      <c r="G44" s="86">
        <f t="shared" si="15"/>
        <v>-110.42667503568734</v>
      </c>
      <c r="H44" s="13">
        <f t="shared" si="15"/>
        <v>-105.46019811105398</v>
      </c>
      <c r="I44" s="13">
        <f t="shared" si="15"/>
        <v>-105.46019811105398</v>
      </c>
      <c r="J44" s="176">
        <v>-110.42667503568734</v>
      </c>
      <c r="K44" s="176">
        <v>-110.42667503568734</v>
      </c>
      <c r="L44" s="178">
        <f t="shared" ref="L44:Q44" si="16">L40+10*LOG10(L42)</f>
        <v>-105.46019811105398</v>
      </c>
      <c r="M44" s="178">
        <f t="shared" si="16"/>
        <v>-105.46019811105398</v>
      </c>
      <c r="N44" s="176">
        <f t="shared" si="16"/>
        <v>-110.42667503568734</v>
      </c>
      <c r="O44" s="176">
        <f t="shared" si="16"/>
        <v>-110.42667503568734</v>
      </c>
      <c r="P44" s="176">
        <f t="shared" si="16"/>
        <v>-105.46019811105398</v>
      </c>
      <c r="Q44" s="176">
        <f t="shared" si="16"/>
        <v>-105.46019811105398</v>
      </c>
      <c r="R44" s="176">
        <f t="shared" ref="R44:W44" si="17">R40+10*LOG10(R42)</f>
        <v>-110.42667503568734</v>
      </c>
      <c r="S44" s="176">
        <f t="shared" si="17"/>
        <v>-110.42667503568734</v>
      </c>
      <c r="T44" s="178">
        <f t="shared" si="17"/>
        <v>-110.42667503568734</v>
      </c>
      <c r="U44" s="178">
        <f t="shared" si="17"/>
        <v>-110.42667503568734</v>
      </c>
      <c r="V44" s="178">
        <f t="shared" si="17"/>
        <v>-104.25613802696188</v>
      </c>
      <c r="W44" s="178">
        <f t="shared" si="17"/>
        <v>-104.25613802696188</v>
      </c>
      <c r="X44" s="164">
        <f>X40+10*LOG10(X42)</f>
        <v>-110.42667503568734</v>
      </c>
      <c r="Y44" s="164">
        <f>Y40+10*LOG10(Y42)</f>
        <v>-110.42667503568734</v>
      </c>
    </row>
    <row r="45" spans="1:25" ht="15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76" t="s">
        <v>16</v>
      </c>
      <c r="K45" s="176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  <c r="R45" s="176" t="s">
        <v>16</v>
      </c>
      <c r="S45" s="176" t="s">
        <v>16</v>
      </c>
      <c r="T45" s="178" t="s">
        <v>16</v>
      </c>
      <c r="U45" s="178" t="s">
        <v>16</v>
      </c>
      <c r="V45" s="178" t="s">
        <v>16</v>
      </c>
      <c r="W45" s="178" t="s">
        <v>16</v>
      </c>
      <c r="X45" s="164" t="s">
        <v>16</v>
      </c>
      <c r="Y45" s="164" t="s">
        <v>16</v>
      </c>
    </row>
    <row r="46" spans="1:25" ht="15">
      <c r="A46" s="43" t="s">
        <v>75</v>
      </c>
      <c r="B46" s="19">
        <v>-1.8</v>
      </c>
      <c r="C46" s="19">
        <v>-1.8</v>
      </c>
      <c r="D46" s="19">
        <v>-7.04</v>
      </c>
      <c r="E46" s="19">
        <v>-7.04</v>
      </c>
      <c r="F46" s="77">
        <v>-6.49</v>
      </c>
      <c r="G46" s="77">
        <v>-6.49</v>
      </c>
      <c r="H46" s="17">
        <v>-2.0299999999999998</v>
      </c>
      <c r="I46" s="17">
        <v>-2.29</v>
      </c>
      <c r="J46" s="182">
        <v>-5.3</v>
      </c>
      <c r="K46" s="182">
        <v>-5.3</v>
      </c>
      <c r="L46" s="182">
        <v>3</v>
      </c>
      <c r="M46" s="182">
        <v>3</v>
      </c>
      <c r="N46" s="182">
        <v>-6.44</v>
      </c>
      <c r="O46" s="182">
        <v>-6.44</v>
      </c>
      <c r="P46" s="182">
        <v>-6.43</v>
      </c>
      <c r="Q46" s="182">
        <v>-6.43</v>
      </c>
      <c r="R46" s="182">
        <v>-5.3</v>
      </c>
      <c r="S46" s="182">
        <v>-5.3</v>
      </c>
      <c r="T46" s="182">
        <v>-6.1</v>
      </c>
      <c r="U46" s="182">
        <v>-6.1</v>
      </c>
      <c r="V46" s="182">
        <v>-6</v>
      </c>
      <c r="W46" s="182">
        <v>-6</v>
      </c>
      <c r="X46" s="169">
        <v>-6.6580000000000004</v>
      </c>
      <c r="Y46" s="169">
        <v>-6.6580000000000004</v>
      </c>
    </row>
    <row r="47" spans="1:25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78">
        <v>2</v>
      </c>
      <c r="W47" s="178">
        <v>2</v>
      </c>
      <c r="X47" s="164">
        <v>2</v>
      </c>
      <c r="Y47" s="164">
        <v>2</v>
      </c>
    </row>
    <row r="48" spans="1:25" ht="30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78" t="s">
        <v>16</v>
      </c>
      <c r="K48" s="178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  <c r="R48" s="178" t="s">
        <v>16</v>
      </c>
      <c r="S48" s="178" t="s">
        <v>16</v>
      </c>
      <c r="T48" s="178" t="s">
        <v>16</v>
      </c>
      <c r="U48" s="178" t="s">
        <v>16</v>
      </c>
      <c r="V48" s="178" t="s">
        <v>16</v>
      </c>
      <c r="W48" s="178" t="s">
        <v>16</v>
      </c>
      <c r="X48" s="164" t="s">
        <v>16</v>
      </c>
      <c r="Y48" s="164" t="s">
        <v>16</v>
      </c>
    </row>
    <row r="49" spans="1:25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78">
        <v>0</v>
      </c>
      <c r="K49" s="178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  <c r="V49" s="178">
        <v>0</v>
      </c>
      <c r="W49" s="178">
        <v>0</v>
      </c>
      <c r="X49" s="164">
        <v>0</v>
      </c>
      <c r="Y49" s="164">
        <v>0</v>
      </c>
    </row>
    <row r="50" spans="1:25" ht="30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83" t="s">
        <v>16</v>
      </c>
      <c r="K50" s="183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  <c r="R50" s="183" t="s">
        <v>16</v>
      </c>
      <c r="S50" s="183" t="s">
        <v>16</v>
      </c>
      <c r="T50" s="183" t="s">
        <v>16</v>
      </c>
      <c r="U50" s="183" t="s">
        <v>16</v>
      </c>
      <c r="V50" s="183" t="s">
        <v>16</v>
      </c>
      <c r="W50" s="183" t="s">
        <v>16</v>
      </c>
      <c r="X50" s="191" t="s">
        <v>16</v>
      </c>
      <c r="Y50" s="191" t="s">
        <v>16</v>
      </c>
    </row>
    <row r="51" spans="1:25" ht="30">
      <c r="A51" s="8" t="s">
        <v>82</v>
      </c>
      <c r="B51" s="13">
        <f t="shared" ref="B51:I51" si="18">B44+B46+B47-B49</f>
        <v>-110.22667503568734</v>
      </c>
      <c r="C51" s="13">
        <f t="shared" si="18"/>
        <v>-110.22667503568734</v>
      </c>
      <c r="D51" s="13">
        <f t="shared" si="18"/>
        <v>-115.46667503568735</v>
      </c>
      <c r="E51" s="13">
        <f t="shared" si="18"/>
        <v>-115.46667503568735</v>
      </c>
      <c r="F51" s="86">
        <f t="shared" si="18"/>
        <v>-114.91667503568733</v>
      </c>
      <c r="G51" s="86">
        <f t="shared" si="18"/>
        <v>-114.91667503568733</v>
      </c>
      <c r="H51" s="13">
        <f t="shared" si="18"/>
        <v>-105.49019811105399</v>
      </c>
      <c r="I51" s="13">
        <f t="shared" si="18"/>
        <v>-105.75019811105399</v>
      </c>
      <c r="J51" s="176">
        <v>-113.72667503568734</v>
      </c>
      <c r="K51" s="176">
        <v>-113.72667503568734</v>
      </c>
      <c r="L51" s="178">
        <f t="shared" ref="L51:Q51" si="19">L44+L46+L47-L49</f>
        <v>-100.46019811105398</v>
      </c>
      <c r="M51" s="178">
        <f t="shared" si="19"/>
        <v>-100.46019811105398</v>
      </c>
      <c r="N51" s="176">
        <f t="shared" si="19"/>
        <v>-114.86667503568734</v>
      </c>
      <c r="O51" s="176">
        <f t="shared" si="19"/>
        <v>-114.86667503568734</v>
      </c>
      <c r="P51" s="176">
        <f t="shared" si="19"/>
        <v>-109.89019811105399</v>
      </c>
      <c r="Q51" s="176">
        <f t="shared" si="19"/>
        <v>-109.89019811105399</v>
      </c>
      <c r="R51" s="176">
        <f t="shared" ref="R51:W51" si="20">R44+R46+R47-R49</f>
        <v>-113.72667503568734</v>
      </c>
      <c r="S51" s="176">
        <f t="shared" si="20"/>
        <v>-113.72667503568734</v>
      </c>
      <c r="T51" s="178">
        <f t="shared" si="20"/>
        <v>-114.52667503568733</v>
      </c>
      <c r="U51" s="178">
        <f t="shared" si="20"/>
        <v>-114.52667503568733</v>
      </c>
      <c r="V51" s="178">
        <f t="shared" si="20"/>
        <v>-108.25613802696188</v>
      </c>
      <c r="W51" s="178">
        <f t="shared" si="20"/>
        <v>-108.25613802696188</v>
      </c>
      <c r="X51" s="164">
        <f>X44+X46+X47-X49</f>
        <v>-115.08467503568734</v>
      </c>
      <c r="Y51" s="164">
        <f>Y44+Y46+Y47-Y49</f>
        <v>-115.08467503568734</v>
      </c>
    </row>
    <row r="52" spans="1:25" ht="30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88" t="s">
        <v>16</v>
      </c>
      <c r="K52" s="188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  <c r="R52" s="188" t="s">
        <v>16</v>
      </c>
      <c r="S52" s="188" t="s">
        <v>16</v>
      </c>
      <c r="T52" s="195" t="s">
        <v>16</v>
      </c>
      <c r="U52" s="195" t="s">
        <v>16</v>
      </c>
      <c r="V52" s="195" t="s">
        <v>16</v>
      </c>
      <c r="W52" s="195" t="s">
        <v>16</v>
      </c>
      <c r="X52" s="193" t="s">
        <v>16</v>
      </c>
      <c r="Y52" s="193" t="s">
        <v>16</v>
      </c>
    </row>
    <row r="53" spans="1:25" ht="30">
      <c r="A53" s="45" t="s">
        <v>85</v>
      </c>
      <c r="B53" s="23">
        <f t="shared" ref="B53:I53" si="21">B26+B30+B33-B34-B51</f>
        <v>149.99788758288395</v>
      </c>
      <c r="C53" s="23">
        <f t="shared" si="21"/>
        <v>146.99788758288395</v>
      </c>
      <c r="D53" s="23">
        <f t="shared" si="21"/>
        <v>156.32788758288396</v>
      </c>
      <c r="E53" s="23">
        <f t="shared" si="21"/>
        <v>153.32788758288396</v>
      </c>
      <c r="F53" s="90">
        <f t="shared" si="21"/>
        <v>154.68788758288395</v>
      </c>
      <c r="G53" s="90">
        <f t="shared" si="21"/>
        <v>151.68788758288395</v>
      </c>
      <c r="H53" s="23">
        <f t="shared" si="21"/>
        <v>152.31291044144967</v>
      </c>
      <c r="I53" s="23">
        <f t="shared" si="21"/>
        <v>149.57291044144966</v>
      </c>
      <c r="J53" s="179">
        <v>153.49788758288395</v>
      </c>
      <c r="K53" s="179">
        <v>150.49788758288395</v>
      </c>
      <c r="L53" s="179">
        <f t="shared" ref="L53:Q53" si="22">L26+L30+L33-L34-L51</f>
        <v>147.28141065825059</v>
      </c>
      <c r="M53" s="179">
        <f t="shared" si="22"/>
        <v>144.28141065825059</v>
      </c>
      <c r="N53" s="179">
        <f t="shared" si="22"/>
        <v>154.63788758288396</v>
      </c>
      <c r="O53" s="179">
        <f t="shared" si="22"/>
        <v>151.63788758288396</v>
      </c>
      <c r="P53" s="179">
        <f t="shared" si="22"/>
        <v>149.66141065825062</v>
      </c>
      <c r="Q53" s="179">
        <f t="shared" si="22"/>
        <v>146.66141065825062</v>
      </c>
      <c r="R53" s="179">
        <f t="shared" ref="R53:W53" si="23">R26+R30+R33-R34-R51</f>
        <v>153.49788758288395</v>
      </c>
      <c r="S53" s="179">
        <f t="shared" si="23"/>
        <v>150.49788758288395</v>
      </c>
      <c r="T53" s="179">
        <f t="shared" si="23"/>
        <v>151.29788758288396</v>
      </c>
      <c r="U53" s="179">
        <f t="shared" si="23"/>
        <v>148.29788758288396</v>
      </c>
      <c r="V53" s="179">
        <f t="shared" si="23"/>
        <v>147.0273505741585</v>
      </c>
      <c r="W53" s="179">
        <f t="shared" si="23"/>
        <v>144.0273505741585</v>
      </c>
      <c r="X53" s="171">
        <f>X26+X30+X33-X34-X51</f>
        <v>154.14588758288397</v>
      </c>
      <c r="Y53" s="171">
        <f>Y26+Y30+Y33-Y34-Y51</f>
        <v>151.14588758288397</v>
      </c>
    </row>
    <row r="54" spans="1:25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68"/>
      <c r="Y54" s="168"/>
    </row>
    <row r="55" spans="1:25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86">
        <v>7</v>
      </c>
      <c r="W55" s="186">
        <v>7</v>
      </c>
      <c r="X55" s="163">
        <v>7</v>
      </c>
      <c r="Y55" s="163">
        <v>7</v>
      </c>
    </row>
    <row r="56" spans="1:25" ht="30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87" t="s">
        <v>16</v>
      </c>
      <c r="K56" s="187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  <c r="R56" s="187" t="s">
        <v>16</v>
      </c>
      <c r="S56" s="187" t="s">
        <v>16</v>
      </c>
      <c r="T56" s="183" t="s">
        <v>16</v>
      </c>
      <c r="U56" s="183" t="s">
        <v>16</v>
      </c>
      <c r="V56" s="183" t="s">
        <v>16</v>
      </c>
      <c r="W56" s="183" t="s">
        <v>16</v>
      </c>
      <c r="X56" s="191" t="s">
        <v>16</v>
      </c>
      <c r="Y56" s="191" t="s">
        <v>16</v>
      </c>
    </row>
    <row r="57" spans="1:25" ht="30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86">
        <v>4.4800000000000004</v>
      </c>
      <c r="K57" s="186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86">
        <v>4.4800000000000004</v>
      </c>
      <c r="T57" s="186">
        <v>4.4800000000000004</v>
      </c>
      <c r="U57" s="186">
        <v>4.4800000000000004</v>
      </c>
      <c r="V57" s="186">
        <v>4.4800000000000004</v>
      </c>
      <c r="W57" s="186">
        <v>4.4800000000000004</v>
      </c>
      <c r="X57" s="163">
        <v>4.4800000000000004</v>
      </c>
      <c r="Y57" s="163">
        <v>4.4800000000000004</v>
      </c>
    </row>
    <row r="58" spans="1:25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6">
        <v>0</v>
      </c>
      <c r="X58" s="163">
        <v>0</v>
      </c>
      <c r="Y58" s="163">
        <v>0</v>
      </c>
    </row>
    <row r="59" spans="1:25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86">
        <v>26.25</v>
      </c>
      <c r="W59" s="186">
        <v>26.25</v>
      </c>
      <c r="X59" s="163">
        <v>26.25</v>
      </c>
      <c r="Y59" s="163">
        <v>26.25</v>
      </c>
    </row>
    <row r="60" spans="1:25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6">
        <v>0</v>
      </c>
      <c r="X60" s="163">
        <v>0</v>
      </c>
      <c r="Y60" s="163">
        <v>0</v>
      </c>
    </row>
    <row r="61" spans="1:25" ht="30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88" t="s">
        <v>16</v>
      </c>
      <c r="K61" s="188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  <c r="R61" s="188" t="s">
        <v>16</v>
      </c>
      <c r="S61" s="188" t="s">
        <v>16</v>
      </c>
      <c r="T61" s="195" t="s">
        <v>16</v>
      </c>
      <c r="U61" s="195" t="s">
        <v>16</v>
      </c>
      <c r="V61" s="195" t="s">
        <v>16</v>
      </c>
      <c r="W61" s="195" t="s">
        <v>16</v>
      </c>
      <c r="X61" s="193" t="s">
        <v>16</v>
      </c>
      <c r="Y61" s="193" t="s">
        <v>16</v>
      </c>
    </row>
    <row r="62" spans="1:25" ht="30">
      <c r="A62" s="45" t="s">
        <v>109</v>
      </c>
      <c r="B62" s="23">
        <f t="shared" ref="B62:I62" si="24">B53-B57+B58-B59+B60</f>
        <v>119.26788758288396</v>
      </c>
      <c r="C62" s="23">
        <f t="shared" si="24"/>
        <v>116.26788758288396</v>
      </c>
      <c r="D62" s="23">
        <f t="shared" si="24"/>
        <v>125.59788758288397</v>
      </c>
      <c r="E62" s="23">
        <f t="shared" si="24"/>
        <v>122.59788758288397</v>
      </c>
      <c r="F62" s="90">
        <f t="shared" si="24"/>
        <v>123.95788758288396</v>
      </c>
      <c r="G62" s="90">
        <f t="shared" si="24"/>
        <v>120.95788758288396</v>
      </c>
      <c r="H62" s="23">
        <f t="shared" si="24"/>
        <v>121.58291044144968</v>
      </c>
      <c r="I62" s="23">
        <f t="shared" si="24"/>
        <v>118.84291044144967</v>
      </c>
      <c r="J62" s="179">
        <v>122.76788758288396</v>
      </c>
      <c r="K62" s="179">
        <v>119.76788758288396</v>
      </c>
      <c r="L62" s="179">
        <f t="shared" ref="L62:Q62" si="25">L53-L57+L58-L59+L60</f>
        <v>116.5514106582506</v>
      </c>
      <c r="M62" s="179">
        <f t="shared" si="25"/>
        <v>113.5514106582506</v>
      </c>
      <c r="N62" s="179">
        <f t="shared" si="25"/>
        <v>123.90788758288397</v>
      </c>
      <c r="O62" s="179">
        <f t="shared" si="25"/>
        <v>120.90788758288397</v>
      </c>
      <c r="P62" s="179">
        <f t="shared" si="25"/>
        <v>118.93141065825063</v>
      </c>
      <c r="Q62" s="179">
        <f t="shared" si="25"/>
        <v>115.93141065825063</v>
      </c>
      <c r="R62" s="179">
        <f t="shared" ref="R62:W62" si="26">R53-R57+R58-R59+R60</f>
        <v>122.76788758288396</v>
      </c>
      <c r="S62" s="179">
        <f t="shared" si="26"/>
        <v>119.76788758288396</v>
      </c>
      <c r="T62" s="179">
        <f t="shared" si="26"/>
        <v>120.56788758288397</v>
      </c>
      <c r="U62" s="179">
        <f t="shared" si="26"/>
        <v>117.56788758288397</v>
      </c>
      <c r="V62" s="179">
        <f t="shared" si="26"/>
        <v>116.29735057415851</v>
      </c>
      <c r="W62" s="179">
        <f t="shared" si="26"/>
        <v>113.29735057415851</v>
      </c>
      <c r="X62" s="171">
        <f>X53-X57+X58-X59+X60</f>
        <v>123.41588758288398</v>
      </c>
      <c r="Y62" s="171">
        <f>Y53-Y57+Y58-Y59+Y60</f>
        <v>120.41588758288398</v>
      </c>
    </row>
    <row r="63" spans="1:25">
      <c r="B63" s="46"/>
      <c r="C63" s="46"/>
      <c r="D63" s="46"/>
      <c r="E63" s="46"/>
      <c r="F63" s="93"/>
      <c r="G63" s="93"/>
      <c r="H63" s="46"/>
      <c r="I63" s="46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200"/>
      <c r="Y63" s="200"/>
    </row>
    <row r="64" spans="1:25" ht="15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88" t="s">
        <v>16</v>
      </c>
      <c r="K64" s="188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  <c r="R64" s="188" t="s">
        <v>16</v>
      </c>
      <c r="S64" s="188" t="s">
        <v>16</v>
      </c>
      <c r="T64" s="195" t="s">
        <v>16</v>
      </c>
      <c r="U64" s="195" t="s">
        <v>16</v>
      </c>
      <c r="V64" s="195" t="s">
        <v>16</v>
      </c>
      <c r="W64" s="195" t="s">
        <v>16</v>
      </c>
      <c r="X64" s="193" t="s">
        <v>16</v>
      </c>
      <c r="Y64" s="193" t="s">
        <v>16</v>
      </c>
    </row>
    <row r="65" spans="1:25" ht="15">
      <c r="A65" s="45" t="s">
        <v>98</v>
      </c>
      <c r="B65" s="23">
        <f t="shared" ref="B65:I65" si="27">B17-B23-B51+B21+B33</f>
        <v>141.22667503568732</v>
      </c>
      <c r="C65" s="23">
        <f t="shared" si="27"/>
        <v>141.22667503568732</v>
      </c>
      <c r="D65" s="23">
        <f t="shared" si="27"/>
        <v>150.50667503568732</v>
      </c>
      <c r="E65" s="23">
        <f t="shared" si="27"/>
        <v>150.50667503568732</v>
      </c>
      <c r="F65" s="90">
        <f t="shared" si="27"/>
        <v>145.91667503568732</v>
      </c>
      <c r="G65" s="90">
        <f t="shared" si="27"/>
        <v>145.91667503568732</v>
      </c>
      <c r="H65" s="23">
        <f t="shared" si="27"/>
        <v>143.54169789425305</v>
      </c>
      <c r="I65" s="23">
        <f t="shared" si="27"/>
        <v>143.80169789425304</v>
      </c>
      <c r="J65" s="179">
        <v>144.72667503568732</v>
      </c>
      <c r="K65" s="179">
        <v>144.72667503568732</v>
      </c>
      <c r="L65" s="179">
        <f t="shared" ref="L65:Q65" si="28">L17-L23-L51+L21+L33</f>
        <v>138.510198111054</v>
      </c>
      <c r="M65" s="179">
        <f t="shared" si="28"/>
        <v>138.510198111054</v>
      </c>
      <c r="N65" s="179">
        <f t="shared" si="28"/>
        <v>145.86667503568734</v>
      </c>
      <c r="O65" s="179">
        <f t="shared" si="28"/>
        <v>145.86667503568734</v>
      </c>
      <c r="P65" s="179">
        <f t="shared" si="28"/>
        <v>140.89019811105399</v>
      </c>
      <c r="Q65" s="179">
        <f t="shared" si="28"/>
        <v>140.89019811105399</v>
      </c>
      <c r="R65" s="179">
        <f t="shared" ref="R65:W65" si="29">R17-R23-R51+R21+R33</f>
        <v>144.72667503568732</v>
      </c>
      <c r="S65" s="179">
        <f t="shared" si="29"/>
        <v>144.72667503568732</v>
      </c>
      <c r="T65" s="179">
        <f t="shared" si="29"/>
        <v>146.52667503568733</v>
      </c>
      <c r="U65" s="179">
        <f t="shared" si="29"/>
        <v>146.52667503568733</v>
      </c>
      <c r="V65" s="179">
        <f t="shared" si="29"/>
        <v>138.25613802696188</v>
      </c>
      <c r="W65" s="179">
        <f t="shared" si="29"/>
        <v>138.25613802696188</v>
      </c>
      <c r="X65" s="171">
        <f>X17-X23-X51+X21+X33</f>
        <v>150.08467503568733</v>
      </c>
      <c r="Y65" s="171">
        <f>Y17-Y23-Y51+Y21+Y33</f>
        <v>150.08467503568733</v>
      </c>
    </row>
  </sheetData>
  <mergeCells count="12"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7" width="15.625" style="3" customWidth="1"/>
    <col min="8" max="8" width="15.625" style="2" customWidth="1"/>
    <col min="9" max="10" width="15.625" style="3" customWidth="1"/>
    <col min="11" max="11" width="15.625" style="194" customWidth="1"/>
    <col min="12" max="12" width="15.625" style="3" customWidth="1"/>
    <col min="13" max="16384" width="9" style="3"/>
  </cols>
  <sheetData>
    <row r="1" spans="1:12" ht="14.25" customHeight="1">
      <c r="A1" s="4"/>
      <c r="B1" s="205" t="s">
        <v>120</v>
      </c>
      <c r="C1" s="205"/>
      <c r="D1" s="205"/>
      <c r="E1" s="205" t="s">
        <v>128</v>
      </c>
      <c r="F1" s="205"/>
      <c r="G1" s="205"/>
      <c r="H1" s="205" t="s">
        <v>129</v>
      </c>
      <c r="I1" s="205"/>
      <c r="J1" s="205"/>
      <c r="K1" s="205" t="s">
        <v>132</v>
      </c>
      <c r="L1" s="205"/>
    </row>
    <row r="2" spans="1:12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184" t="s">
        <v>102</v>
      </c>
      <c r="F2" s="185" t="s">
        <v>103</v>
      </c>
      <c r="G2" s="185" t="s">
        <v>104</v>
      </c>
      <c r="H2" s="184" t="s">
        <v>102</v>
      </c>
      <c r="I2" s="185" t="s">
        <v>103</v>
      </c>
      <c r="J2" s="185" t="s">
        <v>104</v>
      </c>
      <c r="K2" s="174" t="s">
        <v>102</v>
      </c>
      <c r="L2" s="198" t="s">
        <v>103</v>
      </c>
    </row>
    <row r="3" spans="1:12" ht="15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</row>
    <row r="4" spans="1:12" ht="15">
      <c r="A4" s="8" t="s">
        <v>13</v>
      </c>
      <c r="B4" s="9">
        <v>100</v>
      </c>
      <c r="C4" s="9">
        <v>100</v>
      </c>
      <c r="D4" s="9">
        <v>100</v>
      </c>
      <c r="E4" s="164">
        <v>100</v>
      </c>
      <c r="F4" s="164">
        <v>100</v>
      </c>
      <c r="G4" s="164">
        <v>100</v>
      </c>
      <c r="H4" s="178">
        <v>100</v>
      </c>
      <c r="I4" s="178">
        <v>100</v>
      </c>
      <c r="J4" s="178">
        <v>100</v>
      </c>
      <c r="K4" s="164">
        <v>100</v>
      </c>
      <c r="L4" s="164">
        <v>100</v>
      </c>
    </row>
    <row r="5" spans="1:12" ht="15">
      <c r="A5" s="8" t="s">
        <v>15</v>
      </c>
      <c r="B5" s="10" t="s">
        <v>16</v>
      </c>
      <c r="C5" s="10" t="s">
        <v>16</v>
      </c>
      <c r="D5" s="10" t="s">
        <v>16</v>
      </c>
      <c r="E5" s="165" t="s">
        <v>16</v>
      </c>
      <c r="F5" s="165" t="s">
        <v>16</v>
      </c>
      <c r="G5" s="165" t="s">
        <v>16</v>
      </c>
      <c r="H5" s="183" t="s">
        <v>16</v>
      </c>
      <c r="I5" s="183" t="s">
        <v>16</v>
      </c>
      <c r="J5" s="183" t="s">
        <v>16</v>
      </c>
      <c r="K5" s="191" t="s">
        <v>16</v>
      </c>
      <c r="L5" s="191" t="s">
        <v>16</v>
      </c>
    </row>
    <row r="6" spans="1:12" ht="15">
      <c r="A6" s="8" t="s">
        <v>17</v>
      </c>
      <c r="B6" s="13" t="s">
        <v>16</v>
      </c>
      <c r="C6" s="13" t="s">
        <v>16</v>
      </c>
      <c r="D6" s="13" t="s">
        <v>16</v>
      </c>
      <c r="E6" s="166" t="s">
        <v>16</v>
      </c>
      <c r="F6" s="166" t="s">
        <v>16</v>
      </c>
      <c r="G6" s="166" t="s">
        <v>16</v>
      </c>
      <c r="H6" s="178" t="s">
        <v>16</v>
      </c>
      <c r="I6" s="178" t="s">
        <v>16</v>
      </c>
      <c r="J6" s="178" t="s">
        <v>16</v>
      </c>
      <c r="K6" s="164" t="s">
        <v>16</v>
      </c>
      <c r="L6" s="164" t="s">
        <v>16</v>
      </c>
    </row>
    <row r="7" spans="1:12" ht="15">
      <c r="A7" s="8" t="s">
        <v>19</v>
      </c>
      <c r="B7" s="58" t="s">
        <v>121</v>
      </c>
      <c r="C7" s="58" t="s">
        <v>121</v>
      </c>
      <c r="D7" s="58" t="s">
        <v>121</v>
      </c>
      <c r="E7" s="165" t="s">
        <v>16</v>
      </c>
      <c r="F7" s="165" t="s">
        <v>16</v>
      </c>
      <c r="G7" s="165" t="s">
        <v>16</v>
      </c>
      <c r="H7" s="183" t="s">
        <v>16</v>
      </c>
      <c r="I7" s="183" t="s">
        <v>16</v>
      </c>
      <c r="J7" s="183" t="s">
        <v>16</v>
      </c>
      <c r="K7" s="191" t="s">
        <v>16</v>
      </c>
      <c r="L7" s="191" t="s">
        <v>16</v>
      </c>
    </row>
    <row r="8" spans="1:12" ht="15">
      <c r="A8" s="8" t="s">
        <v>20</v>
      </c>
      <c r="B8" s="58">
        <v>0.01</v>
      </c>
      <c r="C8" s="58">
        <v>0.01</v>
      </c>
      <c r="D8" s="58">
        <v>0.01</v>
      </c>
      <c r="E8" s="167">
        <v>0.1</v>
      </c>
      <c r="F8" s="167">
        <v>0.1</v>
      </c>
      <c r="G8" s="167">
        <v>0.1</v>
      </c>
      <c r="H8" s="181">
        <v>0.1</v>
      </c>
      <c r="I8" s="181">
        <v>0.1</v>
      </c>
      <c r="J8" s="181">
        <v>0.1</v>
      </c>
      <c r="K8" s="192">
        <v>0.1</v>
      </c>
      <c r="L8" s="192">
        <v>0.1</v>
      </c>
    </row>
    <row r="9" spans="1:12" ht="15">
      <c r="A9" s="8" t="s">
        <v>21</v>
      </c>
      <c r="B9" s="13" t="s">
        <v>22</v>
      </c>
      <c r="C9" s="13" t="s">
        <v>22</v>
      </c>
      <c r="D9" s="13" t="s">
        <v>22</v>
      </c>
      <c r="E9" s="166" t="s">
        <v>22</v>
      </c>
      <c r="F9" s="166" t="s">
        <v>22</v>
      </c>
      <c r="G9" s="166" t="s">
        <v>22</v>
      </c>
      <c r="H9" s="178" t="s">
        <v>22</v>
      </c>
      <c r="I9" s="178" t="s">
        <v>22</v>
      </c>
      <c r="J9" s="178" t="s">
        <v>22</v>
      </c>
      <c r="K9" s="164" t="s">
        <v>22</v>
      </c>
      <c r="L9" s="164" t="s">
        <v>22</v>
      </c>
    </row>
    <row r="10" spans="1:12" ht="15">
      <c r="A10" s="8" t="s">
        <v>23</v>
      </c>
      <c r="B10" s="13">
        <v>3</v>
      </c>
      <c r="C10" s="13">
        <v>3</v>
      </c>
      <c r="D10" s="13">
        <v>3</v>
      </c>
      <c r="E10" s="166">
        <v>3</v>
      </c>
      <c r="F10" s="166">
        <v>3</v>
      </c>
      <c r="G10" s="166">
        <v>3</v>
      </c>
      <c r="H10" s="178">
        <v>3</v>
      </c>
      <c r="I10" s="178">
        <v>3</v>
      </c>
      <c r="J10" s="178">
        <v>3</v>
      </c>
      <c r="K10" s="164">
        <v>3</v>
      </c>
      <c r="L10" s="164">
        <v>3</v>
      </c>
    </row>
    <row r="11" spans="1:12">
      <c r="A11" s="5" t="s">
        <v>24</v>
      </c>
      <c r="B11" s="14"/>
      <c r="C11" s="14"/>
      <c r="D11" s="14"/>
      <c r="E11" s="168"/>
      <c r="F11" s="168"/>
      <c r="G11" s="168"/>
      <c r="H11" s="177"/>
      <c r="I11" s="177"/>
      <c r="J11" s="177"/>
      <c r="K11" s="168"/>
      <c r="L11" s="168"/>
    </row>
    <row r="12" spans="1:12" ht="15" customHeight="1">
      <c r="A12" s="8" t="s">
        <v>25</v>
      </c>
      <c r="B12" s="13">
        <v>192</v>
      </c>
      <c r="C12" s="13">
        <v>192</v>
      </c>
      <c r="D12" s="13">
        <v>192</v>
      </c>
      <c r="E12" s="166">
        <v>192</v>
      </c>
      <c r="F12" s="166">
        <v>192</v>
      </c>
      <c r="G12" s="166">
        <v>192</v>
      </c>
      <c r="H12" s="178">
        <v>192</v>
      </c>
      <c r="I12" s="178">
        <v>192</v>
      </c>
      <c r="J12" s="178">
        <v>192</v>
      </c>
      <c r="K12" s="164">
        <v>192</v>
      </c>
      <c r="L12" s="164">
        <v>192</v>
      </c>
    </row>
    <row r="13" spans="1:12" ht="15">
      <c r="A13" s="8" t="s">
        <v>27</v>
      </c>
      <c r="B13" s="13">
        <v>64</v>
      </c>
      <c r="C13" s="13">
        <v>64</v>
      </c>
      <c r="D13" s="13">
        <v>64</v>
      </c>
      <c r="E13" s="166">
        <v>64</v>
      </c>
      <c r="F13" s="166">
        <v>64</v>
      </c>
      <c r="G13" s="166">
        <v>64</v>
      </c>
      <c r="H13" s="178">
        <v>64</v>
      </c>
      <c r="I13" s="178">
        <v>64</v>
      </c>
      <c r="J13" s="178">
        <v>64</v>
      </c>
      <c r="K13" s="164">
        <v>64</v>
      </c>
      <c r="L13" s="164">
        <v>64</v>
      </c>
    </row>
    <row r="14" spans="1:12" ht="15">
      <c r="A14" s="16" t="s">
        <v>29</v>
      </c>
      <c r="B14" s="96">
        <v>2</v>
      </c>
      <c r="C14" s="96">
        <v>2</v>
      </c>
      <c r="D14" s="96">
        <v>2</v>
      </c>
      <c r="E14" s="163">
        <v>4</v>
      </c>
      <c r="F14" s="163">
        <v>4</v>
      </c>
      <c r="G14" s="163">
        <v>4</v>
      </c>
      <c r="H14" s="163">
        <v>4</v>
      </c>
      <c r="I14" s="163">
        <v>4</v>
      </c>
      <c r="J14" s="163">
        <v>4</v>
      </c>
      <c r="K14" s="163">
        <v>4</v>
      </c>
      <c r="L14" s="163">
        <v>4</v>
      </c>
    </row>
    <row r="15" spans="1:12" ht="15">
      <c r="A15" s="16" t="s">
        <v>31</v>
      </c>
      <c r="B15" s="97">
        <v>33</v>
      </c>
      <c r="C15" s="97">
        <v>33</v>
      </c>
      <c r="D15" s="97">
        <v>33</v>
      </c>
      <c r="E15" s="163">
        <v>24</v>
      </c>
      <c r="F15" s="163">
        <v>24</v>
      </c>
      <c r="G15" s="163">
        <v>24</v>
      </c>
      <c r="H15" s="163">
        <v>24</v>
      </c>
      <c r="I15" s="163">
        <v>24</v>
      </c>
      <c r="J15" s="163">
        <v>24</v>
      </c>
      <c r="K15" s="163">
        <v>24</v>
      </c>
      <c r="L15" s="163">
        <v>24</v>
      </c>
    </row>
    <row r="16" spans="1:12" ht="15">
      <c r="A16" s="8" t="s">
        <v>33</v>
      </c>
      <c r="B16" s="13">
        <f t="shared" ref="B16:G16" si="0">B15+10*LOG10(B4)</f>
        <v>53</v>
      </c>
      <c r="C16" s="13">
        <f t="shared" si="0"/>
        <v>53</v>
      </c>
      <c r="D16" s="13">
        <f t="shared" si="0"/>
        <v>53</v>
      </c>
      <c r="E16" s="166">
        <f t="shared" si="0"/>
        <v>44</v>
      </c>
      <c r="F16" s="166">
        <f t="shared" si="0"/>
        <v>44</v>
      </c>
      <c r="G16" s="166">
        <f t="shared" si="0"/>
        <v>44</v>
      </c>
      <c r="H16" s="178">
        <f>H15+10*LOG10(H4)</f>
        <v>44</v>
      </c>
      <c r="I16" s="178">
        <f>I15+10*LOG10(I4)</f>
        <v>44</v>
      </c>
      <c r="J16" s="178">
        <f>J15+10*LOG10(J4)</f>
        <v>44</v>
      </c>
      <c r="K16" s="164">
        <f t="shared" ref="K16:L16" si="1">K15+10*LOG10(K4)</f>
        <v>44</v>
      </c>
      <c r="L16" s="164">
        <f t="shared" si="1"/>
        <v>44</v>
      </c>
    </row>
    <row r="17" spans="1:12" ht="30">
      <c r="A17" s="8" t="s">
        <v>35</v>
      </c>
      <c r="B17" s="13">
        <f t="shared" ref="B17:G17" si="2">B15+10*LOG10(B42/1000000)</f>
        <v>41.57332496431269</v>
      </c>
      <c r="C17" s="13">
        <f t="shared" si="2"/>
        <v>41.57332496431269</v>
      </c>
      <c r="D17" s="13">
        <f t="shared" si="2"/>
        <v>41.57332496431269</v>
      </c>
      <c r="E17" s="166">
        <f t="shared" si="2"/>
        <v>32.57332496431269</v>
      </c>
      <c r="F17" s="166">
        <f t="shared" si="2"/>
        <v>32.57332496431269</v>
      </c>
      <c r="G17" s="166">
        <f t="shared" si="2"/>
        <v>32.57332496431269</v>
      </c>
      <c r="H17" s="178">
        <f>H15+10*LOG10(H42/1000000)</f>
        <v>32.57332496431269</v>
      </c>
      <c r="I17" s="178">
        <f>I15+10*LOG10(I42/1000000)</f>
        <v>32.57332496431269</v>
      </c>
      <c r="J17" s="178">
        <f>J15+10*LOG10(J42/1000000)</f>
        <v>32.57332496431269</v>
      </c>
      <c r="K17" s="164">
        <f t="shared" ref="K17:L17" si="3">K15+10*LOG10(K42/1000000)</f>
        <v>32.57332496431269</v>
      </c>
      <c r="L17" s="164">
        <f t="shared" si="3"/>
        <v>32.57332496431269</v>
      </c>
    </row>
    <row r="18" spans="1:12" ht="45">
      <c r="A18" s="15" t="s">
        <v>37</v>
      </c>
      <c r="B18" s="13">
        <f t="shared" ref="B18:G18" si="4">B19+10*LOG10(B12/B13)-B20</f>
        <v>10.121212547196624</v>
      </c>
      <c r="C18" s="13">
        <f t="shared" si="4"/>
        <v>10.121212547196624</v>
      </c>
      <c r="D18" s="13">
        <f t="shared" si="4"/>
        <v>10.121212547196624</v>
      </c>
      <c r="E18" s="166">
        <f t="shared" si="4"/>
        <v>12.771212547196624</v>
      </c>
      <c r="F18" s="166">
        <f t="shared" si="4"/>
        <v>12.771212547196624</v>
      </c>
      <c r="G18" s="166">
        <f t="shared" si="4"/>
        <v>12.771212547196624</v>
      </c>
      <c r="H18" s="178">
        <f>H19+10*LOG10(H12/H13)-H20</f>
        <v>8.7712125471966242</v>
      </c>
      <c r="I18" s="178">
        <f>I19+10*LOG10(I12/I13)-I20</f>
        <v>8.7712125471966242</v>
      </c>
      <c r="J18" s="178">
        <f>J19+10*LOG10(J12/J13)-J20</f>
        <v>8.7712125471966242</v>
      </c>
      <c r="K18" s="164">
        <f t="shared" ref="K18:L18" si="5">K19+10*LOG10(K12/K13)-K20</f>
        <v>8.0612125471966252</v>
      </c>
      <c r="L18" s="164">
        <f t="shared" si="5"/>
        <v>8.0612125471966252</v>
      </c>
    </row>
    <row r="19" spans="1:12" ht="15">
      <c r="A19" s="8" t="s">
        <v>39</v>
      </c>
      <c r="B19" s="13">
        <v>8</v>
      </c>
      <c r="C19" s="13">
        <v>8</v>
      </c>
      <c r="D19" s="13">
        <v>8</v>
      </c>
      <c r="E19" s="166">
        <v>8</v>
      </c>
      <c r="F19" s="166">
        <v>8</v>
      </c>
      <c r="G19" s="166">
        <v>8</v>
      </c>
      <c r="H19" s="178">
        <v>8</v>
      </c>
      <c r="I19" s="178">
        <v>8</v>
      </c>
      <c r="J19" s="178">
        <v>8</v>
      </c>
      <c r="K19" s="164">
        <v>8</v>
      </c>
      <c r="L19" s="164">
        <v>8</v>
      </c>
    </row>
    <row r="20" spans="1:12" ht="45">
      <c r="A20" s="16" t="s">
        <v>41</v>
      </c>
      <c r="B20" s="96">
        <v>2.65</v>
      </c>
      <c r="C20" s="96">
        <v>2.65</v>
      </c>
      <c r="D20" s="96">
        <v>2.65</v>
      </c>
      <c r="E20" s="163">
        <v>0</v>
      </c>
      <c r="F20" s="163">
        <v>0</v>
      </c>
      <c r="G20" s="163">
        <v>0</v>
      </c>
      <c r="H20" s="186">
        <v>4</v>
      </c>
      <c r="I20" s="186">
        <v>4</v>
      </c>
      <c r="J20" s="186">
        <v>4</v>
      </c>
      <c r="K20" s="163">
        <v>4.71</v>
      </c>
      <c r="L20" s="163">
        <v>4.71</v>
      </c>
    </row>
    <row r="21" spans="1:12" ht="61.5" customHeight="1">
      <c r="A21" s="33" t="s">
        <v>43</v>
      </c>
      <c r="B21" s="17">
        <f>10*LOG10(B13/B14)-8</f>
        <v>7.0514997831990609</v>
      </c>
      <c r="C21" s="17">
        <f t="shared" ref="C21:D21" si="6">10*LOG10(C13/C14)-8</f>
        <v>7.0514997831990609</v>
      </c>
      <c r="D21" s="17">
        <f t="shared" si="6"/>
        <v>7.0514997831990609</v>
      </c>
      <c r="E21" s="169">
        <v>8</v>
      </c>
      <c r="F21" s="169">
        <v>8</v>
      </c>
      <c r="G21" s="169">
        <v>8</v>
      </c>
      <c r="H21" s="182">
        <v>6</v>
      </c>
      <c r="I21" s="182">
        <v>6</v>
      </c>
      <c r="J21" s="182">
        <v>6</v>
      </c>
      <c r="K21" s="169">
        <v>12</v>
      </c>
      <c r="L21" s="169">
        <v>12</v>
      </c>
    </row>
    <row r="22" spans="1:12" ht="15">
      <c r="A22" s="8" t="s">
        <v>45</v>
      </c>
      <c r="B22" s="13">
        <v>0</v>
      </c>
      <c r="C22" s="13">
        <v>0</v>
      </c>
      <c r="D22" s="13">
        <v>0</v>
      </c>
      <c r="E22" s="166">
        <v>0</v>
      </c>
      <c r="F22" s="166">
        <v>0</v>
      </c>
      <c r="G22" s="166">
        <v>0</v>
      </c>
      <c r="H22" s="178">
        <v>0</v>
      </c>
      <c r="I22" s="178">
        <v>0</v>
      </c>
      <c r="J22" s="178">
        <v>0</v>
      </c>
      <c r="K22" s="164">
        <v>0</v>
      </c>
      <c r="L22" s="164">
        <v>0</v>
      </c>
    </row>
    <row r="23" spans="1:12" ht="15">
      <c r="A23" s="8" t="s">
        <v>47</v>
      </c>
      <c r="B23" s="13">
        <v>0</v>
      </c>
      <c r="C23" s="13">
        <v>0</v>
      </c>
      <c r="D23" s="13">
        <v>0</v>
      </c>
      <c r="E23" s="166">
        <v>0</v>
      </c>
      <c r="F23" s="166">
        <v>0</v>
      </c>
      <c r="G23" s="166">
        <v>0</v>
      </c>
      <c r="H23" s="178">
        <v>0</v>
      </c>
      <c r="I23" s="178">
        <v>0</v>
      </c>
      <c r="J23" s="178">
        <v>0</v>
      </c>
      <c r="K23" s="164">
        <v>0</v>
      </c>
      <c r="L23" s="164">
        <v>0</v>
      </c>
    </row>
    <row r="24" spans="1:12" ht="30">
      <c r="A24" s="8" t="s">
        <v>48</v>
      </c>
      <c r="B24" s="13">
        <v>3</v>
      </c>
      <c r="C24" s="13">
        <v>3</v>
      </c>
      <c r="D24" s="13">
        <v>3</v>
      </c>
      <c r="E24" s="166">
        <v>3</v>
      </c>
      <c r="F24" s="166">
        <v>3</v>
      </c>
      <c r="G24" s="166">
        <v>3</v>
      </c>
      <c r="H24" s="178">
        <v>3</v>
      </c>
      <c r="I24" s="178">
        <v>3</v>
      </c>
      <c r="J24" s="178">
        <v>3</v>
      </c>
      <c r="K24" s="164">
        <v>3</v>
      </c>
      <c r="L24" s="164">
        <v>3</v>
      </c>
    </row>
    <row r="25" spans="1:12" ht="15">
      <c r="A25" s="8" t="s">
        <v>49</v>
      </c>
      <c r="B25" s="10" t="s">
        <v>16</v>
      </c>
      <c r="C25" s="10" t="s">
        <v>16</v>
      </c>
      <c r="D25" s="10" t="s">
        <v>16</v>
      </c>
      <c r="E25" s="165" t="s">
        <v>16</v>
      </c>
      <c r="F25" s="165" t="s">
        <v>16</v>
      </c>
      <c r="G25" s="165" t="s">
        <v>16</v>
      </c>
      <c r="H25" s="183" t="s">
        <v>16</v>
      </c>
      <c r="I25" s="183" t="s">
        <v>16</v>
      </c>
      <c r="J25" s="183" t="s">
        <v>16</v>
      </c>
      <c r="K25" s="191" t="s">
        <v>16</v>
      </c>
      <c r="L25" s="191" t="s">
        <v>16</v>
      </c>
    </row>
    <row r="26" spans="1:12" ht="15">
      <c r="A26" s="8" t="s">
        <v>51</v>
      </c>
      <c r="B26" s="13">
        <f t="shared" ref="B26:G26" si="7">B17+B18+B21-B23-B24</f>
        <v>55.746037294708373</v>
      </c>
      <c r="C26" s="13">
        <f t="shared" si="7"/>
        <v>55.746037294708373</v>
      </c>
      <c r="D26" s="13">
        <f t="shared" si="7"/>
        <v>55.746037294708373</v>
      </c>
      <c r="E26" s="166">
        <f t="shared" si="7"/>
        <v>50.344537511509316</v>
      </c>
      <c r="F26" s="166">
        <f t="shared" si="7"/>
        <v>50.344537511509316</v>
      </c>
      <c r="G26" s="166">
        <f t="shared" si="7"/>
        <v>50.344537511509316</v>
      </c>
      <c r="H26" s="178">
        <f>H17+H18+H21-H23-H24</f>
        <v>44.344537511509316</v>
      </c>
      <c r="I26" s="178">
        <f>I17+I18+I21-I23-I24</f>
        <v>44.344537511509316</v>
      </c>
      <c r="J26" s="178">
        <f>J17+J18+J21-J23-J24</f>
        <v>44.344537511509316</v>
      </c>
      <c r="K26" s="164">
        <f t="shared" ref="K26:L26" si="8">K17+K18+K21-K23-K24</f>
        <v>49.634537511509315</v>
      </c>
      <c r="L26" s="164">
        <f t="shared" si="8"/>
        <v>49.634537511509315</v>
      </c>
    </row>
    <row r="27" spans="1:12">
      <c r="A27" s="5" t="s">
        <v>52</v>
      </c>
      <c r="B27" s="14"/>
      <c r="C27" s="14"/>
      <c r="D27" s="14"/>
      <c r="E27" s="168"/>
      <c r="F27" s="168"/>
      <c r="G27" s="168"/>
      <c r="H27" s="177"/>
      <c r="I27" s="177"/>
      <c r="J27" s="177"/>
      <c r="K27" s="168"/>
      <c r="L27" s="168"/>
    </row>
    <row r="28" spans="1:12" ht="15">
      <c r="A28" s="8" t="s">
        <v>53</v>
      </c>
      <c r="B28" s="13">
        <v>4</v>
      </c>
      <c r="C28" s="13">
        <v>2</v>
      </c>
      <c r="D28" s="13">
        <v>1</v>
      </c>
      <c r="E28" s="166">
        <v>4</v>
      </c>
      <c r="F28" s="166">
        <v>2</v>
      </c>
      <c r="G28" s="166">
        <v>1</v>
      </c>
      <c r="H28" s="178">
        <v>4</v>
      </c>
      <c r="I28" s="178">
        <v>2</v>
      </c>
      <c r="J28" s="178">
        <v>1</v>
      </c>
      <c r="K28" s="164">
        <v>4</v>
      </c>
      <c r="L28" s="164">
        <v>2</v>
      </c>
    </row>
    <row r="29" spans="1:12" ht="15">
      <c r="A29" s="8" t="s">
        <v>54</v>
      </c>
      <c r="B29" s="13">
        <v>4</v>
      </c>
      <c r="C29" s="13">
        <v>2</v>
      </c>
      <c r="D29" s="13">
        <v>1</v>
      </c>
      <c r="E29" s="166">
        <v>4</v>
      </c>
      <c r="F29" s="166">
        <v>2</v>
      </c>
      <c r="G29" s="166">
        <v>1</v>
      </c>
      <c r="H29" s="178">
        <v>4</v>
      </c>
      <c r="I29" s="178">
        <v>2</v>
      </c>
      <c r="J29" s="178">
        <v>1</v>
      </c>
      <c r="K29" s="164">
        <v>4</v>
      </c>
      <c r="L29" s="164">
        <v>2</v>
      </c>
    </row>
    <row r="30" spans="1:12" ht="45">
      <c r="A30" s="8" t="s">
        <v>56</v>
      </c>
      <c r="B30" s="13">
        <f t="shared" ref="B30:G30" si="9">B31+10*LOG10(B28/B29)-B32</f>
        <v>0</v>
      </c>
      <c r="C30" s="13">
        <f t="shared" si="9"/>
        <v>-3</v>
      </c>
      <c r="D30" s="13">
        <f t="shared" si="9"/>
        <v>-3</v>
      </c>
      <c r="E30" s="166">
        <f t="shared" si="9"/>
        <v>0</v>
      </c>
      <c r="F30" s="166">
        <f t="shared" si="9"/>
        <v>-3</v>
      </c>
      <c r="G30" s="166">
        <f t="shared" si="9"/>
        <v>-3</v>
      </c>
      <c r="H30" s="178">
        <f>H31+10*LOG10(H28/H29)-H32</f>
        <v>0</v>
      </c>
      <c r="I30" s="178">
        <f>I31+10*LOG10(I28/I29)-I32</f>
        <v>-3</v>
      </c>
      <c r="J30" s="178">
        <f>J31+10*LOG10(J28/J29)-J32</f>
        <v>-3</v>
      </c>
      <c r="K30" s="164">
        <f t="shared" ref="K30:L30" si="10">K31+10*LOG10(K28/K29)-K32</f>
        <v>0</v>
      </c>
      <c r="L30" s="164">
        <f t="shared" si="10"/>
        <v>-3</v>
      </c>
    </row>
    <row r="31" spans="1:12" ht="15">
      <c r="A31" s="8" t="s">
        <v>57</v>
      </c>
      <c r="B31" s="13">
        <v>0</v>
      </c>
      <c r="C31" s="13">
        <v>-3</v>
      </c>
      <c r="D31" s="13">
        <v>-3</v>
      </c>
      <c r="E31" s="166">
        <v>0</v>
      </c>
      <c r="F31" s="166">
        <v>-3</v>
      </c>
      <c r="G31" s="166">
        <v>-3</v>
      </c>
      <c r="H31" s="178">
        <v>0</v>
      </c>
      <c r="I31" s="178">
        <v>-3</v>
      </c>
      <c r="J31" s="178">
        <v>-3</v>
      </c>
      <c r="K31" s="164">
        <v>0</v>
      </c>
      <c r="L31" s="164">
        <v>-3</v>
      </c>
    </row>
    <row r="32" spans="1:12" ht="45">
      <c r="A32" s="15" t="s">
        <v>58</v>
      </c>
      <c r="B32" s="13">
        <v>0</v>
      </c>
      <c r="C32" s="13">
        <v>0</v>
      </c>
      <c r="D32" s="13">
        <v>0</v>
      </c>
      <c r="E32" s="166">
        <v>0</v>
      </c>
      <c r="F32" s="166">
        <v>0</v>
      </c>
      <c r="G32" s="166">
        <v>0</v>
      </c>
      <c r="H32" s="178">
        <v>0</v>
      </c>
      <c r="I32" s="178">
        <v>0</v>
      </c>
      <c r="J32" s="178">
        <v>0</v>
      </c>
      <c r="K32" s="164">
        <v>0</v>
      </c>
      <c r="L32" s="164">
        <v>0</v>
      </c>
    </row>
    <row r="33" spans="1:12" ht="28.5">
      <c r="A33" s="21" t="s">
        <v>105</v>
      </c>
      <c r="B33" s="13">
        <v>0</v>
      </c>
      <c r="C33" s="13">
        <v>0</v>
      </c>
      <c r="D33" s="13">
        <v>0</v>
      </c>
      <c r="E33" s="166">
        <v>0</v>
      </c>
      <c r="F33" s="166">
        <v>0</v>
      </c>
      <c r="G33" s="166">
        <v>0</v>
      </c>
      <c r="H33" s="178">
        <v>0</v>
      </c>
      <c r="I33" s="178">
        <v>0</v>
      </c>
      <c r="J33" s="178">
        <v>0</v>
      </c>
      <c r="K33" s="164">
        <v>0</v>
      </c>
      <c r="L33" s="164">
        <v>0</v>
      </c>
    </row>
    <row r="34" spans="1:12" ht="30">
      <c r="A34" s="8" t="s">
        <v>60</v>
      </c>
      <c r="B34" s="13">
        <v>1</v>
      </c>
      <c r="C34" s="13">
        <v>1</v>
      </c>
      <c r="D34" s="13">
        <v>1</v>
      </c>
      <c r="E34" s="166">
        <v>1</v>
      </c>
      <c r="F34" s="166">
        <v>1</v>
      </c>
      <c r="G34" s="166">
        <v>1</v>
      </c>
      <c r="H34" s="178">
        <v>1</v>
      </c>
      <c r="I34" s="178">
        <v>1</v>
      </c>
      <c r="J34" s="178">
        <v>1</v>
      </c>
      <c r="K34" s="164">
        <v>1</v>
      </c>
      <c r="L34" s="164">
        <v>1</v>
      </c>
    </row>
    <row r="35" spans="1:12" ht="15">
      <c r="A35" s="8" t="s">
        <v>61</v>
      </c>
      <c r="B35" s="9">
        <v>7</v>
      </c>
      <c r="C35" s="9">
        <v>7</v>
      </c>
      <c r="D35" s="9">
        <v>7</v>
      </c>
      <c r="E35" s="164">
        <v>7</v>
      </c>
      <c r="F35" s="164">
        <v>7</v>
      </c>
      <c r="G35" s="164">
        <v>7</v>
      </c>
      <c r="H35" s="178">
        <v>7</v>
      </c>
      <c r="I35" s="178">
        <v>7</v>
      </c>
      <c r="J35" s="178">
        <v>7</v>
      </c>
      <c r="K35" s="164">
        <v>7</v>
      </c>
      <c r="L35" s="164">
        <v>7</v>
      </c>
    </row>
    <row r="36" spans="1:12" ht="15">
      <c r="A36" s="8" t="s">
        <v>62</v>
      </c>
      <c r="B36" s="9">
        <v>-174</v>
      </c>
      <c r="C36" s="9">
        <v>-174</v>
      </c>
      <c r="D36" s="9">
        <v>-174</v>
      </c>
      <c r="E36" s="164">
        <v>-174</v>
      </c>
      <c r="F36" s="164">
        <v>-174</v>
      </c>
      <c r="G36" s="164">
        <v>-174</v>
      </c>
      <c r="H36" s="178">
        <v>-174</v>
      </c>
      <c r="I36" s="178">
        <v>-174</v>
      </c>
      <c r="J36" s="178">
        <v>-174</v>
      </c>
      <c r="K36" s="164">
        <v>-174</v>
      </c>
      <c r="L36" s="164">
        <v>-174</v>
      </c>
    </row>
    <row r="37" spans="1:12" ht="15">
      <c r="A37" s="15" t="s">
        <v>63</v>
      </c>
      <c r="B37" s="13" t="s">
        <v>16</v>
      </c>
      <c r="C37" s="13" t="s">
        <v>16</v>
      </c>
      <c r="D37" s="13" t="s">
        <v>16</v>
      </c>
      <c r="E37" s="166" t="s">
        <v>16</v>
      </c>
      <c r="F37" s="166" t="s">
        <v>16</v>
      </c>
      <c r="G37" s="166" t="s">
        <v>16</v>
      </c>
      <c r="H37" s="178" t="s">
        <v>16</v>
      </c>
      <c r="I37" s="178" t="s">
        <v>16</v>
      </c>
      <c r="J37" s="178" t="s">
        <v>16</v>
      </c>
      <c r="K37" s="164" t="s">
        <v>16</v>
      </c>
      <c r="L37" s="164" t="s">
        <v>16</v>
      </c>
    </row>
    <row r="38" spans="1:12" ht="15">
      <c r="A38" s="16" t="s">
        <v>65</v>
      </c>
      <c r="B38" s="96">
        <v>-169.3</v>
      </c>
      <c r="C38" s="96">
        <v>-169.3</v>
      </c>
      <c r="D38" s="96">
        <v>-169.3</v>
      </c>
      <c r="E38" s="163">
        <v>-999</v>
      </c>
      <c r="F38" s="163">
        <v>-999</v>
      </c>
      <c r="G38" s="163">
        <v>-999</v>
      </c>
      <c r="H38" s="186">
        <v>-999</v>
      </c>
      <c r="I38" s="186">
        <v>-999</v>
      </c>
      <c r="J38" s="186">
        <v>-999</v>
      </c>
      <c r="K38" s="163">
        <v>-999</v>
      </c>
      <c r="L38" s="163">
        <v>-999</v>
      </c>
    </row>
    <row r="39" spans="1:12" ht="30">
      <c r="A39" s="8" t="s">
        <v>106</v>
      </c>
      <c r="B39" s="10" t="s">
        <v>16</v>
      </c>
      <c r="C39" s="10" t="s">
        <v>16</v>
      </c>
      <c r="D39" s="10" t="s">
        <v>16</v>
      </c>
      <c r="E39" s="165" t="s">
        <v>16</v>
      </c>
      <c r="F39" s="165" t="s">
        <v>16</v>
      </c>
      <c r="G39" s="165" t="s">
        <v>16</v>
      </c>
      <c r="H39" s="183" t="s">
        <v>16</v>
      </c>
      <c r="I39" s="183" t="s">
        <v>16</v>
      </c>
      <c r="J39" s="183" t="s">
        <v>16</v>
      </c>
      <c r="K39" s="191" t="s">
        <v>16</v>
      </c>
      <c r="L39" s="191" t="s">
        <v>16</v>
      </c>
    </row>
    <row r="40" spans="1:12" ht="30">
      <c r="A40" s="8" t="s">
        <v>107</v>
      </c>
      <c r="B40" s="13">
        <f t="shared" ref="B40:G40" si="11">10*LOG10(10^((B35+B36)/10)+10^(B38/10))</f>
        <v>-164.98918835931039</v>
      </c>
      <c r="C40" s="13">
        <f t="shared" si="11"/>
        <v>-164.98918835931039</v>
      </c>
      <c r="D40" s="13">
        <f t="shared" si="11"/>
        <v>-164.98918835931039</v>
      </c>
      <c r="E40" s="166">
        <f t="shared" si="11"/>
        <v>-167.00000000000003</v>
      </c>
      <c r="F40" s="166">
        <f t="shared" si="11"/>
        <v>-167.00000000000003</v>
      </c>
      <c r="G40" s="166">
        <f t="shared" si="11"/>
        <v>-167.00000000000003</v>
      </c>
      <c r="H40" s="178">
        <f>10*LOG10(10^((H35+H36)/10)+10^(H38/10))</f>
        <v>-167.00000000000003</v>
      </c>
      <c r="I40" s="178">
        <f>10*LOG10(10^((I35+I36)/10)+10^(I38/10))</f>
        <v>-167.00000000000003</v>
      </c>
      <c r="J40" s="178">
        <f>10*LOG10(10^((J35+J36)/10)+10^(J38/10))</f>
        <v>-167.00000000000003</v>
      </c>
      <c r="K40" s="164">
        <f t="shared" ref="K40:L40" si="12">10*LOG10(10^((K35+K36)/10)+10^(K38/10))</f>
        <v>-167.00000000000003</v>
      </c>
      <c r="L40" s="164">
        <f t="shared" si="12"/>
        <v>-167.00000000000003</v>
      </c>
    </row>
    <row r="41" spans="1:12" ht="15">
      <c r="A41" s="21" t="s">
        <v>68</v>
      </c>
      <c r="B41" s="13" t="s">
        <v>16</v>
      </c>
      <c r="C41" s="13" t="s">
        <v>16</v>
      </c>
      <c r="D41" s="13" t="s">
        <v>16</v>
      </c>
      <c r="E41" s="166" t="s">
        <v>16</v>
      </c>
      <c r="F41" s="166" t="s">
        <v>16</v>
      </c>
      <c r="G41" s="166" t="s">
        <v>16</v>
      </c>
      <c r="H41" s="178" t="s">
        <v>16</v>
      </c>
      <c r="I41" s="178" t="s">
        <v>16</v>
      </c>
      <c r="J41" s="178" t="s">
        <v>16</v>
      </c>
      <c r="K41" s="164" t="s">
        <v>16</v>
      </c>
      <c r="L41" s="164" t="s">
        <v>16</v>
      </c>
    </row>
    <row r="42" spans="1:12" ht="15">
      <c r="A42" s="35" t="s">
        <v>70</v>
      </c>
      <c r="B42" s="17">
        <f>20*360*1000</f>
        <v>7200000</v>
      </c>
      <c r="C42" s="17">
        <f t="shared" ref="C42:D42" si="13">20*360*1000</f>
        <v>7200000</v>
      </c>
      <c r="D42" s="17">
        <f t="shared" si="13"/>
        <v>7200000</v>
      </c>
      <c r="E42" s="169">
        <f>20*360*1000</f>
        <v>7200000</v>
      </c>
      <c r="F42" s="169">
        <f t="shared" ref="F42:G42" si="14">20*360*1000</f>
        <v>7200000</v>
      </c>
      <c r="G42" s="169">
        <f t="shared" si="14"/>
        <v>7200000</v>
      </c>
      <c r="H42" s="182">
        <f>20*360*1000</f>
        <v>7200000</v>
      </c>
      <c r="I42" s="182">
        <f t="shared" ref="I42:J42" si="15">20*360*1000</f>
        <v>7200000</v>
      </c>
      <c r="J42" s="182">
        <f t="shared" si="15"/>
        <v>7200000</v>
      </c>
      <c r="K42" s="169">
        <f>20*360*1000</f>
        <v>7200000</v>
      </c>
      <c r="L42" s="169">
        <f t="shared" ref="L42" si="16">20*360*1000</f>
        <v>7200000</v>
      </c>
    </row>
    <row r="43" spans="1:12" ht="15">
      <c r="A43" s="8" t="s">
        <v>71</v>
      </c>
      <c r="B43" s="13" t="s">
        <v>16</v>
      </c>
      <c r="C43" s="13" t="s">
        <v>16</v>
      </c>
      <c r="D43" s="13" t="s">
        <v>16</v>
      </c>
      <c r="E43" s="166" t="s">
        <v>16</v>
      </c>
      <c r="F43" s="166" t="s">
        <v>16</v>
      </c>
      <c r="G43" s="166" t="s">
        <v>16</v>
      </c>
      <c r="H43" s="178" t="s">
        <v>16</v>
      </c>
      <c r="I43" s="178" t="s">
        <v>16</v>
      </c>
      <c r="J43" s="178" t="s">
        <v>16</v>
      </c>
      <c r="K43" s="164" t="s">
        <v>16</v>
      </c>
      <c r="L43" s="164" t="s">
        <v>16</v>
      </c>
    </row>
    <row r="44" spans="1:12" ht="15">
      <c r="A44" s="8" t="s">
        <v>72</v>
      </c>
      <c r="B44" s="13">
        <f t="shared" ref="B44:G44" si="17">B40+10*LOG10(B42)</f>
        <v>-96.415863394997714</v>
      </c>
      <c r="C44" s="13">
        <f t="shared" si="17"/>
        <v>-96.415863394997714</v>
      </c>
      <c r="D44" s="13">
        <f t="shared" si="17"/>
        <v>-96.415863394997714</v>
      </c>
      <c r="E44" s="166">
        <f t="shared" si="17"/>
        <v>-98.426675035687353</v>
      </c>
      <c r="F44" s="166">
        <f t="shared" si="17"/>
        <v>-98.426675035687353</v>
      </c>
      <c r="G44" s="166">
        <f t="shared" si="17"/>
        <v>-98.426675035687353</v>
      </c>
      <c r="H44" s="178">
        <f>H40+10*LOG10(H42)</f>
        <v>-98.426675035687353</v>
      </c>
      <c r="I44" s="178">
        <f>I40+10*LOG10(I42)</f>
        <v>-98.426675035687353</v>
      </c>
      <c r="J44" s="178">
        <f>J40+10*LOG10(J42)</f>
        <v>-98.426675035687353</v>
      </c>
      <c r="K44" s="164">
        <f t="shared" ref="K44:L44" si="18">K40+10*LOG10(K42)</f>
        <v>-98.426675035687353</v>
      </c>
      <c r="L44" s="164">
        <f t="shared" si="18"/>
        <v>-98.426675035687353</v>
      </c>
    </row>
    <row r="45" spans="1:12" ht="15">
      <c r="A45" s="21" t="s">
        <v>73</v>
      </c>
      <c r="B45" s="13" t="s">
        <v>16</v>
      </c>
      <c r="C45" s="13" t="s">
        <v>16</v>
      </c>
      <c r="D45" s="13" t="s">
        <v>16</v>
      </c>
      <c r="E45" s="166" t="s">
        <v>16</v>
      </c>
      <c r="F45" s="166" t="s">
        <v>16</v>
      </c>
      <c r="G45" s="166" t="s">
        <v>16</v>
      </c>
      <c r="H45" s="178" t="s">
        <v>16</v>
      </c>
      <c r="I45" s="178" t="s">
        <v>16</v>
      </c>
      <c r="J45" s="178" t="s">
        <v>16</v>
      </c>
      <c r="K45" s="164" t="s">
        <v>16</v>
      </c>
      <c r="L45" s="164" t="s">
        <v>16</v>
      </c>
    </row>
    <row r="46" spans="1:12" ht="15">
      <c r="A46" s="35" t="s">
        <v>75</v>
      </c>
      <c r="B46" s="17">
        <v>-11.62</v>
      </c>
      <c r="C46" s="17">
        <v>-9.16</v>
      </c>
      <c r="D46" s="17">
        <v>-6.47</v>
      </c>
      <c r="E46" s="169">
        <v>-12</v>
      </c>
      <c r="F46" s="169">
        <v>-9</v>
      </c>
      <c r="G46" s="169">
        <v>-6</v>
      </c>
      <c r="H46" s="182">
        <v>-11.1</v>
      </c>
      <c r="I46" s="182">
        <v>-8.1999999999999993</v>
      </c>
      <c r="J46" s="182">
        <v>-4.5999999999999996</v>
      </c>
      <c r="K46" s="169">
        <v>-11.236000000000001</v>
      </c>
      <c r="L46" s="169">
        <v>-11.236000000000001</v>
      </c>
    </row>
    <row r="47" spans="1:12" ht="15">
      <c r="A47" s="8" t="s">
        <v>76</v>
      </c>
      <c r="B47" s="13">
        <v>2</v>
      </c>
      <c r="C47" s="13">
        <v>2</v>
      </c>
      <c r="D47" s="13">
        <v>2</v>
      </c>
      <c r="E47" s="166">
        <v>2</v>
      </c>
      <c r="F47" s="166">
        <v>2</v>
      </c>
      <c r="G47" s="166">
        <v>2</v>
      </c>
      <c r="H47" s="178">
        <v>2</v>
      </c>
      <c r="I47" s="178">
        <v>2</v>
      </c>
      <c r="J47" s="178">
        <v>2</v>
      </c>
      <c r="K47" s="164">
        <v>2</v>
      </c>
      <c r="L47" s="164">
        <v>2</v>
      </c>
    </row>
    <row r="48" spans="1:12" ht="30">
      <c r="A48" s="8" t="s">
        <v>77</v>
      </c>
      <c r="B48" s="13" t="s">
        <v>16</v>
      </c>
      <c r="C48" s="13" t="s">
        <v>16</v>
      </c>
      <c r="D48" s="13" t="s">
        <v>16</v>
      </c>
      <c r="E48" s="166" t="s">
        <v>16</v>
      </c>
      <c r="F48" s="166" t="s">
        <v>16</v>
      </c>
      <c r="G48" s="166" t="s">
        <v>16</v>
      </c>
      <c r="H48" s="178" t="s">
        <v>16</v>
      </c>
      <c r="I48" s="178" t="s">
        <v>16</v>
      </c>
      <c r="J48" s="178" t="s">
        <v>16</v>
      </c>
      <c r="K48" s="164" t="s">
        <v>16</v>
      </c>
      <c r="L48" s="164" t="s">
        <v>16</v>
      </c>
    </row>
    <row r="49" spans="1:12" ht="33.75" customHeight="1">
      <c r="A49" s="8" t="s">
        <v>79</v>
      </c>
      <c r="B49" s="9">
        <v>0</v>
      </c>
      <c r="C49" s="9">
        <v>0</v>
      </c>
      <c r="D49" s="9">
        <v>0</v>
      </c>
      <c r="E49" s="164">
        <v>0</v>
      </c>
      <c r="F49" s="164">
        <v>0</v>
      </c>
      <c r="G49" s="164">
        <v>0</v>
      </c>
      <c r="H49" s="178">
        <v>0</v>
      </c>
      <c r="I49" s="178">
        <v>0</v>
      </c>
      <c r="J49" s="178">
        <v>0</v>
      </c>
      <c r="K49" s="164">
        <v>0</v>
      </c>
      <c r="L49" s="164">
        <v>0</v>
      </c>
    </row>
    <row r="50" spans="1:12" ht="30">
      <c r="A50" s="8" t="s">
        <v>80</v>
      </c>
      <c r="B50" s="10" t="s">
        <v>16</v>
      </c>
      <c r="C50" s="10" t="s">
        <v>16</v>
      </c>
      <c r="D50" s="10" t="s">
        <v>16</v>
      </c>
      <c r="E50" s="165" t="s">
        <v>16</v>
      </c>
      <c r="F50" s="165" t="s">
        <v>16</v>
      </c>
      <c r="G50" s="165" t="s">
        <v>16</v>
      </c>
      <c r="H50" s="183" t="s">
        <v>16</v>
      </c>
      <c r="I50" s="183" t="s">
        <v>16</v>
      </c>
      <c r="J50" s="183" t="s">
        <v>16</v>
      </c>
      <c r="K50" s="191" t="s">
        <v>16</v>
      </c>
      <c r="L50" s="191" t="s">
        <v>16</v>
      </c>
    </row>
    <row r="51" spans="1:12" ht="30">
      <c r="A51" s="8" t="s">
        <v>82</v>
      </c>
      <c r="B51" s="13">
        <f t="shared" ref="B51:G51" si="19">B44+B46+B47-B49</f>
        <v>-106.03586339499772</v>
      </c>
      <c r="C51" s="13">
        <f t="shared" si="19"/>
        <v>-103.57586339499771</v>
      </c>
      <c r="D51" s="13">
        <f t="shared" si="19"/>
        <v>-100.88586339499771</v>
      </c>
      <c r="E51" s="166">
        <f t="shared" si="19"/>
        <v>-108.42667503568735</v>
      </c>
      <c r="F51" s="166">
        <f t="shared" si="19"/>
        <v>-105.42667503568735</v>
      </c>
      <c r="G51" s="166">
        <f t="shared" si="19"/>
        <v>-102.42667503568735</v>
      </c>
      <c r="H51" s="178">
        <f>H44+H46+H47-H49</f>
        <v>-107.52667503568735</v>
      </c>
      <c r="I51" s="178">
        <f>I44+I46+I47-I49</f>
        <v>-104.62667503568736</v>
      </c>
      <c r="J51" s="178">
        <f>J44+J46+J47-J49</f>
        <v>-101.02667503568735</v>
      </c>
      <c r="K51" s="164">
        <f t="shared" ref="K51:L51" si="20">K44+K46+K47-K49</f>
        <v>-107.66267503568736</v>
      </c>
      <c r="L51" s="164">
        <f t="shared" si="20"/>
        <v>-107.66267503568736</v>
      </c>
    </row>
    <row r="52" spans="1:12" ht="30">
      <c r="A52" s="24" t="s">
        <v>83</v>
      </c>
      <c r="B52" s="25" t="s">
        <v>16</v>
      </c>
      <c r="C52" s="25" t="s">
        <v>16</v>
      </c>
      <c r="D52" s="25" t="s">
        <v>16</v>
      </c>
      <c r="E52" s="170" t="s">
        <v>16</v>
      </c>
      <c r="F52" s="170" t="s">
        <v>16</v>
      </c>
      <c r="G52" s="170" t="s">
        <v>16</v>
      </c>
      <c r="H52" s="195" t="s">
        <v>16</v>
      </c>
      <c r="I52" s="195" t="s">
        <v>16</v>
      </c>
      <c r="J52" s="195" t="s">
        <v>16</v>
      </c>
      <c r="K52" s="193" t="s">
        <v>16</v>
      </c>
      <c r="L52" s="193" t="s">
        <v>16</v>
      </c>
    </row>
    <row r="53" spans="1:12" ht="30">
      <c r="A53" s="22" t="s">
        <v>85</v>
      </c>
      <c r="B53" s="23">
        <f>B26+B30+B33-B34-B51</f>
        <v>160.78190068970611</v>
      </c>
      <c r="C53" s="23">
        <f t="shared" ref="C53:D53" si="21">C26+C30+C33-C34-C51</f>
        <v>155.32190068970607</v>
      </c>
      <c r="D53" s="23">
        <f t="shared" si="21"/>
        <v>152.63190068970607</v>
      </c>
      <c r="E53" s="171">
        <f>E26+E30+E33-E34-E51</f>
        <v>157.77121254719668</v>
      </c>
      <c r="F53" s="171">
        <f t="shared" ref="F53:G53" si="22">F26+F30+F33-F34-F51</f>
        <v>151.77121254719668</v>
      </c>
      <c r="G53" s="171">
        <f t="shared" si="22"/>
        <v>148.77121254719668</v>
      </c>
      <c r="H53" s="179">
        <f>H26+H30+H33-H34-H51</f>
        <v>150.87121254719665</v>
      </c>
      <c r="I53" s="179">
        <f t="shared" ref="I53:J53" si="23">I26+I30+I33-I34-I51</f>
        <v>144.97121254719667</v>
      </c>
      <c r="J53" s="179">
        <f t="shared" si="23"/>
        <v>141.37121254719665</v>
      </c>
      <c r="K53" s="171">
        <f>K26+K30+K33-K34-K51</f>
        <v>156.29721254719666</v>
      </c>
      <c r="L53" s="171">
        <f t="shared" ref="L53" si="24">L26+L30+L33-L34-L51</f>
        <v>153.29721254719666</v>
      </c>
    </row>
    <row r="54" spans="1:12">
      <c r="A54" s="5" t="s">
        <v>86</v>
      </c>
      <c r="B54" s="14"/>
      <c r="C54" s="14"/>
      <c r="D54" s="14"/>
      <c r="E54" s="168"/>
      <c r="F54" s="168"/>
      <c r="G54" s="168"/>
      <c r="H54" s="177"/>
      <c r="I54" s="177"/>
      <c r="J54" s="177"/>
      <c r="K54" s="168"/>
      <c r="L54" s="168"/>
    </row>
    <row r="55" spans="1:12" ht="16.5" customHeight="1">
      <c r="A55" s="16" t="s">
        <v>87</v>
      </c>
      <c r="B55" s="96">
        <v>7</v>
      </c>
      <c r="C55" s="96">
        <v>7</v>
      </c>
      <c r="D55" s="96">
        <v>7</v>
      </c>
      <c r="E55" s="163">
        <v>7</v>
      </c>
      <c r="F55" s="163">
        <v>7</v>
      </c>
      <c r="G55" s="163">
        <v>7</v>
      </c>
      <c r="H55" s="186">
        <v>7</v>
      </c>
      <c r="I55" s="186">
        <v>7</v>
      </c>
      <c r="J55" s="186">
        <v>7</v>
      </c>
      <c r="K55" s="163">
        <v>7</v>
      </c>
      <c r="L55" s="163">
        <v>7</v>
      </c>
    </row>
    <row r="56" spans="1:12" ht="30">
      <c r="A56" s="15" t="s">
        <v>89</v>
      </c>
      <c r="B56" s="26" t="s">
        <v>16</v>
      </c>
      <c r="C56" s="26" t="s">
        <v>16</v>
      </c>
      <c r="D56" s="26" t="s">
        <v>16</v>
      </c>
      <c r="E56" s="172" t="s">
        <v>16</v>
      </c>
      <c r="F56" s="172" t="s">
        <v>16</v>
      </c>
      <c r="G56" s="172" t="s">
        <v>16</v>
      </c>
      <c r="H56" s="183" t="s">
        <v>16</v>
      </c>
      <c r="I56" s="183" t="s">
        <v>16</v>
      </c>
      <c r="J56" s="183" t="s">
        <v>16</v>
      </c>
      <c r="K56" s="191" t="s">
        <v>16</v>
      </c>
      <c r="L56" s="191" t="s">
        <v>16</v>
      </c>
    </row>
    <row r="57" spans="1:12" ht="30">
      <c r="A57" s="16" t="s">
        <v>90</v>
      </c>
      <c r="B57" s="96">
        <v>7.56</v>
      </c>
      <c r="C57" s="96">
        <v>7.56</v>
      </c>
      <c r="D57" s="96">
        <v>7.56</v>
      </c>
      <c r="E57" s="163">
        <v>4.4800000000000004</v>
      </c>
      <c r="F57" s="163">
        <v>4.4800000000000004</v>
      </c>
      <c r="G57" s="163">
        <v>4.4800000000000004</v>
      </c>
      <c r="H57" s="186">
        <v>4.4800000000000004</v>
      </c>
      <c r="I57" s="186">
        <v>4.4800000000000004</v>
      </c>
      <c r="J57" s="186">
        <v>4.4800000000000004</v>
      </c>
      <c r="K57" s="163">
        <v>4.4800000000000004</v>
      </c>
      <c r="L57" s="163">
        <v>4.4800000000000004</v>
      </c>
    </row>
    <row r="58" spans="1:12" ht="15">
      <c r="A58" s="16" t="s">
        <v>91</v>
      </c>
      <c r="B58" s="96">
        <v>0</v>
      </c>
      <c r="C58" s="96">
        <v>0</v>
      </c>
      <c r="D58" s="96">
        <v>0</v>
      </c>
      <c r="E58" s="163">
        <v>0</v>
      </c>
      <c r="F58" s="163">
        <v>0</v>
      </c>
      <c r="G58" s="163">
        <v>0</v>
      </c>
      <c r="H58" s="186">
        <v>0</v>
      </c>
      <c r="I58" s="186">
        <v>0</v>
      </c>
      <c r="J58" s="186">
        <v>0</v>
      </c>
      <c r="K58" s="163">
        <v>0</v>
      </c>
      <c r="L58" s="163">
        <v>0</v>
      </c>
    </row>
    <row r="59" spans="1:12" ht="15">
      <c r="A59" s="16" t="s">
        <v>92</v>
      </c>
      <c r="B59" s="96">
        <v>26.25</v>
      </c>
      <c r="C59" s="96">
        <v>26.25</v>
      </c>
      <c r="D59" s="96">
        <v>26.25</v>
      </c>
      <c r="E59" s="163">
        <v>26.25</v>
      </c>
      <c r="F59" s="163">
        <v>26.25</v>
      </c>
      <c r="G59" s="163">
        <v>26.25</v>
      </c>
      <c r="H59" s="186">
        <v>26.25</v>
      </c>
      <c r="I59" s="186">
        <v>26.25</v>
      </c>
      <c r="J59" s="186">
        <v>26.25</v>
      </c>
      <c r="K59" s="163">
        <v>26.25</v>
      </c>
      <c r="L59" s="163">
        <v>26.25</v>
      </c>
    </row>
    <row r="60" spans="1:12" ht="15">
      <c r="A60" s="16" t="s">
        <v>93</v>
      </c>
      <c r="B60" s="96">
        <v>0</v>
      </c>
      <c r="C60" s="96">
        <v>0</v>
      </c>
      <c r="D60" s="96">
        <v>0</v>
      </c>
      <c r="E60" s="163">
        <v>0</v>
      </c>
      <c r="F60" s="163">
        <v>0</v>
      </c>
      <c r="G60" s="163">
        <v>0</v>
      </c>
      <c r="H60" s="186">
        <v>0</v>
      </c>
      <c r="I60" s="186">
        <v>0</v>
      </c>
      <c r="J60" s="186">
        <v>0</v>
      </c>
      <c r="K60" s="163">
        <v>0</v>
      </c>
      <c r="L60" s="163">
        <v>0</v>
      </c>
    </row>
    <row r="61" spans="1:12" ht="30">
      <c r="A61" s="24" t="s">
        <v>108</v>
      </c>
      <c r="B61" s="25" t="s">
        <v>16</v>
      </c>
      <c r="C61" s="25" t="s">
        <v>16</v>
      </c>
      <c r="D61" s="25" t="s">
        <v>16</v>
      </c>
      <c r="E61" s="170" t="s">
        <v>16</v>
      </c>
      <c r="F61" s="170" t="s">
        <v>16</v>
      </c>
      <c r="G61" s="170" t="s">
        <v>16</v>
      </c>
      <c r="H61" s="195" t="s">
        <v>16</v>
      </c>
      <c r="I61" s="195" t="s">
        <v>16</v>
      </c>
      <c r="J61" s="195" t="s">
        <v>16</v>
      </c>
      <c r="K61" s="193" t="s">
        <v>16</v>
      </c>
      <c r="L61" s="193" t="s">
        <v>16</v>
      </c>
    </row>
    <row r="62" spans="1:12" ht="30">
      <c r="A62" s="22" t="s">
        <v>109</v>
      </c>
      <c r="B62" s="23">
        <f>B53-B57+B58-B59+B60</f>
        <v>126.9719006897061</v>
      </c>
      <c r="C62" s="23">
        <f t="shared" ref="C62:D62" si="25">C53-C57+C58-C59+C60</f>
        <v>121.51190068970607</v>
      </c>
      <c r="D62" s="23">
        <f t="shared" si="25"/>
        <v>118.82190068970607</v>
      </c>
      <c r="E62" s="171">
        <f>E53-E57+E58-E59+E60</f>
        <v>127.04121254719669</v>
      </c>
      <c r="F62" s="171">
        <f t="shared" ref="F62:G62" si="26">F53-F57+F58-F59+F60</f>
        <v>121.04121254719669</v>
      </c>
      <c r="G62" s="171">
        <f t="shared" si="26"/>
        <v>118.04121254719669</v>
      </c>
      <c r="H62" s="179">
        <f>H53-H57+H58-H59+H60</f>
        <v>120.14121254719666</v>
      </c>
      <c r="I62" s="179">
        <f t="shared" ref="I62:J62" si="27">I53-I57+I58-I59+I60</f>
        <v>114.24121254719668</v>
      </c>
      <c r="J62" s="179">
        <f t="shared" si="27"/>
        <v>110.64121254719666</v>
      </c>
      <c r="K62" s="171">
        <f>K53-K57+K58-K59+K60</f>
        <v>125.56721254719668</v>
      </c>
      <c r="L62" s="171">
        <f t="shared" ref="L62" si="28">L53-L57+L58-L59+L60</f>
        <v>122.56721254719668</v>
      </c>
    </row>
    <row r="63" spans="1:12">
      <c r="C63" s="2"/>
      <c r="D63" s="2"/>
      <c r="E63" s="173"/>
      <c r="F63" s="173"/>
      <c r="G63" s="173"/>
      <c r="I63" s="2"/>
      <c r="J63" s="2"/>
      <c r="L63" s="194"/>
    </row>
    <row r="64" spans="1:12" ht="15">
      <c r="A64" s="24" t="s">
        <v>97</v>
      </c>
      <c r="B64" s="25" t="s">
        <v>16</v>
      </c>
      <c r="C64" s="25" t="s">
        <v>16</v>
      </c>
      <c r="D64" s="25" t="s">
        <v>16</v>
      </c>
      <c r="E64" s="170" t="s">
        <v>16</v>
      </c>
      <c r="F64" s="170" t="s">
        <v>16</v>
      </c>
      <c r="G64" s="170" t="s">
        <v>16</v>
      </c>
      <c r="H64" s="195" t="s">
        <v>16</v>
      </c>
      <c r="I64" s="195" t="s">
        <v>16</v>
      </c>
      <c r="J64" s="195" t="s">
        <v>16</v>
      </c>
      <c r="K64" s="193" t="s">
        <v>16</v>
      </c>
      <c r="L64" s="193" t="s">
        <v>16</v>
      </c>
    </row>
    <row r="65" spans="1:12" ht="15">
      <c r="A65" s="22" t="s">
        <v>98</v>
      </c>
      <c r="B65" s="23">
        <f t="shared" ref="B65:G65" si="29">B17-B23-B51+B21+B33</f>
        <v>154.66068814250946</v>
      </c>
      <c r="C65" s="23">
        <f t="shared" si="29"/>
        <v>152.20068814250948</v>
      </c>
      <c r="D65" s="23">
        <f t="shared" si="29"/>
        <v>149.51068814250948</v>
      </c>
      <c r="E65" s="171">
        <f t="shared" si="29"/>
        <v>149.00000000000006</v>
      </c>
      <c r="F65" s="171">
        <f t="shared" si="29"/>
        <v>146.00000000000006</v>
      </c>
      <c r="G65" s="171">
        <f t="shared" si="29"/>
        <v>143.00000000000006</v>
      </c>
      <c r="H65" s="179">
        <f>H17-H23-H51+H21+H33</f>
        <v>146.10000000000002</v>
      </c>
      <c r="I65" s="179">
        <f>I17-I23-I51+I21+I33</f>
        <v>143.20000000000005</v>
      </c>
      <c r="J65" s="179">
        <f>J17-J23-J51+J21+J33</f>
        <v>139.60000000000002</v>
      </c>
      <c r="K65" s="171">
        <f t="shared" ref="K65:L65" si="30">K17-K23-K51+K21+K33</f>
        <v>152.23600000000005</v>
      </c>
      <c r="L65" s="171">
        <f t="shared" si="30"/>
        <v>152.23600000000005</v>
      </c>
    </row>
  </sheetData>
  <mergeCells count="4">
    <mergeCell ref="B1:D1"/>
    <mergeCell ref="E1:G1"/>
    <mergeCell ref="H1:J1"/>
    <mergeCell ref="K1:L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2" customWidth="1"/>
    <col min="7" max="7" width="15.625" style="3" customWidth="1"/>
    <col min="8" max="8" width="15.625" style="2" customWidth="1"/>
    <col min="9" max="9" width="15.625" style="3" customWidth="1"/>
    <col min="10" max="10" width="15.625" style="194" customWidth="1"/>
    <col min="11" max="11" width="15.625" style="3" customWidth="1"/>
    <col min="12" max="16384" width="9" style="3"/>
  </cols>
  <sheetData>
    <row r="1" spans="1:11" ht="14.25" customHeight="1">
      <c r="A1" s="4"/>
      <c r="B1" s="205" t="s">
        <v>114</v>
      </c>
      <c r="C1" s="205"/>
      <c r="D1" s="205" t="s">
        <v>123</v>
      </c>
      <c r="E1" s="205"/>
      <c r="F1" s="205" t="s">
        <v>128</v>
      </c>
      <c r="G1" s="205"/>
      <c r="H1" s="205" t="s">
        <v>129</v>
      </c>
      <c r="I1" s="205"/>
      <c r="J1" s="207" t="s">
        <v>132</v>
      </c>
      <c r="K1" s="207"/>
    </row>
    <row r="2" spans="1:11" ht="29.25" customHeight="1">
      <c r="A2" s="5" t="s">
        <v>10</v>
      </c>
      <c r="B2" s="6" t="s">
        <v>102</v>
      </c>
      <c r="C2" s="7" t="s">
        <v>110</v>
      </c>
      <c r="D2" s="184" t="s">
        <v>102</v>
      </c>
      <c r="E2" s="185" t="s">
        <v>110</v>
      </c>
      <c r="F2" s="184" t="s">
        <v>102</v>
      </c>
      <c r="G2" s="185" t="s">
        <v>110</v>
      </c>
      <c r="H2" s="184" t="s">
        <v>102</v>
      </c>
      <c r="I2" s="185" t="s">
        <v>110</v>
      </c>
      <c r="J2" s="174" t="s">
        <v>102</v>
      </c>
      <c r="K2" s="198" t="s">
        <v>110</v>
      </c>
    </row>
    <row r="3" spans="1:11" ht="15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</row>
    <row r="4" spans="1:11" ht="15">
      <c r="A4" s="8" t="s">
        <v>13</v>
      </c>
      <c r="B4" s="9">
        <v>100</v>
      </c>
      <c r="C4" s="9">
        <v>100</v>
      </c>
      <c r="D4" s="178">
        <v>100</v>
      </c>
      <c r="E4" s="178">
        <v>100</v>
      </c>
      <c r="F4" s="178">
        <v>100</v>
      </c>
      <c r="G4" s="178">
        <v>100</v>
      </c>
      <c r="H4" s="178">
        <v>100</v>
      </c>
      <c r="I4" s="178">
        <v>100</v>
      </c>
      <c r="J4" s="164">
        <v>100</v>
      </c>
      <c r="K4" s="164">
        <v>100</v>
      </c>
    </row>
    <row r="5" spans="1:11" ht="15">
      <c r="A5" s="8" t="s">
        <v>15</v>
      </c>
      <c r="B5" s="10" t="s">
        <v>16</v>
      </c>
      <c r="C5" s="10" t="s">
        <v>16</v>
      </c>
      <c r="D5" s="183" t="s">
        <v>16</v>
      </c>
      <c r="E5" s="183" t="s">
        <v>16</v>
      </c>
      <c r="F5" s="183" t="s">
        <v>16</v>
      </c>
      <c r="G5" s="183" t="s">
        <v>16</v>
      </c>
      <c r="H5" s="183" t="s">
        <v>16</v>
      </c>
      <c r="I5" s="183" t="s">
        <v>16</v>
      </c>
      <c r="J5" s="191" t="s">
        <v>16</v>
      </c>
      <c r="K5" s="191" t="s">
        <v>16</v>
      </c>
    </row>
    <row r="6" spans="1:11" ht="15">
      <c r="A6" s="8" t="s">
        <v>17</v>
      </c>
      <c r="B6" s="10" t="s">
        <v>16</v>
      </c>
      <c r="C6" s="10" t="s">
        <v>16</v>
      </c>
      <c r="D6" s="183" t="s">
        <v>16</v>
      </c>
      <c r="E6" s="183" t="s">
        <v>16</v>
      </c>
      <c r="F6" s="183" t="s">
        <v>16</v>
      </c>
      <c r="G6" s="183" t="s">
        <v>16</v>
      </c>
      <c r="H6" s="183" t="s">
        <v>16</v>
      </c>
      <c r="I6" s="183" t="s">
        <v>16</v>
      </c>
      <c r="J6" s="191" t="s">
        <v>16</v>
      </c>
      <c r="K6" s="191" t="s">
        <v>16</v>
      </c>
    </row>
    <row r="7" spans="1:11" ht="30">
      <c r="A7" s="11" t="s">
        <v>112</v>
      </c>
      <c r="B7" s="12">
        <v>0.01</v>
      </c>
      <c r="C7" s="12">
        <v>0.01</v>
      </c>
      <c r="D7" s="181">
        <v>0.01</v>
      </c>
      <c r="E7" s="181">
        <v>0.01</v>
      </c>
      <c r="F7" s="181">
        <v>0.01</v>
      </c>
      <c r="G7" s="181">
        <v>0.01</v>
      </c>
      <c r="H7" s="181">
        <v>0.01</v>
      </c>
      <c r="I7" s="181">
        <v>0.01</v>
      </c>
      <c r="J7" s="192">
        <v>0.01</v>
      </c>
      <c r="K7" s="192">
        <v>0.01</v>
      </c>
    </row>
    <row r="8" spans="1:11" ht="15">
      <c r="A8" s="8" t="s">
        <v>20</v>
      </c>
      <c r="B8" s="10" t="s">
        <v>16</v>
      </c>
      <c r="C8" s="10" t="s">
        <v>16</v>
      </c>
      <c r="D8" s="183" t="s">
        <v>16</v>
      </c>
      <c r="E8" s="183" t="s">
        <v>16</v>
      </c>
      <c r="F8" s="183" t="s">
        <v>16</v>
      </c>
      <c r="G8" s="183" t="s">
        <v>16</v>
      </c>
      <c r="H8" s="183" t="s">
        <v>16</v>
      </c>
      <c r="I8" s="183" t="s">
        <v>16</v>
      </c>
      <c r="J8" s="191" t="s">
        <v>16</v>
      </c>
      <c r="K8" s="191" t="s">
        <v>16</v>
      </c>
    </row>
    <row r="9" spans="1:11" ht="15">
      <c r="A9" s="8" t="s">
        <v>21</v>
      </c>
      <c r="B9" s="13" t="s">
        <v>22</v>
      </c>
      <c r="C9" s="13" t="s">
        <v>22</v>
      </c>
      <c r="D9" s="178" t="s">
        <v>22</v>
      </c>
      <c r="E9" s="178" t="s">
        <v>22</v>
      </c>
      <c r="F9" s="176" t="s">
        <v>22</v>
      </c>
      <c r="G9" s="176" t="s">
        <v>22</v>
      </c>
      <c r="H9" s="178" t="s">
        <v>22</v>
      </c>
      <c r="I9" s="178" t="s">
        <v>22</v>
      </c>
      <c r="J9" s="164" t="s">
        <v>22</v>
      </c>
      <c r="K9" s="164" t="s">
        <v>22</v>
      </c>
    </row>
    <row r="10" spans="1:11" ht="15">
      <c r="A10" s="8" t="s">
        <v>23</v>
      </c>
      <c r="B10" s="13">
        <v>3</v>
      </c>
      <c r="C10" s="13">
        <v>3</v>
      </c>
      <c r="D10" s="178">
        <v>3</v>
      </c>
      <c r="E10" s="178">
        <v>3</v>
      </c>
      <c r="F10" s="176">
        <v>3</v>
      </c>
      <c r="G10" s="176">
        <v>3</v>
      </c>
      <c r="H10" s="178">
        <v>3</v>
      </c>
      <c r="I10" s="178">
        <v>3</v>
      </c>
      <c r="J10" s="164">
        <v>3</v>
      </c>
      <c r="K10" s="164">
        <v>3</v>
      </c>
    </row>
    <row r="11" spans="1:11">
      <c r="A11" s="5" t="s">
        <v>24</v>
      </c>
      <c r="B11" s="14"/>
      <c r="C11" s="14"/>
      <c r="D11" s="177"/>
      <c r="E11" s="177"/>
      <c r="F11" s="177"/>
      <c r="G11" s="177"/>
      <c r="H11" s="177"/>
      <c r="I11" s="177"/>
      <c r="J11" s="168"/>
      <c r="K11" s="168"/>
    </row>
    <row r="12" spans="1:11" ht="15" customHeight="1">
      <c r="A12" s="8" t="s">
        <v>25</v>
      </c>
      <c r="B12" s="9">
        <v>1</v>
      </c>
      <c r="C12" s="9">
        <v>1</v>
      </c>
      <c r="D12" s="178">
        <v>1</v>
      </c>
      <c r="E12" s="178">
        <v>1</v>
      </c>
      <c r="F12" s="178">
        <v>1</v>
      </c>
      <c r="G12" s="178">
        <v>1</v>
      </c>
      <c r="H12" s="178">
        <v>1</v>
      </c>
      <c r="I12" s="178">
        <v>1</v>
      </c>
      <c r="J12" s="164">
        <v>1</v>
      </c>
      <c r="K12" s="164">
        <v>1</v>
      </c>
    </row>
    <row r="13" spans="1:11" ht="15">
      <c r="A13" s="8" t="s">
        <v>27</v>
      </c>
      <c r="B13" s="13">
        <v>64</v>
      </c>
      <c r="C13" s="13">
        <v>64</v>
      </c>
      <c r="D13" s="178">
        <v>64</v>
      </c>
      <c r="E13" s="178">
        <v>64</v>
      </c>
      <c r="F13" s="176">
        <v>64</v>
      </c>
      <c r="G13" s="176">
        <v>64</v>
      </c>
      <c r="H13" s="178">
        <v>64</v>
      </c>
      <c r="I13" s="178">
        <v>64</v>
      </c>
      <c r="J13" s="164">
        <v>64</v>
      </c>
      <c r="K13" s="164">
        <v>64</v>
      </c>
    </row>
    <row r="14" spans="1:11" ht="15">
      <c r="A14" s="15" t="s">
        <v>29</v>
      </c>
      <c r="B14" s="13">
        <v>1</v>
      </c>
      <c r="C14" s="13">
        <v>1</v>
      </c>
      <c r="D14" s="178">
        <v>1</v>
      </c>
      <c r="E14" s="178">
        <v>1</v>
      </c>
      <c r="F14" s="176">
        <v>1</v>
      </c>
      <c r="G14" s="176">
        <v>1</v>
      </c>
      <c r="H14" s="178">
        <v>1</v>
      </c>
      <c r="I14" s="178">
        <v>1</v>
      </c>
      <c r="J14" s="164">
        <v>1</v>
      </c>
      <c r="K14" s="164">
        <v>1</v>
      </c>
    </row>
    <row r="15" spans="1:11" ht="15">
      <c r="A15" s="8" t="s">
        <v>31</v>
      </c>
      <c r="B15" s="13" t="s">
        <v>16</v>
      </c>
      <c r="C15" s="13" t="s">
        <v>16</v>
      </c>
      <c r="D15" s="178" t="s">
        <v>16</v>
      </c>
      <c r="E15" s="178" t="s">
        <v>16</v>
      </c>
      <c r="F15" s="176" t="s">
        <v>16</v>
      </c>
      <c r="G15" s="176" t="s">
        <v>16</v>
      </c>
      <c r="H15" s="178" t="s">
        <v>16</v>
      </c>
      <c r="I15" s="178" t="s">
        <v>16</v>
      </c>
      <c r="J15" s="164" t="s">
        <v>16</v>
      </c>
      <c r="K15" s="164" t="s">
        <v>16</v>
      </c>
    </row>
    <row r="16" spans="1:11" ht="15">
      <c r="A16" s="8" t="s">
        <v>33</v>
      </c>
      <c r="B16" s="9">
        <v>23</v>
      </c>
      <c r="C16" s="9">
        <v>23</v>
      </c>
      <c r="D16" s="178">
        <v>23</v>
      </c>
      <c r="E16" s="178">
        <v>23</v>
      </c>
      <c r="F16" s="178">
        <v>23</v>
      </c>
      <c r="G16" s="178">
        <v>23</v>
      </c>
      <c r="H16" s="178">
        <v>23</v>
      </c>
      <c r="I16" s="178">
        <v>23</v>
      </c>
      <c r="J16" s="164">
        <v>23</v>
      </c>
      <c r="K16" s="164">
        <v>23</v>
      </c>
    </row>
    <row r="17" spans="1:11" ht="30">
      <c r="A17" s="8" t="s">
        <v>35</v>
      </c>
      <c r="B17" s="9">
        <v>23</v>
      </c>
      <c r="C17" s="9">
        <v>23</v>
      </c>
      <c r="D17" s="178">
        <v>23</v>
      </c>
      <c r="E17" s="178">
        <v>23</v>
      </c>
      <c r="F17" s="178">
        <v>23</v>
      </c>
      <c r="G17" s="178">
        <v>23</v>
      </c>
      <c r="H17" s="178">
        <v>23</v>
      </c>
      <c r="I17" s="178">
        <v>23</v>
      </c>
      <c r="J17" s="164">
        <v>23</v>
      </c>
      <c r="K17" s="164">
        <v>23</v>
      </c>
    </row>
    <row r="18" spans="1:11" ht="45">
      <c r="A18" s="15" t="s">
        <v>37</v>
      </c>
      <c r="B18" s="13">
        <f t="shared" ref="B18:G18" si="0">B19+10*LOG10(B12/B14)-B20</f>
        <v>0</v>
      </c>
      <c r="C18" s="13">
        <f t="shared" si="0"/>
        <v>-3</v>
      </c>
      <c r="D18" s="178">
        <f t="shared" si="0"/>
        <v>0</v>
      </c>
      <c r="E18" s="178">
        <f t="shared" si="0"/>
        <v>-3</v>
      </c>
      <c r="F18" s="176">
        <f t="shared" si="0"/>
        <v>0</v>
      </c>
      <c r="G18" s="176">
        <f t="shared" si="0"/>
        <v>-3</v>
      </c>
      <c r="H18" s="178">
        <f>H19+10*LOG10(H12/H14)-H20</f>
        <v>0</v>
      </c>
      <c r="I18" s="178">
        <f>I19+10*LOG10(I12/I14)-I20</f>
        <v>-3</v>
      </c>
      <c r="J18" s="164">
        <f>J19+10*LOG10(J12/J14)-J20</f>
        <v>0</v>
      </c>
      <c r="K18" s="164">
        <f>K19+10*LOG10(K12/K14)-K20</f>
        <v>-3</v>
      </c>
    </row>
    <row r="19" spans="1:11" ht="15">
      <c r="A19" s="8" t="s">
        <v>39</v>
      </c>
      <c r="B19" s="9">
        <v>0</v>
      </c>
      <c r="C19" s="9">
        <v>-3</v>
      </c>
      <c r="D19" s="178">
        <v>0</v>
      </c>
      <c r="E19" s="178">
        <v>-3</v>
      </c>
      <c r="F19" s="178">
        <v>0</v>
      </c>
      <c r="G19" s="178">
        <v>-3</v>
      </c>
      <c r="H19" s="178">
        <v>0</v>
      </c>
      <c r="I19" s="178">
        <v>-3</v>
      </c>
      <c r="J19" s="164">
        <v>0</v>
      </c>
      <c r="K19" s="164">
        <v>-3</v>
      </c>
    </row>
    <row r="20" spans="1:11" ht="45">
      <c r="A20" s="15" t="s">
        <v>41</v>
      </c>
      <c r="B20" s="13">
        <v>0</v>
      </c>
      <c r="C20" s="13">
        <v>0</v>
      </c>
      <c r="D20" s="178">
        <v>0</v>
      </c>
      <c r="E20" s="178">
        <v>0</v>
      </c>
      <c r="F20" s="176">
        <v>0</v>
      </c>
      <c r="G20" s="176">
        <v>0</v>
      </c>
      <c r="H20" s="178">
        <v>0</v>
      </c>
      <c r="I20" s="178">
        <v>0</v>
      </c>
      <c r="J20" s="164">
        <v>0</v>
      </c>
      <c r="K20" s="164">
        <v>0</v>
      </c>
    </row>
    <row r="21" spans="1:11" ht="61.5" customHeight="1">
      <c r="A21" s="15" t="s">
        <v>43</v>
      </c>
      <c r="B21" s="13">
        <v>0</v>
      </c>
      <c r="C21" s="13">
        <v>0</v>
      </c>
      <c r="D21" s="178">
        <v>0</v>
      </c>
      <c r="E21" s="178">
        <v>0</v>
      </c>
      <c r="F21" s="176">
        <v>0</v>
      </c>
      <c r="G21" s="176">
        <v>0</v>
      </c>
      <c r="H21" s="178">
        <v>0</v>
      </c>
      <c r="I21" s="178">
        <v>0</v>
      </c>
      <c r="J21" s="164">
        <v>0</v>
      </c>
      <c r="K21" s="164">
        <v>0</v>
      </c>
    </row>
    <row r="22" spans="1:11" ht="15">
      <c r="A22" s="8" t="s">
        <v>45</v>
      </c>
      <c r="B22" s="9">
        <v>0</v>
      </c>
      <c r="C22" s="9">
        <v>0</v>
      </c>
      <c r="D22" s="178">
        <v>0</v>
      </c>
      <c r="E22" s="178">
        <v>0</v>
      </c>
      <c r="F22" s="178">
        <v>0</v>
      </c>
      <c r="G22" s="178">
        <v>0</v>
      </c>
      <c r="H22" s="178">
        <v>0</v>
      </c>
      <c r="I22" s="178">
        <v>0</v>
      </c>
      <c r="J22" s="164">
        <v>0</v>
      </c>
      <c r="K22" s="164">
        <v>0</v>
      </c>
    </row>
    <row r="23" spans="1:11" ht="15">
      <c r="A23" s="8" t="s">
        <v>47</v>
      </c>
      <c r="B23" s="9">
        <v>0</v>
      </c>
      <c r="C23" s="9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  <c r="J23" s="164">
        <v>0</v>
      </c>
      <c r="K23" s="164">
        <v>0</v>
      </c>
    </row>
    <row r="24" spans="1:11" ht="30">
      <c r="A24" s="8" t="s">
        <v>48</v>
      </c>
      <c r="B24" s="9">
        <v>1</v>
      </c>
      <c r="C24" s="9">
        <v>1</v>
      </c>
      <c r="D24" s="178">
        <v>1</v>
      </c>
      <c r="E24" s="178">
        <v>1</v>
      </c>
      <c r="F24" s="178">
        <v>1</v>
      </c>
      <c r="G24" s="178">
        <v>1</v>
      </c>
      <c r="H24" s="178">
        <v>1</v>
      </c>
      <c r="I24" s="178">
        <v>1</v>
      </c>
      <c r="J24" s="164">
        <v>1</v>
      </c>
      <c r="K24" s="164">
        <v>1</v>
      </c>
    </row>
    <row r="25" spans="1:11" ht="15">
      <c r="A25" s="8" t="s">
        <v>49</v>
      </c>
      <c r="B25" s="9">
        <f t="shared" ref="B25:G25" si="1">B17+B18+B21+B22-B24</f>
        <v>22</v>
      </c>
      <c r="C25" s="9">
        <f t="shared" si="1"/>
        <v>19</v>
      </c>
      <c r="D25" s="178">
        <f t="shared" si="1"/>
        <v>22</v>
      </c>
      <c r="E25" s="178">
        <f t="shared" si="1"/>
        <v>19</v>
      </c>
      <c r="F25" s="178">
        <f t="shared" si="1"/>
        <v>22</v>
      </c>
      <c r="G25" s="178">
        <f t="shared" si="1"/>
        <v>19</v>
      </c>
      <c r="H25" s="178">
        <f>H17+H18+H21+H22-H24</f>
        <v>22</v>
      </c>
      <c r="I25" s="178">
        <f>I17+I18+I21+I22-I24</f>
        <v>19</v>
      </c>
      <c r="J25" s="164">
        <f>J17+J18+J21+J22-J24</f>
        <v>22</v>
      </c>
      <c r="K25" s="164">
        <f>K17+K18+K21+K22-K24</f>
        <v>19</v>
      </c>
    </row>
    <row r="26" spans="1:11" ht="15">
      <c r="A26" s="8" t="s">
        <v>51</v>
      </c>
      <c r="B26" s="10" t="s">
        <v>16</v>
      </c>
      <c r="C26" s="10" t="s">
        <v>16</v>
      </c>
      <c r="D26" s="183" t="s">
        <v>16</v>
      </c>
      <c r="E26" s="183" t="s">
        <v>16</v>
      </c>
      <c r="F26" s="183" t="s">
        <v>16</v>
      </c>
      <c r="G26" s="183" t="s">
        <v>16</v>
      </c>
      <c r="H26" s="183" t="s">
        <v>16</v>
      </c>
      <c r="I26" s="183" t="s">
        <v>16</v>
      </c>
      <c r="J26" s="191" t="s">
        <v>16</v>
      </c>
      <c r="K26" s="191" t="s">
        <v>16</v>
      </c>
    </row>
    <row r="27" spans="1:11">
      <c r="A27" s="5" t="s">
        <v>52</v>
      </c>
      <c r="B27" s="14"/>
      <c r="C27" s="14"/>
      <c r="D27" s="177"/>
      <c r="E27" s="177"/>
      <c r="F27" s="177"/>
      <c r="G27" s="177"/>
      <c r="H27" s="177"/>
      <c r="I27" s="177"/>
      <c r="J27" s="168"/>
      <c r="K27" s="168"/>
    </row>
    <row r="28" spans="1:11" ht="15">
      <c r="A28" s="8" t="s">
        <v>111</v>
      </c>
      <c r="B28" s="13">
        <v>192</v>
      </c>
      <c r="C28" s="13">
        <v>192</v>
      </c>
      <c r="D28" s="178">
        <v>192</v>
      </c>
      <c r="E28" s="178">
        <v>192</v>
      </c>
      <c r="F28" s="176">
        <v>192</v>
      </c>
      <c r="G28" s="176">
        <v>192</v>
      </c>
      <c r="H28" s="178">
        <v>192</v>
      </c>
      <c r="I28" s="178">
        <v>192</v>
      </c>
      <c r="J28" s="164">
        <v>192</v>
      </c>
      <c r="K28" s="164">
        <v>192</v>
      </c>
    </row>
    <row r="29" spans="1:11" ht="15">
      <c r="A29" s="16" t="s">
        <v>54</v>
      </c>
      <c r="B29" s="96">
        <v>2</v>
      </c>
      <c r="C29" s="96">
        <v>2</v>
      </c>
      <c r="D29" s="186">
        <v>2</v>
      </c>
      <c r="E29" s="186">
        <v>2</v>
      </c>
      <c r="F29" s="186">
        <v>4</v>
      </c>
      <c r="G29" s="186">
        <v>4</v>
      </c>
      <c r="H29" s="186">
        <v>4</v>
      </c>
      <c r="I29" s="186">
        <v>4</v>
      </c>
      <c r="J29" s="163">
        <v>4</v>
      </c>
      <c r="K29" s="163">
        <v>4</v>
      </c>
    </row>
    <row r="30" spans="1:11" ht="45">
      <c r="A30" s="8" t="s">
        <v>56</v>
      </c>
      <c r="B30" s="13">
        <f t="shared" ref="B30:G30" si="2">B31+10*LOG10(B28/B13)-B32</f>
        <v>12.771212547196624</v>
      </c>
      <c r="C30" s="13">
        <f t="shared" si="2"/>
        <v>12.771212547196624</v>
      </c>
      <c r="D30" s="178">
        <f t="shared" si="2"/>
        <v>12.771212547196624</v>
      </c>
      <c r="E30" s="178">
        <f t="shared" si="2"/>
        <v>12.771212547196624</v>
      </c>
      <c r="F30" s="176">
        <f t="shared" si="2"/>
        <v>12.771212547196624</v>
      </c>
      <c r="G30" s="176">
        <f t="shared" si="2"/>
        <v>12.771212547196624</v>
      </c>
      <c r="H30" s="178">
        <f>H31+10*LOG10(H28/H13)-H32</f>
        <v>8.7712125471966242</v>
      </c>
      <c r="I30" s="178">
        <f>I31+10*LOG10(I28/I13)-I32</f>
        <v>8.7712125471966242</v>
      </c>
      <c r="J30" s="164">
        <f>J31+10*LOG10(J28/J13)-J32</f>
        <v>8.0612125471966252</v>
      </c>
      <c r="K30" s="164">
        <f>K31+10*LOG10(K28/K13)-K32</f>
        <v>8.0612125471966252</v>
      </c>
    </row>
    <row r="31" spans="1:11" ht="15">
      <c r="A31" s="8" t="s">
        <v>57</v>
      </c>
      <c r="B31" s="9">
        <v>8</v>
      </c>
      <c r="C31" s="9">
        <v>8</v>
      </c>
      <c r="D31" s="178">
        <v>8</v>
      </c>
      <c r="E31" s="178">
        <v>8</v>
      </c>
      <c r="F31" s="178">
        <v>8</v>
      </c>
      <c r="G31" s="178">
        <v>8</v>
      </c>
      <c r="H31" s="178">
        <v>8</v>
      </c>
      <c r="I31" s="178">
        <v>8</v>
      </c>
      <c r="J31" s="164">
        <v>8</v>
      </c>
      <c r="K31" s="164">
        <v>8</v>
      </c>
    </row>
    <row r="32" spans="1:11" ht="45">
      <c r="A32" s="16" t="s">
        <v>58</v>
      </c>
      <c r="B32" s="96">
        <v>0</v>
      </c>
      <c r="C32" s="96">
        <v>0</v>
      </c>
      <c r="D32" s="186">
        <v>0</v>
      </c>
      <c r="E32" s="186">
        <v>0</v>
      </c>
      <c r="F32" s="186">
        <v>0</v>
      </c>
      <c r="G32" s="186">
        <v>0</v>
      </c>
      <c r="H32" s="186">
        <v>4</v>
      </c>
      <c r="I32" s="186">
        <v>4</v>
      </c>
      <c r="J32" s="163">
        <v>4.71</v>
      </c>
      <c r="K32" s="163">
        <v>4.71</v>
      </c>
    </row>
    <row r="33" spans="1:11" ht="28.5">
      <c r="A33" s="18" t="s">
        <v>105</v>
      </c>
      <c r="B33" s="17">
        <f>10*LOG10(B13/B29)</f>
        <v>15.051499783199061</v>
      </c>
      <c r="C33" s="17">
        <f>10*LOG10(C13/C29)</f>
        <v>15.051499783199061</v>
      </c>
      <c r="D33" s="182">
        <v>15.05</v>
      </c>
      <c r="E33" s="182">
        <v>15.05</v>
      </c>
      <c r="F33" s="182">
        <v>8</v>
      </c>
      <c r="G33" s="182">
        <v>8</v>
      </c>
      <c r="H33" s="182">
        <v>9</v>
      </c>
      <c r="I33" s="182">
        <v>9</v>
      </c>
      <c r="J33" s="169">
        <v>12</v>
      </c>
      <c r="K33" s="169">
        <v>12</v>
      </c>
    </row>
    <row r="34" spans="1:11" ht="30">
      <c r="A34" s="8" t="s">
        <v>60</v>
      </c>
      <c r="B34" s="9">
        <v>3</v>
      </c>
      <c r="C34" s="9">
        <v>3</v>
      </c>
      <c r="D34" s="178">
        <v>3</v>
      </c>
      <c r="E34" s="178">
        <v>3</v>
      </c>
      <c r="F34" s="178">
        <v>3</v>
      </c>
      <c r="G34" s="178">
        <v>3</v>
      </c>
      <c r="H34" s="178">
        <v>3</v>
      </c>
      <c r="I34" s="178">
        <v>3</v>
      </c>
      <c r="J34" s="164">
        <v>3</v>
      </c>
      <c r="K34" s="164">
        <v>3</v>
      </c>
    </row>
    <row r="35" spans="1:11" ht="15">
      <c r="A35" s="8" t="s">
        <v>61</v>
      </c>
      <c r="B35" s="9">
        <v>5</v>
      </c>
      <c r="C35" s="9">
        <v>5</v>
      </c>
      <c r="D35" s="178">
        <v>5</v>
      </c>
      <c r="E35" s="178">
        <v>5</v>
      </c>
      <c r="F35" s="178">
        <v>5</v>
      </c>
      <c r="G35" s="178">
        <v>5</v>
      </c>
      <c r="H35" s="178">
        <v>5</v>
      </c>
      <c r="I35" s="178">
        <v>5</v>
      </c>
      <c r="J35" s="164">
        <v>5</v>
      </c>
      <c r="K35" s="164">
        <v>5</v>
      </c>
    </row>
    <row r="36" spans="1:11" ht="15">
      <c r="A36" s="8" t="s">
        <v>62</v>
      </c>
      <c r="B36" s="9">
        <v>-174</v>
      </c>
      <c r="C36" s="9">
        <v>-174</v>
      </c>
      <c r="D36" s="178">
        <v>-174</v>
      </c>
      <c r="E36" s="178">
        <v>-174</v>
      </c>
      <c r="F36" s="178">
        <v>-174</v>
      </c>
      <c r="G36" s="178">
        <v>-174</v>
      </c>
      <c r="H36" s="178">
        <v>-174</v>
      </c>
      <c r="I36" s="178">
        <v>-174</v>
      </c>
      <c r="J36" s="164">
        <v>-174</v>
      </c>
      <c r="K36" s="164">
        <v>-174</v>
      </c>
    </row>
    <row r="37" spans="1:11" ht="15">
      <c r="A37" s="16" t="s">
        <v>63</v>
      </c>
      <c r="B37" s="96">
        <v>-161.69999999999999</v>
      </c>
      <c r="C37" s="96">
        <v>-161.69999999999999</v>
      </c>
      <c r="D37" s="186">
        <v>-165.7</v>
      </c>
      <c r="E37" s="186">
        <v>-165.7</v>
      </c>
      <c r="F37" s="186">
        <v>-999</v>
      </c>
      <c r="G37" s="186">
        <v>-999</v>
      </c>
      <c r="H37" s="186">
        <v>-999</v>
      </c>
      <c r="I37" s="186">
        <v>-999</v>
      </c>
      <c r="J37" s="163">
        <v>-999</v>
      </c>
      <c r="K37" s="163">
        <v>-999</v>
      </c>
    </row>
    <row r="38" spans="1:11" ht="15">
      <c r="A38" s="15" t="s">
        <v>65</v>
      </c>
      <c r="B38" s="13" t="s">
        <v>16</v>
      </c>
      <c r="C38" s="13" t="s">
        <v>16</v>
      </c>
      <c r="D38" s="178" t="s">
        <v>16</v>
      </c>
      <c r="E38" s="178" t="s">
        <v>16</v>
      </c>
      <c r="F38" s="176" t="s">
        <v>16</v>
      </c>
      <c r="G38" s="176" t="s">
        <v>16</v>
      </c>
      <c r="H38" s="178" t="s">
        <v>16</v>
      </c>
      <c r="I38" s="178" t="s">
        <v>16</v>
      </c>
      <c r="J38" s="164" t="s">
        <v>16</v>
      </c>
      <c r="K38" s="164" t="s">
        <v>16</v>
      </c>
    </row>
    <row r="39" spans="1:11" ht="30">
      <c r="A39" s="8" t="s">
        <v>66</v>
      </c>
      <c r="B39" s="13">
        <f t="shared" ref="B39:G39" si="3">10*LOG10(10^((B35+B36)/10)+10^(B37/10))</f>
        <v>-160.9583889004532</v>
      </c>
      <c r="C39" s="13">
        <f t="shared" si="3"/>
        <v>-160.9583889004532</v>
      </c>
      <c r="D39" s="178">
        <f t="shared" si="3"/>
        <v>-164.03352307536667</v>
      </c>
      <c r="E39" s="178">
        <f t="shared" si="3"/>
        <v>-164.03352307536667</v>
      </c>
      <c r="F39" s="176">
        <f t="shared" si="3"/>
        <v>-169.00000000000003</v>
      </c>
      <c r="G39" s="176">
        <f t="shared" si="3"/>
        <v>-169.00000000000003</v>
      </c>
      <c r="H39" s="178">
        <f>10*LOG10(10^((H35+H36)/10)+10^(H37/10))</f>
        <v>-169.00000000000003</v>
      </c>
      <c r="I39" s="178">
        <f>10*LOG10(10^((I35+I36)/10)+10^(I37/10))</f>
        <v>-169.00000000000003</v>
      </c>
      <c r="J39" s="164">
        <f>10*LOG10(10^((J35+J36)/10)+10^(J37/10))</f>
        <v>-169.00000000000003</v>
      </c>
      <c r="K39" s="164">
        <f>10*LOG10(10^((K35+K36)/10)+10^(K37/10))</f>
        <v>-169.00000000000003</v>
      </c>
    </row>
    <row r="40" spans="1:11" ht="30">
      <c r="A40" s="8" t="s">
        <v>107</v>
      </c>
      <c r="B40" s="10" t="s">
        <v>16</v>
      </c>
      <c r="C40" s="10" t="s">
        <v>16</v>
      </c>
      <c r="D40" s="183" t="s">
        <v>16</v>
      </c>
      <c r="E40" s="183" t="s">
        <v>16</v>
      </c>
      <c r="F40" s="183" t="s">
        <v>16</v>
      </c>
      <c r="G40" s="183" t="s">
        <v>16</v>
      </c>
      <c r="H40" s="183" t="s">
        <v>16</v>
      </c>
      <c r="I40" s="183" t="s">
        <v>16</v>
      </c>
      <c r="J40" s="191" t="s">
        <v>16</v>
      </c>
      <c r="K40" s="191" t="s">
        <v>16</v>
      </c>
    </row>
    <row r="41" spans="1:11" ht="15">
      <c r="A41" s="20" t="s">
        <v>68</v>
      </c>
      <c r="B41" s="96">
        <f>12*360*1000</f>
        <v>4320000</v>
      </c>
      <c r="C41" s="96">
        <f>12*360*1000</f>
        <v>4320000</v>
      </c>
      <c r="D41" s="186">
        <f>12*12*30*1000</f>
        <v>4320000</v>
      </c>
      <c r="E41" s="186">
        <f>12*12*30*1000</f>
        <v>4320000</v>
      </c>
      <c r="F41" s="186">
        <f>139*15*1000</f>
        <v>2085000</v>
      </c>
      <c r="G41" s="186">
        <f>139*15*1000</f>
        <v>2085000</v>
      </c>
      <c r="H41" s="186">
        <f>139*30*1000</f>
        <v>4170000</v>
      </c>
      <c r="I41" s="186">
        <f>139*30*1000</f>
        <v>4170000</v>
      </c>
      <c r="J41" s="163">
        <f>139*15*1000</f>
        <v>2085000</v>
      </c>
      <c r="K41" s="163">
        <f>139*15*1000</f>
        <v>2085000</v>
      </c>
    </row>
    <row r="42" spans="1:11" ht="15">
      <c r="A42" s="21" t="s">
        <v>70</v>
      </c>
      <c r="B42" s="13" t="s">
        <v>16</v>
      </c>
      <c r="C42" s="13" t="s">
        <v>16</v>
      </c>
      <c r="D42" s="178" t="s">
        <v>16</v>
      </c>
      <c r="E42" s="178" t="s">
        <v>16</v>
      </c>
      <c r="F42" s="176" t="s">
        <v>16</v>
      </c>
      <c r="G42" s="176" t="s">
        <v>16</v>
      </c>
      <c r="H42" s="178" t="s">
        <v>16</v>
      </c>
      <c r="I42" s="178" t="s">
        <v>16</v>
      </c>
      <c r="J42" s="164" t="s">
        <v>16</v>
      </c>
      <c r="K42" s="164" t="s">
        <v>16</v>
      </c>
    </row>
    <row r="43" spans="1:11" ht="15">
      <c r="A43" s="8" t="s">
        <v>71</v>
      </c>
      <c r="B43" s="13">
        <f t="shared" ref="B43:G43" si="4">B39+10*LOG10(B41)</f>
        <v>-94.603551432304087</v>
      </c>
      <c r="C43" s="13">
        <f t="shared" si="4"/>
        <v>-94.603551432304087</v>
      </c>
      <c r="D43" s="178">
        <f t="shared" si="4"/>
        <v>-97.67868560721756</v>
      </c>
      <c r="E43" s="178">
        <f t="shared" si="4"/>
        <v>-97.67868560721756</v>
      </c>
      <c r="F43" s="176">
        <f t="shared" si="4"/>
        <v>-105.80893940690227</v>
      </c>
      <c r="G43" s="176">
        <f t="shared" si="4"/>
        <v>-105.80893940690227</v>
      </c>
      <c r="H43" s="178">
        <f>H39+10*LOG10(H41)</f>
        <v>-102.79863945026246</v>
      </c>
      <c r="I43" s="178">
        <f>I39+10*LOG10(I41)</f>
        <v>-102.79863945026246</v>
      </c>
      <c r="J43" s="164">
        <f>J39+10*LOG10(J41)</f>
        <v>-105.80893940690227</v>
      </c>
      <c r="K43" s="164">
        <f>K39+10*LOG10(K41)</f>
        <v>-105.80893940690227</v>
      </c>
    </row>
    <row r="44" spans="1:11" ht="15">
      <c r="A44" s="8" t="s">
        <v>72</v>
      </c>
      <c r="B44" s="10" t="s">
        <v>16</v>
      </c>
      <c r="C44" s="10" t="s">
        <v>16</v>
      </c>
      <c r="D44" s="183" t="s">
        <v>16</v>
      </c>
      <c r="E44" s="183" t="s">
        <v>16</v>
      </c>
      <c r="F44" s="183" t="s">
        <v>16</v>
      </c>
      <c r="G44" s="183" t="s">
        <v>16</v>
      </c>
      <c r="H44" s="183" t="s">
        <v>16</v>
      </c>
      <c r="I44" s="183" t="s">
        <v>16</v>
      </c>
      <c r="J44" s="191" t="s">
        <v>16</v>
      </c>
      <c r="K44" s="191" t="s">
        <v>16</v>
      </c>
    </row>
    <row r="45" spans="1:11" ht="15">
      <c r="A45" s="18" t="s">
        <v>73</v>
      </c>
      <c r="B45" s="17">
        <v>-10.19</v>
      </c>
      <c r="C45" s="17">
        <v>-10.19</v>
      </c>
      <c r="D45" s="182">
        <v>-12.56</v>
      </c>
      <c r="E45" s="182">
        <v>-12.56</v>
      </c>
      <c r="F45" s="182">
        <v>-12</v>
      </c>
      <c r="G45" s="182">
        <v>-12</v>
      </c>
      <c r="H45" s="182">
        <v>-17.3</v>
      </c>
      <c r="I45" s="182">
        <v>-17.3</v>
      </c>
      <c r="J45" s="169">
        <v>-13.45</v>
      </c>
      <c r="K45" s="169">
        <v>-13.45</v>
      </c>
    </row>
    <row r="46" spans="1:11" ht="15">
      <c r="A46" s="21" t="s">
        <v>75</v>
      </c>
      <c r="B46" s="13" t="s">
        <v>16</v>
      </c>
      <c r="C46" s="13" t="s">
        <v>16</v>
      </c>
      <c r="D46" s="178" t="s">
        <v>16</v>
      </c>
      <c r="E46" s="178" t="s">
        <v>16</v>
      </c>
      <c r="F46" s="176" t="s">
        <v>16</v>
      </c>
      <c r="G46" s="176" t="s">
        <v>16</v>
      </c>
      <c r="H46" s="178" t="s">
        <v>16</v>
      </c>
      <c r="I46" s="178" t="s">
        <v>16</v>
      </c>
      <c r="J46" s="164" t="s">
        <v>16</v>
      </c>
      <c r="K46" s="164" t="s">
        <v>16</v>
      </c>
    </row>
    <row r="47" spans="1:11" ht="15">
      <c r="A47" s="8" t="s">
        <v>76</v>
      </c>
      <c r="B47" s="9">
        <v>2</v>
      </c>
      <c r="C47" s="9">
        <v>2</v>
      </c>
      <c r="D47" s="178">
        <v>2</v>
      </c>
      <c r="E47" s="178">
        <v>2</v>
      </c>
      <c r="F47" s="178">
        <v>2</v>
      </c>
      <c r="G47" s="178">
        <v>2</v>
      </c>
      <c r="H47" s="178">
        <v>2</v>
      </c>
      <c r="I47" s="178">
        <v>2</v>
      </c>
      <c r="J47" s="164">
        <v>2</v>
      </c>
      <c r="K47" s="164">
        <v>2</v>
      </c>
    </row>
    <row r="48" spans="1:11" ht="30">
      <c r="A48" s="8" t="s">
        <v>77</v>
      </c>
      <c r="B48" s="9">
        <v>0</v>
      </c>
      <c r="C48" s="9">
        <v>0</v>
      </c>
      <c r="D48" s="178">
        <v>0</v>
      </c>
      <c r="E48" s="178">
        <v>0</v>
      </c>
      <c r="F48" s="178">
        <v>0</v>
      </c>
      <c r="G48" s="178">
        <v>0</v>
      </c>
      <c r="H48" s="178">
        <v>0</v>
      </c>
      <c r="I48" s="178">
        <v>0</v>
      </c>
      <c r="J48" s="164">
        <v>0</v>
      </c>
      <c r="K48" s="164">
        <v>0</v>
      </c>
    </row>
    <row r="49" spans="1:11" ht="33.75" customHeight="1">
      <c r="A49" s="8" t="s">
        <v>79</v>
      </c>
      <c r="B49" s="10" t="s">
        <v>16</v>
      </c>
      <c r="C49" s="10" t="s">
        <v>16</v>
      </c>
      <c r="D49" s="183" t="s">
        <v>16</v>
      </c>
      <c r="E49" s="183" t="s">
        <v>16</v>
      </c>
      <c r="F49" s="183" t="s">
        <v>16</v>
      </c>
      <c r="G49" s="183" t="s">
        <v>16</v>
      </c>
      <c r="H49" s="183" t="s">
        <v>16</v>
      </c>
      <c r="I49" s="183" t="s">
        <v>16</v>
      </c>
      <c r="J49" s="191" t="s">
        <v>16</v>
      </c>
      <c r="K49" s="191" t="s">
        <v>16</v>
      </c>
    </row>
    <row r="50" spans="1:11" ht="30">
      <c r="A50" s="8" t="s">
        <v>80</v>
      </c>
      <c r="B50" s="13">
        <f t="shared" ref="B50:G50" si="5">B43+B45+B47-B48</f>
        <v>-102.79355143230408</v>
      </c>
      <c r="C50" s="13">
        <f t="shared" si="5"/>
        <v>-102.79355143230408</v>
      </c>
      <c r="D50" s="178">
        <f t="shared" si="5"/>
        <v>-108.23868560721756</v>
      </c>
      <c r="E50" s="178">
        <f t="shared" si="5"/>
        <v>-108.23868560721756</v>
      </c>
      <c r="F50" s="176">
        <f t="shared" si="5"/>
        <v>-115.80893940690227</v>
      </c>
      <c r="G50" s="176">
        <f t="shared" si="5"/>
        <v>-115.80893940690227</v>
      </c>
      <c r="H50" s="178">
        <f>H43+H45+H47-H48</f>
        <v>-118.09863945026245</v>
      </c>
      <c r="I50" s="178">
        <f>I43+I45+I47-I48</f>
        <v>-118.09863945026245</v>
      </c>
      <c r="J50" s="164">
        <f>J43+J45+J47-J48</f>
        <v>-117.25893940690227</v>
      </c>
      <c r="K50" s="164">
        <f>K43+K45+K47-K48</f>
        <v>-117.25893940690227</v>
      </c>
    </row>
    <row r="51" spans="1:11" ht="30">
      <c r="A51" s="8" t="s">
        <v>82</v>
      </c>
      <c r="B51" s="13" t="s">
        <v>16</v>
      </c>
      <c r="C51" s="13" t="s">
        <v>16</v>
      </c>
      <c r="D51" s="178" t="s">
        <v>16</v>
      </c>
      <c r="E51" s="178" t="s">
        <v>16</v>
      </c>
      <c r="F51" s="176" t="s">
        <v>16</v>
      </c>
      <c r="G51" s="176" t="s">
        <v>16</v>
      </c>
      <c r="H51" s="178" t="s">
        <v>16</v>
      </c>
      <c r="I51" s="178" t="s">
        <v>16</v>
      </c>
      <c r="J51" s="164" t="s">
        <v>16</v>
      </c>
      <c r="K51" s="164" t="s">
        <v>16</v>
      </c>
    </row>
    <row r="52" spans="1:11" ht="30">
      <c r="A52" s="22" t="s">
        <v>83</v>
      </c>
      <c r="B52" s="23">
        <f t="shared" ref="B52:G52" si="6">B25+B30+B33-B34-B50</f>
        <v>149.61626376269976</v>
      </c>
      <c r="C52" s="23">
        <f t="shared" si="6"/>
        <v>146.61626376269976</v>
      </c>
      <c r="D52" s="179">
        <f t="shared" si="6"/>
        <v>155.05989815441419</v>
      </c>
      <c r="E52" s="179">
        <f t="shared" si="6"/>
        <v>152.05989815441419</v>
      </c>
      <c r="F52" s="179">
        <f t="shared" si="6"/>
        <v>155.58015195409888</v>
      </c>
      <c r="G52" s="179">
        <f t="shared" si="6"/>
        <v>152.58015195409888</v>
      </c>
      <c r="H52" s="179">
        <f>H25+H30+H33-H34-H50</f>
        <v>154.86985199745908</v>
      </c>
      <c r="I52" s="179">
        <f>I25+I30+I33-I34-I50</f>
        <v>151.86985199745908</v>
      </c>
      <c r="J52" s="171">
        <f>J25+J30+J33-J34-J50</f>
        <v>156.32015195409889</v>
      </c>
      <c r="K52" s="171">
        <f>K25+K30+K33-K34-K50</f>
        <v>153.32015195409889</v>
      </c>
    </row>
    <row r="53" spans="1:11" ht="30">
      <c r="A53" s="24" t="s">
        <v>85</v>
      </c>
      <c r="B53" s="25" t="s">
        <v>16</v>
      </c>
      <c r="C53" s="25" t="s">
        <v>16</v>
      </c>
      <c r="D53" s="195" t="s">
        <v>16</v>
      </c>
      <c r="E53" s="195" t="s">
        <v>16</v>
      </c>
      <c r="F53" s="188" t="s">
        <v>16</v>
      </c>
      <c r="G53" s="188" t="s">
        <v>16</v>
      </c>
      <c r="H53" s="195" t="s">
        <v>16</v>
      </c>
      <c r="I53" s="195" t="s">
        <v>16</v>
      </c>
      <c r="J53" s="193" t="s">
        <v>16</v>
      </c>
      <c r="K53" s="193" t="s">
        <v>16</v>
      </c>
    </row>
    <row r="54" spans="1:11">
      <c r="A54" s="5" t="s">
        <v>86</v>
      </c>
      <c r="B54" s="14"/>
      <c r="C54" s="14"/>
      <c r="D54" s="177"/>
      <c r="E54" s="177"/>
      <c r="F54" s="177"/>
      <c r="G54" s="177"/>
      <c r="H54" s="177"/>
      <c r="I54" s="177"/>
      <c r="J54" s="168"/>
      <c r="K54" s="168"/>
    </row>
    <row r="55" spans="1:11" ht="16.5" customHeight="1">
      <c r="A55" s="16" t="s">
        <v>87</v>
      </c>
      <c r="B55" s="96">
        <v>7</v>
      </c>
      <c r="C55" s="96">
        <v>7</v>
      </c>
      <c r="D55" s="186">
        <v>7</v>
      </c>
      <c r="E55" s="186">
        <v>7</v>
      </c>
      <c r="F55" s="186">
        <v>7</v>
      </c>
      <c r="G55" s="186">
        <v>7</v>
      </c>
      <c r="H55" s="186">
        <v>7</v>
      </c>
      <c r="I55" s="186">
        <v>7</v>
      </c>
      <c r="J55" s="163">
        <v>7</v>
      </c>
      <c r="K55" s="163">
        <v>7</v>
      </c>
    </row>
    <row r="56" spans="1:11" ht="30">
      <c r="A56" s="16" t="s">
        <v>89</v>
      </c>
      <c r="B56" s="96">
        <v>7.56</v>
      </c>
      <c r="C56" s="96">
        <v>7.56</v>
      </c>
      <c r="D56" s="186">
        <v>4.4800000000000004</v>
      </c>
      <c r="E56" s="186">
        <v>4.4800000000000004</v>
      </c>
      <c r="F56" s="186">
        <v>7.56</v>
      </c>
      <c r="G56" s="186">
        <v>7.56</v>
      </c>
      <c r="H56" s="186">
        <v>7.56</v>
      </c>
      <c r="I56" s="186">
        <v>7.56</v>
      </c>
      <c r="J56" s="163">
        <v>7.56</v>
      </c>
      <c r="K56" s="163">
        <v>7.56</v>
      </c>
    </row>
    <row r="57" spans="1:11" ht="30">
      <c r="A57" s="15" t="s">
        <v>90</v>
      </c>
      <c r="B57" s="26" t="s">
        <v>16</v>
      </c>
      <c r="C57" s="26" t="s">
        <v>16</v>
      </c>
      <c r="D57" s="183" t="s">
        <v>16</v>
      </c>
      <c r="E57" s="183" t="s">
        <v>16</v>
      </c>
      <c r="F57" s="187" t="s">
        <v>16</v>
      </c>
      <c r="G57" s="187" t="s">
        <v>16</v>
      </c>
      <c r="H57" s="183" t="s">
        <v>16</v>
      </c>
      <c r="I57" s="183" t="s">
        <v>16</v>
      </c>
      <c r="J57" s="191" t="s">
        <v>16</v>
      </c>
      <c r="K57" s="191" t="s">
        <v>16</v>
      </c>
    </row>
    <row r="58" spans="1:11" ht="15">
      <c r="A58" s="16" t="s">
        <v>91</v>
      </c>
      <c r="B58" s="96">
        <v>0</v>
      </c>
      <c r="C58" s="9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63">
        <v>0</v>
      </c>
      <c r="K58" s="163">
        <v>0</v>
      </c>
    </row>
    <row r="59" spans="1:11" ht="15">
      <c r="A59" s="16" t="s">
        <v>92</v>
      </c>
      <c r="B59" s="96">
        <v>26.25</v>
      </c>
      <c r="C59" s="96">
        <v>26.25</v>
      </c>
      <c r="D59" s="186">
        <v>26.25</v>
      </c>
      <c r="E59" s="186">
        <v>26.25</v>
      </c>
      <c r="F59" s="186">
        <v>26.25</v>
      </c>
      <c r="G59" s="186">
        <v>26.25</v>
      </c>
      <c r="H59" s="186">
        <v>26.25</v>
      </c>
      <c r="I59" s="186">
        <v>26.25</v>
      </c>
      <c r="J59" s="163">
        <v>26.25</v>
      </c>
      <c r="K59" s="163">
        <v>26.25</v>
      </c>
    </row>
    <row r="60" spans="1:11" ht="15">
      <c r="A60" s="16" t="s">
        <v>93</v>
      </c>
      <c r="B60" s="96">
        <v>0</v>
      </c>
      <c r="C60" s="96">
        <v>0</v>
      </c>
      <c r="D60" s="186">
        <v>0</v>
      </c>
      <c r="E60" s="186">
        <v>0</v>
      </c>
      <c r="F60" s="186">
        <v>0</v>
      </c>
      <c r="G60" s="186">
        <v>0</v>
      </c>
      <c r="H60" s="186">
        <v>0</v>
      </c>
      <c r="I60" s="186">
        <v>0</v>
      </c>
      <c r="J60" s="163">
        <v>0</v>
      </c>
      <c r="K60" s="163">
        <v>0</v>
      </c>
    </row>
    <row r="61" spans="1:11" ht="30">
      <c r="A61" s="22" t="s">
        <v>108</v>
      </c>
      <c r="B61" s="23">
        <f t="shared" ref="B61:G61" si="7">B52-B56+B58-B59+B60</f>
        <v>115.80626376269976</v>
      </c>
      <c r="C61" s="23">
        <f t="shared" si="7"/>
        <v>112.80626376269976</v>
      </c>
      <c r="D61" s="179">
        <f t="shared" si="7"/>
        <v>124.3298981544142</v>
      </c>
      <c r="E61" s="179">
        <f t="shared" si="7"/>
        <v>121.3298981544142</v>
      </c>
      <c r="F61" s="179">
        <f t="shared" si="7"/>
        <v>121.77015195409888</v>
      </c>
      <c r="G61" s="179">
        <f t="shared" si="7"/>
        <v>118.77015195409888</v>
      </c>
      <c r="H61" s="179">
        <f>H52-H56+H58-H59+H60</f>
        <v>121.05985199745908</v>
      </c>
      <c r="I61" s="179">
        <f>I52-I56+I58-I59+I60</f>
        <v>118.05985199745908</v>
      </c>
      <c r="J61" s="171">
        <f>J52-J56+J58-J59+J60</f>
        <v>122.51015195409889</v>
      </c>
      <c r="K61" s="171">
        <f>K52-K56+K58-K59+K60</f>
        <v>119.51015195409889</v>
      </c>
    </row>
    <row r="62" spans="1:11" ht="30">
      <c r="A62" s="24" t="s">
        <v>109</v>
      </c>
      <c r="B62" s="25" t="s">
        <v>16</v>
      </c>
      <c r="C62" s="25" t="s">
        <v>16</v>
      </c>
      <c r="D62" s="195" t="s">
        <v>16</v>
      </c>
      <c r="E62" s="195" t="s">
        <v>16</v>
      </c>
      <c r="F62" s="188" t="s">
        <v>16</v>
      </c>
      <c r="G62" s="188" t="s">
        <v>16</v>
      </c>
      <c r="H62" s="195" t="s">
        <v>16</v>
      </c>
      <c r="I62" s="195" t="s">
        <v>16</v>
      </c>
      <c r="J62" s="193" t="s">
        <v>16</v>
      </c>
      <c r="K62" s="193" t="s">
        <v>16</v>
      </c>
    </row>
    <row r="63" spans="1:11">
      <c r="C63" s="2"/>
      <c r="E63" s="2"/>
      <c r="G63" s="2"/>
      <c r="I63" s="2"/>
      <c r="K63" s="194"/>
    </row>
    <row r="64" spans="1:11" ht="15">
      <c r="A64" s="22" t="s">
        <v>97</v>
      </c>
      <c r="B64" s="23">
        <f t="shared" ref="B64:G64" si="8">B17+B22-B50+B21+B33</f>
        <v>140.84505121550313</v>
      </c>
      <c r="C64" s="23">
        <f t="shared" si="8"/>
        <v>140.84505121550313</v>
      </c>
      <c r="D64" s="179">
        <f t="shared" si="8"/>
        <v>146.28868560721759</v>
      </c>
      <c r="E64" s="179">
        <f t="shared" si="8"/>
        <v>146.28868560721759</v>
      </c>
      <c r="F64" s="179">
        <f t="shared" si="8"/>
        <v>146.80893940690225</v>
      </c>
      <c r="G64" s="179">
        <f t="shared" si="8"/>
        <v>146.80893940690225</v>
      </c>
      <c r="H64" s="179">
        <f>H17+H22-H50+H21+H33</f>
        <v>150.09863945026245</v>
      </c>
      <c r="I64" s="179">
        <f>I17+I22-I50+I21+I33</f>
        <v>150.09863945026245</v>
      </c>
      <c r="J64" s="171">
        <f>J17+J22-J50+J21+J33</f>
        <v>152.25893940690227</v>
      </c>
      <c r="K64" s="171">
        <f>K17+K22-K50+K21+K33</f>
        <v>152.25893940690227</v>
      </c>
    </row>
    <row r="65" spans="1:11" ht="15">
      <c r="A65" s="24" t="s">
        <v>98</v>
      </c>
      <c r="B65" s="25" t="s">
        <v>16</v>
      </c>
      <c r="C65" s="25" t="s">
        <v>16</v>
      </c>
      <c r="D65" s="195" t="s">
        <v>16</v>
      </c>
      <c r="E65" s="195" t="s">
        <v>16</v>
      </c>
      <c r="F65" s="188" t="s">
        <v>16</v>
      </c>
      <c r="G65" s="188" t="s">
        <v>16</v>
      </c>
      <c r="H65" s="195" t="s">
        <v>16</v>
      </c>
      <c r="I65" s="195" t="s">
        <v>16</v>
      </c>
      <c r="J65" s="193" t="s">
        <v>16</v>
      </c>
      <c r="K65" s="193" t="s">
        <v>16</v>
      </c>
    </row>
  </sheetData>
  <mergeCells count="5"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50" customWidth="1"/>
    <col min="2" max="4" width="15.625" style="2" customWidth="1"/>
    <col min="5" max="5" width="15.625" style="46" customWidth="1"/>
    <col min="6" max="6" width="38.5" style="1" customWidth="1"/>
    <col min="7" max="7" width="20.25" style="3" customWidth="1"/>
    <col min="8" max="16384" width="9" style="3"/>
  </cols>
  <sheetData>
    <row r="1" spans="1:6" ht="15">
      <c r="A1" s="51" t="s">
        <v>0</v>
      </c>
    </row>
    <row r="2" spans="1:6" ht="30">
      <c r="A2" s="52" t="s">
        <v>1</v>
      </c>
    </row>
    <row r="3" spans="1:6" ht="15">
      <c r="A3" s="45" t="s">
        <v>2</v>
      </c>
    </row>
    <row r="5" spans="1:6" ht="28.35" customHeight="1">
      <c r="A5" s="53" t="s">
        <v>3</v>
      </c>
      <c r="B5" s="201" t="s">
        <v>4</v>
      </c>
      <c r="C5" s="201"/>
      <c r="D5" s="201"/>
      <c r="E5" s="201"/>
      <c r="F5" s="201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 ht="15">
      <c r="A8" s="11" t="s">
        <v>11</v>
      </c>
      <c r="B8" s="9">
        <v>4</v>
      </c>
      <c r="C8" s="178">
        <v>4</v>
      </c>
      <c r="D8" s="178">
        <v>4</v>
      </c>
      <c r="E8" s="178">
        <v>4</v>
      </c>
      <c r="F8" s="56" t="s">
        <v>12</v>
      </c>
    </row>
    <row r="9" spans="1:6" ht="15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 ht="15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30">
      <c r="A11" s="11" t="s">
        <v>17</v>
      </c>
      <c r="B11" s="10" t="s">
        <v>16</v>
      </c>
      <c r="C11" s="27">
        <v>2000000</v>
      </c>
      <c r="D11" s="28" t="s">
        <v>16</v>
      </c>
      <c r="E11" s="27">
        <v>1000000</v>
      </c>
      <c r="F11" s="57" t="s">
        <v>99</v>
      </c>
    </row>
    <row r="12" spans="1:6" ht="15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 ht="15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 ht="15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 ht="15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>
      <c r="A16" s="55" t="s">
        <v>24</v>
      </c>
      <c r="B16" s="14"/>
      <c r="C16" s="14"/>
      <c r="D16" s="14"/>
      <c r="E16" s="14"/>
      <c r="F16" s="56"/>
    </row>
    <row r="17" spans="1:6" ht="46.5" customHeight="1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30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60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60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 ht="15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5">
      <c r="A22" s="11" t="s">
        <v>35</v>
      </c>
      <c r="B22" s="13">
        <f>B20+10*LOG10(B46/1000000)</f>
        <v>36.375437381428746</v>
      </c>
      <c r="C22" s="13">
        <f>C20+10*LOG10(C47/1000000)</f>
        <v>36.638726768652234</v>
      </c>
      <c r="D22" s="9">
        <v>23</v>
      </c>
      <c r="E22" s="9">
        <v>23</v>
      </c>
      <c r="F22" s="57" t="s">
        <v>36</v>
      </c>
    </row>
    <row r="23" spans="1:6" ht="4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-3</v>
      </c>
      <c r="E23" s="13">
        <f>E24+10*LOG10(E17/E19)-E25</f>
        <v>-3</v>
      </c>
      <c r="F23" s="60" t="s">
        <v>38</v>
      </c>
    </row>
    <row r="24" spans="1:6" ht="60">
      <c r="A24" s="8" t="s">
        <v>39</v>
      </c>
      <c r="B24" s="13">
        <v>8</v>
      </c>
      <c r="C24" s="13">
        <v>8</v>
      </c>
      <c r="D24" s="9">
        <v>-3</v>
      </c>
      <c r="E24" s="9">
        <v>-3</v>
      </c>
      <c r="F24" s="57" t="s">
        <v>40</v>
      </c>
    </row>
    <row r="25" spans="1:6" ht="60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78" customHeight="1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 ht="15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30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 ht="15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19</v>
      </c>
      <c r="E30" s="10" t="s">
        <v>16</v>
      </c>
      <c r="F30" s="57" t="s">
        <v>50</v>
      </c>
    </row>
    <row r="31" spans="1:6" ht="15">
      <c r="A31" s="11" t="s">
        <v>51</v>
      </c>
      <c r="B31" s="10" t="s">
        <v>16</v>
      </c>
      <c r="C31" s="13">
        <f>C22+C23+C26-C28-C29</f>
        <v>58.40993931584886</v>
      </c>
      <c r="D31" s="10" t="s">
        <v>16</v>
      </c>
      <c r="E31" s="9">
        <f>E22+E23+E26-E28-E29</f>
        <v>19</v>
      </c>
      <c r="F31" s="57" t="s">
        <v>50</v>
      </c>
    </row>
    <row r="32" spans="1:6" ht="15">
      <c r="A32" s="55" t="s">
        <v>52</v>
      </c>
      <c r="B32" s="14"/>
      <c r="C32" s="14"/>
      <c r="D32" s="14"/>
      <c r="E32" s="14"/>
      <c r="F32" s="56"/>
    </row>
    <row r="33" spans="1:6" ht="45">
      <c r="A33" s="11" t="s">
        <v>53</v>
      </c>
      <c r="B33" s="13">
        <v>2</v>
      </c>
      <c r="C33" s="13">
        <v>2</v>
      </c>
      <c r="D33" s="13">
        <v>192</v>
      </c>
      <c r="E33" s="13">
        <v>192</v>
      </c>
      <c r="F33" s="57" t="s">
        <v>26</v>
      </c>
    </row>
    <row r="34" spans="1:6" ht="75">
      <c r="A34" s="16" t="s">
        <v>54</v>
      </c>
      <c r="B34" s="13">
        <v>2</v>
      </c>
      <c r="C34" s="13">
        <v>2</v>
      </c>
      <c r="D34" s="17">
        <v>4</v>
      </c>
      <c r="E34" s="17">
        <v>4</v>
      </c>
      <c r="F34" s="59" t="s">
        <v>55</v>
      </c>
    </row>
    <row r="35" spans="1:6" ht="45">
      <c r="A35" s="8" t="s">
        <v>56</v>
      </c>
      <c r="B35" s="13">
        <f>B36+10*LOG10(B33/B34)-B37</f>
        <v>-3</v>
      </c>
      <c r="C35" s="13">
        <f>C36+10*LOG10(C33/C34)-C37</f>
        <v>-3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60">
      <c r="A36" s="8" t="s">
        <v>57</v>
      </c>
      <c r="B36" s="13">
        <v>-3</v>
      </c>
      <c r="C36" s="13">
        <v>-3</v>
      </c>
      <c r="D36" s="9">
        <v>8</v>
      </c>
      <c r="E36" s="9">
        <v>8</v>
      </c>
      <c r="F36" s="57" t="s">
        <v>40</v>
      </c>
    </row>
    <row r="37" spans="1:6" ht="60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60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30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 ht="15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 ht="15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30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30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30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30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30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30">
      <c r="A47" s="43" t="s">
        <v>70</v>
      </c>
      <c r="B47" s="19" t="s">
        <v>16</v>
      </c>
      <c r="C47" s="19">
        <f>51*360*1000</f>
        <v>18360000</v>
      </c>
      <c r="D47" s="19" t="s">
        <v>16</v>
      </c>
      <c r="E47" s="19">
        <f>30*360*1000</f>
        <v>10800000</v>
      </c>
      <c r="F47" s="61" t="s">
        <v>69</v>
      </c>
    </row>
    <row r="48" spans="1:6" ht="15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7" ht="15">
      <c r="A49" s="11" t="s">
        <v>72</v>
      </c>
      <c r="B49" s="10" t="s">
        <v>16</v>
      </c>
      <c r="C49" s="13">
        <f>C45+10*LOG10(C47)</f>
        <v>-94.361273231347795</v>
      </c>
      <c r="D49" s="10" t="s">
        <v>16</v>
      </c>
      <c r="E49" s="13">
        <f>E45+10*LOG10(E47)</f>
        <v>-98.66576244513054</v>
      </c>
      <c r="F49" s="56"/>
    </row>
    <row r="50" spans="1:7" ht="15">
      <c r="A50" s="43" t="s">
        <v>73</v>
      </c>
      <c r="B50" s="19">
        <v>-6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7" ht="15">
      <c r="A51" s="43" t="s">
        <v>75</v>
      </c>
      <c r="B51" s="19" t="s">
        <v>16</v>
      </c>
      <c r="C51" s="19">
        <v>-2.7</v>
      </c>
      <c r="D51" s="19" t="s">
        <v>16</v>
      </c>
      <c r="E51" s="19">
        <v>-10.7</v>
      </c>
      <c r="F51" s="61" t="s">
        <v>74</v>
      </c>
    </row>
    <row r="52" spans="1:7" ht="15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7" ht="30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7" ht="33.75" customHeight="1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  <c r="G54" s="62"/>
    </row>
    <row r="55" spans="1:7" ht="30">
      <c r="A55" s="11" t="s">
        <v>80</v>
      </c>
      <c r="B55" s="13">
        <f>B48+B50+B52-B53</f>
        <v>-98.624562618571289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7" ht="30">
      <c r="A56" s="11" t="s">
        <v>82</v>
      </c>
      <c r="B56" s="10" t="s">
        <v>16</v>
      </c>
      <c r="C56" s="13">
        <f>C49+C51+C52-C54</f>
        <v>-95.061273231347798</v>
      </c>
      <c r="D56" s="13" t="s">
        <v>16</v>
      </c>
      <c r="E56" s="13">
        <f>E49+E51+E52-E54</f>
        <v>-107.36576244513054</v>
      </c>
      <c r="F56" s="56" t="s">
        <v>81</v>
      </c>
    </row>
    <row r="57" spans="1:7" ht="30">
      <c r="A57" s="22" t="s">
        <v>83</v>
      </c>
      <c r="B57" s="23">
        <f>B30+B35+B38-B39-B55</f>
        <v>148.77121254719665</v>
      </c>
      <c r="C57" s="23" t="s">
        <v>16</v>
      </c>
      <c r="D57" s="23">
        <f>D30+D35+D38-D39-D55</f>
        <v>153.60818753952378</v>
      </c>
      <c r="E57" s="23" t="s">
        <v>16</v>
      </c>
      <c r="F57" s="63" t="s">
        <v>84</v>
      </c>
    </row>
    <row r="58" spans="1:7" ht="30">
      <c r="A58" s="22" t="s">
        <v>85</v>
      </c>
      <c r="B58" s="23" t="s">
        <v>16</v>
      </c>
      <c r="C58" s="23">
        <f>C31+C35+C38-C39-C56</f>
        <v>149.47121254719667</v>
      </c>
      <c r="D58" s="23" t="s">
        <v>16</v>
      </c>
      <c r="E58" s="23">
        <f>E31+E35+E38-E39-E56</f>
        <v>148.13697499232717</v>
      </c>
      <c r="F58" s="63" t="s">
        <v>84</v>
      </c>
    </row>
    <row r="59" spans="1:7" ht="15">
      <c r="A59" s="55" t="s">
        <v>86</v>
      </c>
      <c r="B59" s="14"/>
      <c r="C59" s="14"/>
      <c r="D59" s="14"/>
      <c r="E59" s="14"/>
      <c r="F59" s="56"/>
    </row>
    <row r="60" spans="1:7" ht="30.75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202" t="s">
        <v>88</v>
      </c>
    </row>
    <row r="61" spans="1:7" ht="30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203"/>
    </row>
    <row r="62" spans="1:7" ht="30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203"/>
    </row>
    <row r="63" spans="1:7" ht="15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203"/>
    </row>
    <row r="64" spans="1:7" ht="15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203"/>
    </row>
    <row r="65" spans="1:7" ht="15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4"/>
    </row>
    <row r="66" spans="1:7" ht="30">
      <c r="A66" s="22" t="s">
        <v>94</v>
      </c>
      <c r="B66" s="23">
        <f>B57-B61+B63-B64+B65</f>
        <v>114.96121254719665</v>
      </c>
      <c r="C66" s="23" t="s">
        <v>16</v>
      </c>
      <c r="D66" s="23">
        <f>D57-D61+D63-D64+D65</f>
        <v>119.79818753952378</v>
      </c>
      <c r="E66" s="23" t="s">
        <v>16</v>
      </c>
      <c r="F66" s="63" t="s">
        <v>95</v>
      </c>
    </row>
    <row r="67" spans="1:7" ht="30">
      <c r="A67" s="45" t="s">
        <v>96</v>
      </c>
      <c r="B67" s="23" t="s">
        <v>16</v>
      </c>
      <c r="C67" s="23">
        <f>C58-C62+C63-C64+C65</f>
        <v>118.74121254719668</v>
      </c>
      <c r="D67" s="23" t="s">
        <v>16</v>
      </c>
      <c r="E67" s="23">
        <f>E58-E62+E63-E64+E65</f>
        <v>117.40697499232718</v>
      </c>
      <c r="F67" s="63" t="s">
        <v>95</v>
      </c>
    </row>
    <row r="68" spans="1:7">
      <c r="G68" s="65"/>
    </row>
    <row r="69" spans="1:7" ht="15">
      <c r="A69" s="45" t="s">
        <v>97</v>
      </c>
      <c r="B69" s="23">
        <f>B22+B27-B55+B26+B38</f>
        <v>143.00000000000003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7" ht="15">
      <c r="A70" s="45" t="s">
        <v>98</v>
      </c>
      <c r="B70" s="23" t="s">
        <v>16</v>
      </c>
      <c r="C70" s="23">
        <f>C22-C28-C56+C26+C38</f>
        <v>143.70000000000005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7">
      <c r="E74" s="2"/>
    </row>
    <row r="75" spans="1:7" s="49" customFormat="1" ht="15">
      <c r="A75" s="50"/>
      <c r="B75" s="2"/>
      <c r="C75" s="2"/>
      <c r="D75" s="2"/>
      <c r="E75" s="46"/>
      <c r="F75" s="1"/>
    </row>
    <row r="77" spans="1:7" ht="15">
      <c r="A77" s="49"/>
      <c r="B77" s="66"/>
      <c r="C77" s="66"/>
      <c r="D77" s="66"/>
      <c r="E77" s="67"/>
      <c r="F77" s="49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5" width="15.6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25" width="15.625" style="2" customWidth="1"/>
    <col min="26" max="27" width="15.625" style="3" customWidth="1"/>
    <col min="28" max="28" width="15.625" style="2" customWidth="1"/>
    <col min="29" max="33" width="15.625" style="3" customWidth="1"/>
    <col min="34" max="34" width="15.625" style="194" customWidth="1"/>
    <col min="35" max="35" width="15.625" style="3" customWidth="1"/>
    <col min="36" max="16384" width="9" style="3"/>
  </cols>
  <sheetData>
    <row r="1" spans="1:35" ht="14.25" customHeight="1">
      <c r="A1" s="4"/>
      <c r="B1" s="205" t="s">
        <v>100</v>
      </c>
      <c r="C1" s="205"/>
      <c r="D1" s="205"/>
      <c r="E1" s="205" t="s">
        <v>101</v>
      </c>
      <c r="F1" s="205"/>
      <c r="G1" s="206" t="s">
        <v>113</v>
      </c>
      <c r="H1" s="206"/>
      <c r="I1" s="206"/>
      <c r="J1" s="205" t="s">
        <v>114</v>
      </c>
      <c r="K1" s="205"/>
      <c r="L1" s="205"/>
      <c r="M1" s="205" t="s">
        <v>122</v>
      </c>
      <c r="N1" s="205"/>
      <c r="O1" s="205"/>
      <c r="P1" s="205" t="s">
        <v>123</v>
      </c>
      <c r="Q1" s="205"/>
      <c r="R1" s="205"/>
      <c r="S1" s="205" t="s">
        <v>124</v>
      </c>
      <c r="T1" s="205"/>
      <c r="U1" s="205"/>
      <c r="V1" s="205" t="s">
        <v>125</v>
      </c>
      <c r="W1" s="205"/>
      <c r="X1" s="205"/>
      <c r="Y1" s="205" t="s">
        <v>128</v>
      </c>
      <c r="Z1" s="205"/>
      <c r="AA1" s="205"/>
      <c r="AB1" s="205" t="s">
        <v>129</v>
      </c>
      <c r="AC1" s="205"/>
      <c r="AD1" s="205"/>
      <c r="AE1" s="205" t="s">
        <v>130</v>
      </c>
      <c r="AF1" s="205"/>
      <c r="AG1" s="205"/>
      <c r="AH1" s="205" t="s">
        <v>132</v>
      </c>
      <c r="AI1" s="205"/>
    </row>
    <row r="2" spans="1:35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98" t="s">
        <v>102</v>
      </c>
      <c r="N2" s="99" t="s">
        <v>103</v>
      </c>
      <c r="O2" s="99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74" t="s">
        <v>102</v>
      </c>
      <c r="AI2" s="198" t="s">
        <v>103</v>
      </c>
    </row>
    <row r="3" spans="1:35" ht="15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  <c r="AB3" s="178">
        <v>4</v>
      </c>
      <c r="AC3" s="178">
        <v>4</v>
      </c>
      <c r="AD3" s="178">
        <v>4</v>
      </c>
      <c r="AE3" s="178">
        <v>4</v>
      </c>
      <c r="AF3" s="178">
        <v>4</v>
      </c>
      <c r="AG3" s="178">
        <v>4</v>
      </c>
      <c r="AH3" s="178">
        <v>4</v>
      </c>
      <c r="AI3" s="178">
        <v>4</v>
      </c>
    </row>
    <row r="4" spans="1:35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01">
        <v>100</v>
      </c>
      <c r="N4" s="101">
        <v>100</v>
      </c>
      <c r="O4" s="101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  <c r="AH4" s="164">
        <v>100</v>
      </c>
      <c r="AI4" s="164">
        <v>100</v>
      </c>
    </row>
    <row r="5" spans="1:35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02" t="s">
        <v>16</v>
      </c>
      <c r="N5" s="102" t="s">
        <v>16</v>
      </c>
      <c r="O5" s="102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  <c r="AH5" s="191" t="s">
        <v>16</v>
      </c>
      <c r="AI5" s="191" t="s">
        <v>16</v>
      </c>
    </row>
    <row r="6" spans="1:35" ht="1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02" t="s">
        <v>16</v>
      </c>
      <c r="N6" s="102" t="s">
        <v>16</v>
      </c>
      <c r="O6" s="102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  <c r="Y6" s="165" t="s">
        <v>16</v>
      </c>
      <c r="Z6" s="165" t="s">
        <v>16</v>
      </c>
      <c r="AA6" s="165" t="s">
        <v>16</v>
      </c>
      <c r="AB6" s="183" t="s">
        <v>16</v>
      </c>
      <c r="AC6" s="183" t="s">
        <v>16</v>
      </c>
      <c r="AD6" s="183" t="s">
        <v>16</v>
      </c>
      <c r="AE6" s="191" t="s">
        <v>16</v>
      </c>
      <c r="AF6" s="191" t="s">
        <v>16</v>
      </c>
      <c r="AG6" s="191" t="s">
        <v>16</v>
      </c>
      <c r="AH6" s="191" t="s">
        <v>16</v>
      </c>
      <c r="AI6" s="191" t="s">
        <v>16</v>
      </c>
    </row>
    <row r="7" spans="1:35" ht="1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04">
        <v>0.01</v>
      </c>
      <c r="N7" s="104">
        <v>0.01</v>
      </c>
      <c r="O7" s="104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  <c r="Y7" s="167">
        <v>0.01</v>
      </c>
      <c r="Z7" s="167">
        <v>0.01</v>
      </c>
      <c r="AA7" s="167">
        <v>0.01</v>
      </c>
      <c r="AB7" s="181">
        <v>0.01</v>
      </c>
      <c r="AC7" s="181">
        <v>0.01</v>
      </c>
      <c r="AD7" s="181">
        <v>0.01</v>
      </c>
      <c r="AE7" s="192">
        <v>0.01</v>
      </c>
      <c r="AF7" s="192">
        <v>0.01</v>
      </c>
      <c r="AG7" s="192">
        <v>0.01</v>
      </c>
      <c r="AH7" s="192">
        <v>0.01</v>
      </c>
      <c r="AI7" s="192">
        <v>0.01</v>
      </c>
    </row>
    <row r="8" spans="1:35" ht="1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02" t="s">
        <v>16</v>
      </c>
      <c r="N8" s="102" t="s">
        <v>16</v>
      </c>
      <c r="O8" s="102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  <c r="Y8" s="165" t="s">
        <v>16</v>
      </c>
      <c r="Z8" s="165" t="s">
        <v>16</v>
      </c>
      <c r="AA8" s="165" t="s">
        <v>16</v>
      </c>
      <c r="AB8" s="183" t="s">
        <v>16</v>
      </c>
      <c r="AC8" s="183" t="s">
        <v>16</v>
      </c>
      <c r="AD8" s="183" t="s">
        <v>16</v>
      </c>
      <c r="AE8" s="191" t="s">
        <v>16</v>
      </c>
      <c r="AF8" s="191" t="s">
        <v>16</v>
      </c>
      <c r="AG8" s="191" t="s">
        <v>16</v>
      </c>
      <c r="AH8" s="191" t="s">
        <v>16</v>
      </c>
      <c r="AI8" s="191" t="s">
        <v>16</v>
      </c>
    </row>
    <row r="9" spans="1:35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03" t="s">
        <v>22</v>
      </c>
      <c r="N9" s="103" t="s">
        <v>22</v>
      </c>
      <c r="O9" s="103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64" t="s">
        <v>22</v>
      </c>
      <c r="AF9" s="164" t="s">
        <v>22</v>
      </c>
      <c r="AG9" s="164" t="s">
        <v>22</v>
      </c>
      <c r="AH9" s="164" t="s">
        <v>22</v>
      </c>
      <c r="AI9" s="164" t="s">
        <v>22</v>
      </c>
    </row>
    <row r="10" spans="1:35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03">
        <v>3</v>
      </c>
      <c r="N10" s="103">
        <v>3</v>
      </c>
      <c r="O10" s="103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64">
        <v>3</v>
      </c>
      <c r="AF10" s="164">
        <v>3</v>
      </c>
      <c r="AG10" s="164">
        <v>3</v>
      </c>
      <c r="AH10" s="164">
        <v>3</v>
      </c>
      <c r="AI10" s="164">
        <v>3</v>
      </c>
    </row>
    <row r="11" spans="1:35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05"/>
      <c r="N11" s="105"/>
      <c r="O11" s="105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68"/>
      <c r="AF11" s="168"/>
      <c r="AG11" s="168"/>
      <c r="AH11" s="168"/>
      <c r="AI11" s="168"/>
    </row>
    <row r="12" spans="1:35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03">
        <v>192</v>
      </c>
      <c r="N12" s="103">
        <v>192</v>
      </c>
      <c r="O12" s="103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64">
        <v>192</v>
      </c>
      <c r="AF12" s="164">
        <v>192</v>
      </c>
      <c r="AG12" s="164">
        <v>192</v>
      </c>
      <c r="AH12" s="164">
        <v>192</v>
      </c>
      <c r="AI12" s="164">
        <v>192</v>
      </c>
    </row>
    <row r="13" spans="1:35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03">
        <v>64</v>
      </c>
      <c r="N13" s="103">
        <v>64</v>
      </c>
      <c r="O13" s="103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78">
        <v>64</v>
      </c>
      <c r="AC13" s="178">
        <v>64</v>
      </c>
      <c r="AD13" s="178">
        <v>64</v>
      </c>
      <c r="AE13" s="164">
        <v>64</v>
      </c>
      <c r="AF13" s="164">
        <v>64</v>
      </c>
      <c r="AG13" s="164">
        <v>64</v>
      </c>
      <c r="AH13" s="164">
        <v>64</v>
      </c>
      <c r="AI13" s="164">
        <v>64</v>
      </c>
    </row>
    <row r="14" spans="1:35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00">
        <v>4</v>
      </c>
      <c r="N14" s="100">
        <v>4</v>
      </c>
      <c r="O14" s="100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  <c r="AH14" s="163">
        <v>4</v>
      </c>
      <c r="AI14" s="163">
        <v>4</v>
      </c>
    </row>
    <row r="15" spans="1:35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00">
        <v>24</v>
      </c>
      <c r="N15" s="100">
        <v>24</v>
      </c>
      <c r="O15" s="100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  <c r="AH15" s="163">
        <v>24</v>
      </c>
      <c r="AI15" s="163">
        <v>24</v>
      </c>
    </row>
    <row r="16" spans="1:35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03">
        <v>44</v>
      </c>
      <c r="N16" s="103">
        <v>44</v>
      </c>
      <c r="O16" s="103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64">
        <f t="shared" ref="AE16:AI16" si="3">AE15+10*LOG10(AE4)</f>
        <v>44</v>
      </c>
      <c r="AF16" s="164">
        <f t="shared" si="3"/>
        <v>44</v>
      </c>
      <c r="AG16" s="164">
        <f t="shared" si="3"/>
        <v>44</v>
      </c>
      <c r="AH16" s="164">
        <f t="shared" si="3"/>
        <v>44</v>
      </c>
      <c r="AI16" s="164">
        <f t="shared" si="3"/>
        <v>44</v>
      </c>
    </row>
    <row r="17" spans="1:35" ht="30">
      <c r="A17" s="8" t="s">
        <v>35</v>
      </c>
      <c r="B17" s="29">
        <f t="shared" ref="B17:L17" si="4">B15+10*LOG10(B41/1000000)</f>
        <v>45.375437381428746</v>
      </c>
      <c r="C17" s="29">
        <f t="shared" si="4"/>
        <v>45.375437381428746</v>
      </c>
      <c r="D17" s="29">
        <f t="shared" si="4"/>
        <v>45.375437381428746</v>
      </c>
      <c r="E17" s="29">
        <f t="shared" si="4"/>
        <v>36.375437381428746</v>
      </c>
      <c r="F17" s="29">
        <f t="shared" si="4"/>
        <v>36.375437381428746</v>
      </c>
      <c r="G17" s="73">
        <f t="shared" si="4"/>
        <v>36.375437381428746</v>
      </c>
      <c r="H17" s="73">
        <f t="shared" si="4"/>
        <v>36.375437381428746</v>
      </c>
      <c r="I17" s="73">
        <f t="shared" si="4"/>
        <v>36.375437381428746</v>
      </c>
      <c r="J17" s="13">
        <f t="shared" si="4"/>
        <v>45.375437381428746</v>
      </c>
      <c r="K17" s="13">
        <f t="shared" si="4"/>
        <v>45.375437381428746</v>
      </c>
      <c r="L17" s="13">
        <f t="shared" si="4"/>
        <v>45.375437381428746</v>
      </c>
      <c r="M17" s="103">
        <v>36.375437381428746</v>
      </c>
      <c r="N17" s="103">
        <v>36.375437381428746</v>
      </c>
      <c r="O17" s="103">
        <v>36.375437381428746</v>
      </c>
      <c r="P17" s="164">
        <f t="shared" ref="P17:U17" si="5">P15+10*LOG10(P41/1000000)</f>
        <v>45.375437381428746</v>
      </c>
      <c r="Q17" s="164">
        <f t="shared" si="5"/>
        <v>45.375437381428746</v>
      </c>
      <c r="R17" s="164">
        <f t="shared" si="5"/>
        <v>45.375437381428746</v>
      </c>
      <c r="S17" s="166">
        <f t="shared" si="5"/>
        <v>36.375437381428746</v>
      </c>
      <c r="T17" s="166">
        <f t="shared" si="5"/>
        <v>36.375437381428746</v>
      </c>
      <c r="U17" s="166">
        <f t="shared" si="5"/>
        <v>36.375437381428746</v>
      </c>
      <c r="V17" s="166">
        <f t="shared" ref="V17:AA17" si="6">V15+10*LOG10(V41/1000000)</f>
        <v>45.375437381428746</v>
      </c>
      <c r="W17" s="166">
        <f t="shared" si="6"/>
        <v>45.375437381428746</v>
      </c>
      <c r="X17" s="166">
        <f t="shared" si="6"/>
        <v>45.375437381428746</v>
      </c>
      <c r="Y17" s="166">
        <f t="shared" si="6"/>
        <v>36.375437381428746</v>
      </c>
      <c r="Z17" s="166">
        <f t="shared" si="6"/>
        <v>36.375437381428746</v>
      </c>
      <c r="AA17" s="166">
        <f t="shared" si="6"/>
        <v>36.375437381428746</v>
      </c>
      <c r="AB17" s="178">
        <f>AB15+10*LOG10(AB41/1000000)</f>
        <v>36.375437381428746</v>
      </c>
      <c r="AC17" s="178">
        <f>AC15+10*LOG10(AC41/1000000)</f>
        <v>36.375437381428746</v>
      </c>
      <c r="AD17" s="178">
        <f>AD15+10*LOG10(AD41/1000000)</f>
        <v>36.375437381428746</v>
      </c>
      <c r="AE17" s="164">
        <f t="shared" ref="AE17:AI17" si="7">AE15+10*LOG10(AE41/1000000)</f>
        <v>36.375437381428746</v>
      </c>
      <c r="AF17" s="164">
        <f t="shared" si="7"/>
        <v>36.375437381428746</v>
      </c>
      <c r="AG17" s="164">
        <f t="shared" si="7"/>
        <v>36.375437381428746</v>
      </c>
      <c r="AH17" s="164">
        <f t="shared" si="7"/>
        <v>36.375437381428746</v>
      </c>
      <c r="AI17" s="164">
        <f t="shared" si="7"/>
        <v>36.375437381428746</v>
      </c>
    </row>
    <row r="18" spans="1:35" ht="45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03">
        <v>12.771212547196624</v>
      </c>
      <c r="N18" s="103">
        <v>12.771212547196624</v>
      </c>
      <c r="O18" s="103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I18" si="11">AE19+10*LOG10(AE12/AE13)-AE20</f>
        <v>12.771212547196624</v>
      </c>
      <c r="AF18" s="164">
        <f t="shared" si="11"/>
        <v>12.771212547196624</v>
      </c>
      <c r="AG18" s="164">
        <f t="shared" si="11"/>
        <v>12.771212547196624</v>
      </c>
      <c r="AH18" s="164">
        <f t="shared" si="11"/>
        <v>9.2312125471966233</v>
      </c>
      <c r="AI18" s="164">
        <f t="shared" si="11"/>
        <v>9.2312125471966233</v>
      </c>
    </row>
    <row r="19" spans="1:35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03">
        <v>8</v>
      </c>
      <c r="N19" s="103">
        <v>8</v>
      </c>
      <c r="O19" s="103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  <c r="AH19" s="164">
        <v>8</v>
      </c>
      <c r="AI19" s="164">
        <v>8</v>
      </c>
    </row>
    <row r="20" spans="1:35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00">
        <v>0</v>
      </c>
      <c r="N20" s="100">
        <v>0</v>
      </c>
      <c r="O20" s="100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  <c r="AH20" s="163">
        <v>3.54</v>
      </c>
      <c r="AI20" s="163">
        <v>3.54</v>
      </c>
    </row>
    <row r="21" spans="1:35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12">10*LOG10(K13/K14)</f>
        <v>15.051499783199061</v>
      </c>
      <c r="L21" s="17">
        <f t="shared" si="12"/>
        <v>15.051499783199061</v>
      </c>
      <c r="M21" s="106">
        <v>12</v>
      </c>
      <c r="N21" s="106">
        <v>12</v>
      </c>
      <c r="O21" s="106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  <c r="Y21" s="169">
        <v>12</v>
      </c>
      <c r="Z21" s="169">
        <v>12</v>
      </c>
      <c r="AA21" s="169">
        <v>12</v>
      </c>
      <c r="AB21" s="182">
        <v>10</v>
      </c>
      <c r="AC21" s="182">
        <v>10</v>
      </c>
      <c r="AD21" s="182">
        <v>10</v>
      </c>
      <c r="AE21" s="169">
        <v>12</v>
      </c>
      <c r="AF21" s="169">
        <v>12</v>
      </c>
      <c r="AG21" s="169">
        <v>12</v>
      </c>
      <c r="AH21" s="169">
        <v>12</v>
      </c>
      <c r="AI21" s="169">
        <v>12</v>
      </c>
    </row>
    <row r="22" spans="1:35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03">
        <v>0</v>
      </c>
      <c r="N22" s="103">
        <v>0</v>
      </c>
      <c r="O22" s="103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  <c r="AH22" s="164">
        <v>0</v>
      </c>
      <c r="AI22" s="164">
        <v>0</v>
      </c>
    </row>
    <row r="23" spans="1:35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03">
        <v>0</v>
      </c>
      <c r="N23" s="103">
        <v>0</v>
      </c>
      <c r="O23" s="103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  <c r="AH23" s="164">
        <v>0</v>
      </c>
      <c r="AI23" s="164">
        <v>0</v>
      </c>
    </row>
    <row r="24" spans="1:35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03">
        <v>3</v>
      </c>
      <c r="N24" s="103">
        <v>3</v>
      </c>
      <c r="O24" s="103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  <c r="AH24" s="164">
        <v>3</v>
      </c>
      <c r="AI24" s="164">
        <v>3</v>
      </c>
    </row>
    <row r="25" spans="1:35" ht="15">
      <c r="A25" s="8" t="s">
        <v>49</v>
      </c>
      <c r="B25" s="29">
        <f t="shared" ref="B25:L25" si="13">B17+B18+B21+B22-B24</f>
        <v>67.146649928625379</v>
      </c>
      <c r="C25" s="29">
        <f t="shared" si="13"/>
        <v>67.146649928625379</v>
      </c>
      <c r="D25" s="29">
        <f t="shared" si="13"/>
        <v>67.146649928625379</v>
      </c>
      <c r="E25" s="29">
        <f t="shared" si="13"/>
        <v>55.236649928625368</v>
      </c>
      <c r="F25" s="29">
        <f t="shared" si="13"/>
        <v>55.236649928625368</v>
      </c>
      <c r="G25" s="73">
        <f t="shared" si="13"/>
        <v>58.146649928625372</v>
      </c>
      <c r="H25" s="73">
        <f t="shared" si="13"/>
        <v>58.146649928625372</v>
      </c>
      <c r="I25" s="73">
        <f t="shared" si="13"/>
        <v>58.146649928625372</v>
      </c>
      <c r="J25" s="13">
        <f t="shared" si="13"/>
        <v>67.548149711824436</v>
      </c>
      <c r="K25" s="13">
        <f t="shared" si="13"/>
        <v>67.548149711824436</v>
      </c>
      <c r="L25" s="13">
        <f t="shared" si="13"/>
        <v>67.548149711824436</v>
      </c>
      <c r="M25" s="103">
        <v>58.146649928625372</v>
      </c>
      <c r="N25" s="103">
        <v>58.146649928625372</v>
      </c>
      <c r="O25" s="103">
        <v>58.146649928625372</v>
      </c>
      <c r="P25" s="164">
        <f t="shared" ref="P25:U25" si="14">P17+P18+P21+P22-P24</f>
        <v>70.196649928625376</v>
      </c>
      <c r="Q25" s="164">
        <f t="shared" si="14"/>
        <v>70.196649928625376</v>
      </c>
      <c r="R25" s="164">
        <f t="shared" si="14"/>
        <v>70.196649928625376</v>
      </c>
      <c r="S25" s="166">
        <f t="shared" si="14"/>
        <v>58.146649928625372</v>
      </c>
      <c r="T25" s="166">
        <f t="shared" si="14"/>
        <v>58.146649928625372</v>
      </c>
      <c r="U25" s="166">
        <f t="shared" si="14"/>
        <v>58.146649928625372</v>
      </c>
      <c r="V25" s="166">
        <f t="shared" ref="V25:AA25" si="15">V17+V18+V21+V22-V24</f>
        <v>67.146649928625379</v>
      </c>
      <c r="W25" s="166">
        <f t="shared" si="15"/>
        <v>67.146649928625379</v>
      </c>
      <c r="X25" s="166">
        <f t="shared" si="15"/>
        <v>67.146649928625379</v>
      </c>
      <c r="Y25" s="166">
        <f t="shared" si="15"/>
        <v>58.146649928625372</v>
      </c>
      <c r="Z25" s="166">
        <f t="shared" si="15"/>
        <v>58.146649928625372</v>
      </c>
      <c r="AA25" s="166">
        <f t="shared" si="15"/>
        <v>58.146649928625372</v>
      </c>
      <c r="AB25" s="178">
        <f>AB17+AB18+AB21+AB22-AB24</f>
        <v>52.146649928625372</v>
      </c>
      <c r="AC25" s="178">
        <f>AC17+AC18+AC21+AC22-AC24</f>
        <v>52.146649928625372</v>
      </c>
      <c r="AD25" s="178">
        <f>AD17+AD18+AD21+AD22-AD24</f>
        <v>52.146649928625372</v>
      </c>
      <c r="AE25" s="164">
        <f t="shared" ref="AE25:AI25" si="16">AE17+AE18+AE21+AE22-AE24</f>
        <v>58.146649928625372</v>
      </c>
      <c r="AF25" s="164">
        <f t="shared" si="16"/>
        <v>58.146649928625372</v>
      </c>
      <c r="AG25" s="164">
        <f t="shared" si="16"/>
        <v>58.146649928625372</v>
      </c>
      <c r="AH25" s="164">
        <f t="shared" si="16"/>
        <v>54.606649928625373</v>
      </c>
      <c r="AI25" s="164">
        <f t="shared" si="16"/>
        <v>54.606649928625373</v>
      </c>
    </row>
    <row r="26" spans="1:35" ht="1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02" t="s">
        <v>16</v>
      </c>
      <c r="N26" s="102" t="s">
        <v>16</v>
      </c>
      <c r="O26" s="102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  <c r="Y26" s="165" t="s">
        <v>16</v>
      </c>
      <c r="Z26" s="165" t="s">
        <v>16</v>
      </c>
      <c r="AA26" s="165" t="s">
        <v>16</v>
      </c>
      <c r="AB26" s="183" t="s">
        <v>16</v>
      </c>
      <c r="AC26" s="183" t="s">
        <v>16</v>
      </c>
      <c r="AD26" s="183" t="s">
        <v>16</v>
      </c>
      <c r="AE26" s="191" t="s">
        <v>16</v>
      </c>
      <c r="AF26" s="191" t="s">
        <v>16</v>
      </c>
      <c r="AG26" s="191" t="s">
        <v>16</v>
      </c>
      <c r="AH26" s="191" t="s">
        <v>16</v>
      </c>
      <c r="AI26" s="191" t="s">
        <v>16</v>
      </c>
    </row>
    <row r="27" spans="1:35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05"/>
      <c r="N27" s="105"/>
      <c r="O27" s="105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  <c r="AH27" s="168"/>
      <c r="AI27" s="168"/>
    </row>
    <row r="28" spans="1:35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03">
        <v>4</v>
      </c>
      <c r="N28" s="103">
        <v>2</v>
      </c>
      <c r="O28" s="103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  <c r="AH28" s="164">
        <v>4</v>
      </c>
      <c r="AI28" s="164">
        <v>2</v>
      </c>
    </row>
    <row r="29" spans="1:35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03">
        <v>4</v>
      </c>
      <c r="N29" s="103">
        <v>2</v>
      </c>
      <c r="O29" s="103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  <c r="AH29" s="164">
        <v>4</v>
      </c>
      <c r="AI29" s="164">
        <v>2</v>
      </c>
    </row>
    <row r="30" spans="1:35" ht="45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03">
        <v>0</v>
      </c>
      <c r="N30" s="103">
        <v>-3</v>
      </c>
      <c r="O30" s="103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I30" si="20">AE31+10*LOG10(AE28/AE29)-AE32</f>
        <v>0</v>
      </c>
      <c r="AF30" s="164">
        <f t="shared" si="20"/>
        <v>-3</v>
      </c>
      <c r="AG30" s="164">
        <f t="shared" si="20"/>
        <v>-3</v>
      </c>
      <c r="AH30" s="164">
        <f t="shared" si="20"/>
        <v>0</v>
      </c>
      <c r="AI30" s="164">
        <f t="shared" si="20"/>
        <v>-3</v>
      </c>
    </row>
    <row r="31" spans="1:35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03">
        <v>0</v>
      </c>
      <c r="N31" s="103">
        <v>-3</v>
      </c>
      <c r="O31" s="103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  <c r="AH31" s="164">
        <v>0</v>
      </c>
      <c r="AI31" s="164">
        <v>-3</v>
      </c>
    </row>
    <row r="32" spans="1:35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03">
        <v>0</v>
      </c>
      <c r="N32" s="103">
        <v>0</v>
      </c>
      <c r="O32" s="103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  <c r="AH32" s="164">
        <v>0</v>
      </c>
      <c r="AI32" s="164">
        <v>0</v>
      </c>
    </row>
    <row r="33" spans="1:35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03">
        <v>0</v>
      </c>
      <c r="N33" s="103">
        <v>0</v>
      </c>
      <c r="O33" s="103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  <c r="AH33" s="164">
        <v>0</v>
      </c>
      <c r="AI33" s="164">
        <v>0</v>
      </c>
    </row>
    <row r="34" spans="1:35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03">
        <v>1</v>
      </c>
      <c r="N34" s="103">
        <v>1</v>
      </c>
      <c r="O34" s="103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  <c r="AH34" s="164">
        <v>1</v>
      </c>
      <c r="AI34" s="164">
        <v>1</v>
      </c>
    </row>
    <row r="35" spans="1:35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01">
        <v>7</v>
      </c>
      <c r="N35" s="101">
        <v>7</v>
      </c>
      <c r="O35" s="101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  <c r="AH35" s="164">
        <v>7</v>
      </c>
      <c r="AI35" s="164">
        <v>7</v>
      </c>
    </row>
    <row r="36" spans="1:35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01">
        <v>-174</v>
      </c>
      <c r="N36" s="101">
        <v>-174</v>
      </c>
      <c r="O36" s="101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  <c r="AH36" s="164">
        <v>-174</v>
      </c>
      <c r="AI36" s="164">
        <v>-174</v>
      </c>
    </row>
    <row r="37" spans="1:35" ht="1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00">
        <v>-999</v>
      </c>
      <c r="N37" s="100">
        <v>-999</v>
      </c>
      <c r="O37" s="100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  <c r="Y37" s="163">
        <v>-999</v>
      </c>
      <c r="Z37" s="163">
        <v>-999</v>
      </c>
      <c r="AA37" s="163">
        <v>-999</v>
      </c>
      <c r="AB37" s="186">
        <v>-999</v>
      </c>
      <c r="AC37" s="186">
        <v>-999</v>
      </c>
      <c r="AD37" s="186">
        <v>-999</v>
      </c>
      <c r="AE37" s="163">
        <v>-999</v>
      </c>
      <c r="AF37" s="163">
        <v>-999</v>
      </c>
      <c r="AG37" s="163">
        <v>-999</v>
      </c>
      <c r="AH37" s="163">
        <v>-999</v>
      </c>
      <c r="AI37" s="163">
        <v>-999</v>
      </c>
    </row>
    <row r="38" spans="1:35" ht="1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03" t="s">
        <v>16</v>
      </c>
      <c r="N38" s="103" t="s">
        <v>16</v>
      </c>
      <c r="O38" s="103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  <c r="Y38" s="166" t="s">
        <v>16</v>
      </c>
      <c r="Z38" s="166" t="s">
        <v>16</v>
      </c>
      <c r="AA38" s="166" t="s">
        <v>16</v>
      </c>
      <c r="AB38" s="178" t="s">
        <v>16</v>
      </c>
      <c r="AC38" s="178" t="s">
        <v>16</v>
      </c>
      <c r="AD38" s="178" t="s">
        <v>16</v>
      </c>
      <c r="AE38" s="164" t="s">
        <v>16</v>
      </c>
      <c r="AF38" s="164" t="s">
        <v>16</v>
      </c>
      <c r="AG38" s="164" t="s">
        <v>16</v>
      </c>
      <c r="AH38" s="164" t="s">
        <v>16</v>
      </c>
      <c r="AI38" s="164" t="s">
        <v>16</v>
      </c>
    </row>
    <row r="39" spans="1:35" ht="30">
      <c r="A39" s="8" t="s">
        <v>106</v>
      </c>
      <c r="B39" s="29">
        <f t="shared" ref="B39:L39" si="21">10*LOG10(10^((B35+B36)/10)+10^(B37/10))</f>
        <v>-167.00000000000003</v>
      </c>
      <c r="C39" s="29">
        <f t="shared" si="21"/>
        <v>-167.00000000000003</v>
      </c>
      <c r="D39" s="29">
        <f t="shared" si="21"/>
        <v>-167.00000000000003</v>
      </c>
      <c r="E39" s="29">
        <f t="shared" si="21"/>
        <v>-167.00000000000003</v>
      </c>
      <c r="F39" s="29">
        <f t="shared" si="21"/>
        <v>-167.00000000000003</v>
      </c>
      <c r="G39" s="73">
        <f t="shared" si="21"/>
        <v>-167.00000000000003</v>
      </c>
      <c r="H39" s="73">
        <f t="shared" si="21"/>
        <v>-167.00000000000003</v>
      </c>
      <c r="I39" s="73">
        <f t="shared" si="21"/>
        <v>-167.00000000000003</v>
      </c>
      <c r="J39" s="13">
        <f t="shared" si="21"/>
        <v>-164.98918835931039</v>
      </c>
      <c r="K39" s="13">
        <f t="shared" si="21"/>
        <v>-164.98918835931039</v>
      </c>
      <c r="L39" s="13">
        <f t="shared" si="21"/>
        <v>-164.98918835931039</v>
      </c>
      <c r="M39" s="103">
        <v>-167.00000000000003</v>
      </c>
      <c r="N39" s="103">
        <v>-167.00000000000003</v>
      </c>
      <c r="O39" s="103">
        <v>-167.00000000000003</v>
      </c>
      <c r="P39" s="164">
        <f t="shared" ref="P39:U39" si="22">10*LOG10(10^((P35+P36)/10)+10^(P37/10))</f>
        <v>-164.98918835931039</v>
      </c>
      <c r="Q39" s="164">
        <f t="shared" si="22"/>
        <v>-164.98918835931039</v>
      </c>
      <c r="R39" s="164">
        <f t="shared" si="22"/>
        <v>-164.98918835931039</v>
      </c>
      <c r="S39" s="166">
        <f t="shared" si="22"/>
        <v>-167.00000000000003</v>
      </c>
      <c r="T39" s="166">
        <f t="shared" si="22"/>
        <v>-167.00000000000003</v>
      </c>
      <c r="U39" s="166">
        <f t="shared" si="22"/>
        <v>-167.00000000000003</v>
      </c>
      <c r="V39" s="166">
        <f t="shared" ref="V39:AA39" si="23">10*LOG10(10^((V35+V36)/10)+10^(V37/10))</f>
        <v>-164.98918835931039</v>
      </c>
      <c r="W39" s="166">
        <f t="shared" si="23"/>
        <v>-164.98918835931039</v>
      </c>
      <c r="X39" s="166">
        <f t="shared" si="23"/>
        <v>-164.98918835931039</v>
      </c>
      <c r="Y39" s="166">
        <f t="shared" si="23"/>
        <v>-167.00000000000003</v>
      </c>
      <c r="Z39" s="166">
        <f t="shared" si="23"/>
        <v>-167.00000000000003</v>
      </c>
      <c r="AA39" s="166">
        <f t="shared" si="23"/>
        <v>-167.00000000000003</v>
      </c>
      <c r="AB39" s="178">
        <f>10*LOG10(10^((AB35+AB36)/10)+10^(AB37/10))</f>
        <v>-167.00000000000003</v>
      </c>
      <c r="AC39" s="178">
        <f>10*LOG10(10^((AC35+AC36)/10)+10^(AC37/10))</f>
        <v>-167.00000000000003</v>
      </c>
      <c r="AD39" s="178">
        <f>10*LOG10(10^((AD35+AD36)/10)+10^(AD37/10))</f>
        <v>-167.00000000000003</v>
      </c>
      <c r="AE39" s="164">
        <f t="shared" ref="AE39:AI39" si="24">10*LOG10(10^((AE35+AE36)/10)+10^(AE37/10))</f>
        <v>-167.00000000000003</v>
      </c>
      <c r="AF39" s="164">
        <f t="shared" si="24"/>
        <v>-167.00000000000003</v>
      </c>
      <c r="AG39" s="164">
        <f t="shared" si="24"/>
        <v>-167.00000000000003</v>
      </c>
      <c r="AH39" s="164">
        <f t="shared" si="24"/>
        <v>-167.00000000000003</v>
      </c>
      <c r="AI39" s="164">
        <f t="shared" si="24"/>
        <v>-167.00000000000003</v>
      </c>
    </row>
    <row r="40" spans="1:35" ht="30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02" t="s">
        <v>16</v>
      </c>
      <c r="N40" s="102" t="s">
        <v>16</v>
      </c>
      <c r="O40" s="102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  <c r="Y40" s="165" t="s">
        <v>16</v>
      </c>
      <c r="Z40" s="165" t="s">
        <v>16</v>
      </c>
      <c r="AA40" s="165" t="s">
        <v>16</v>
      </c>
      <c r="AB40" s="183" t="s">
        <v>16</v>
      </c>
      <c r="AC40" s="183" t="s">
        <v>16</v>
      </c>
      <c r="AD40" s="183" t="s">
        <v>16</v>
      </c>
      <c r="AE40" s="191" t="s">
        <v>16</v>
      </c>
      <c r="AF40" s="191" t="s">
        <v>16</v>
      </c>
      <c r="AG40" s="191" t="s">
        <v>16</v>
      </c>
      <c r="AH40" s="191" t="s">
        <v>16</v>
      </c>
      <c r="AI40" s="191" t="s">
        <v>16</v>
      </c>
    </row>
    <row r="41" spans="1:35" ht="15">
      <c r="A41" s="21" t="s">
        <v>68</v>
      </c>
      <c r="B41" s="29">
        <f t="shared" ref="B41:L41" si="25">48*360*1000</f>
        <v>17280000</v>
      </c>
      <c r="C41" s="29">
        <f t="shared" si="25"/>
        <v>17280000</v>
      </c>
      <c r="D41" s="29">
        <f t="shared" si="25"/>
        <v>17280000</v>
      </c>
      <c r="E41" s="29">
        <f t="shared" si="25"/>
        <v>17280000</v>
      </c>
      <c r="F41" s="29">
        <f t="shared" si="25"/>
        <v>17280000</v>
      </c>
      <c r="G41" s="73">
        <f t="shared" si="25"/>
        <v>17280000</v>
      </c>
      <c r="H41" s="73">
        <f t="shared" si="25"/>
        <v>17280000</v>
      </c>
      <c r="I41" s="73">
        <f t="shared" si="25"/>
        <v>17280000</v>
      </c>
      <c r="J41" s="13">
        <f t="shared" si="25"/>
        <v>17280000</v>
      </c>
      <c r="K41" s="13">
        <f t="shared" si="25"/>
        <v>17280000</v>
      </c>
      <c r="L41" s="13">
        <f t="shared" si="25"/>
        <v>17280000</v>
      </c>
      <c r="M41" s="103">
        <v>17280000</v>
      </c>
      <c r="N41" s="103">
        <v>17280000</v>
      </c>
      <c r="O41" s="103">
        <v>17280000</v>
      </c>
      <c r="P41" s="164">
        <f t="shared" ref="P41:U41" si="26">48*360*1000</f>
        <v>17280000</v>
      </c>
      <c r="Q41" s="164">
        <f t="shared" si="26"/>
        <v>17280000</v>
      </c>
      <c r="R41" s="164">
        <f t="shared" si="26"/>
        <v>17280000</v>
      </c>
      <c r="S41" s="166">
        <f t="shared" si="26"/>
        <v>17280000</v>
      </c>
      <c r="T41" s="166">
        <f t="shared" si="26"/>
        <v>17280000</v>
      </c>
      <c r="U41" s="166">
        <f t="shared" si="26"/>
        <v>17280000</v>
      </c>
      <c r="V41" s="166">
        <f t="shared" ref="V41:AA41" si="27">48*360*1000</f>
        <v>17280000</v>
      </c>
      <c r="W41" s="166">
        <f t="shared" si="27"/>
        <v>17280000</v>
      </c>
      <c r="X41" s="166">
        <f t="shared" si="27"/>
        <v>17280000</v>
      </c>
      <c r="Y41" s="166">
        <f t="shared" si="27"/>
        <v>17280000</v>
      </c>
      <c r="Z41" s="166">
        <f t="shared" si="27"/>
        <v>17280000</v>
      </c>
      <c r="AA41" s="166">
        <f t="shared" si="27"/>
        <v>17280000</v>
      </c>
      <c r="AB41" s="178">
        <f>48*360*1000</f>
        <v>17280000</v>
      </c>
      <c r="AC41" s="178">
        <f>48*360*1000</f>
        <v>17280000</v>
      </c>
      <c r="AD41" s="178">
        <f>48*360*1000</f>
        <v>17280000</v>
      </c>
      <c r="AE41" s="164">
        <f t="shared" ref="AE41:AI41" si="28">48*360*1000</f>
        <v>17280000</v>
      </c>
      <c r="AF41" s="164">
        <f t="shared" si="28"/>
        <v>17280000</v>
      </c>
      <c r="AG41" s="164">
        <f t="shared" si="28"/>
        <v>17280000</v>
      </c>
      <c r="AH41" s="164">
        <f t="shared" si="28"/>
        <v>17280000</v>
      </c>
      <c r="AI41" s="164">
        <f t="shared" si="28"/>
        <v>17280000</v>
      </c>
    </row>
    <row r="42" spans="1:35" ht="1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03" t="s">
        <v>16</v>
      </c>
      <c r="N42" s="103" t="s">
        <v>16</v>
      </c>
      <c r="O42" s="103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  <c r="Y42" s="166" t="s">
        <v>16</v>
      </c>
      <c r="Z42" s="166" t="s">
        <v>16</v>
      </c>
      <c r="AA42" s="166" t="s">
        <v>16</v>
      </c>
      <c r="AB42" s="178" t="s">
        <v>16</v>
      </c>
      <c r="AC42" s="178" t="s">
        <v>16</v>
      </c>
      <c r="AD42" s="178" t="s">
        <v>16</v>
      </c>
      <c r="AE42" s="164" t="s">
        <v>16</v>
      </c>
      <c r="AF42" s="164" t="s">
        <v>16</v>
      </c>
      <c r="AG42" s="164" t="s">
        <v>16</v>
      </c>
      <c r="AH42" s="164" t="s">
        <v>16</v>
      </c>
      <c r="AI42" s="164" t="s">
        <v>16</v>
      </c>
    </row>
    <row r="43" spans="1:35" ht="15">
      <c r="A43" s="8" t="s">
        <v>71</v>
      </c>
      <c r="B43" s="29">
        <f t="shared" ref="B43:L43" si="29">B39+10*LOG10(B41)</f>
        <v>-94.624562618571289</v>
      </c>
      <c r="C43" s="29">
        <f t="shared" si="29"/>
        <v>-94.624562618571289</v>
      </c>
      <c r="D43" s="29">
        <f t="shared" si="29"/>
        <v>-94.624562618571289</v>
      </c>
      <c r="E43" s="29">
        <f t="shared" si="29"/>
        <v>-94.624562618571289</v>
      </c>
      <c r="F43" s="29">
        <f t="shared" si="29"/>
        <v>-94.624562618571289</v>
      </c>
      <c r="G43" s="73">
        <f t="shared" si="29"/>
        <v>-94.624562618571289</v>
      </c>
      <c r="H43" s="73">
        <f t="shared" si="29"/>
        <v>-94.624562618571289</v>
      </c>
      <c r="I43" s="73">
        <f t="shared" si="29"/>
        <v>-94.624562618571289</v>
      </c>
      <c r="J43" s="13">
        <f t="shared" si="29"/>
        <v>-92.613750977881651</v>
      </c>
      <c r="K43" s="13">
        <f t="shared" si="29"/>
        <v>-92.613750977881651</v>
      </c>
      <c r="L43" s="13">
        <f t="shared" si="29"/>
        <v>-92.613750977881651</v>
      </c>
      <c r="M43" s="103">
        <v>-94.624562618571289</v>
      </c>
      <c r="N43" s="103">
        <v>-94.624562618571289</v>
      </c>
      <c r="O43" s="103">
        <v>-94.624562618571289</v>
      </c>
      <c r="P43" s="164">
        <f t="shared" ref="P43:U43" si="30">P39+10*LOG10(P41)</f>
        <v>-92.613750977881651</v>
      </c>
      <c r="Q43" s="164">
        <f t="shared" si="30"/>
        <v>-92.613750977881651</v>
      </c>
      <c r="R43" s="164">
        <f t="shared" si="30"/>
        <v>-92.613750977881651</v>
      </c>
      <c r="S43" s="166">
        <f t="shared" si="30"/>
        <v>-94.624562618571289</v>
      </c>
      <c r="T43" s="166">
        <f t="shared" si="30"/>
        <v>-94.624562618571289</v>
      </c>
      <c r="U43" s="166">
        <f t="shared" si="30"/>
        <v>-94.624562618571289</v>
      </c>
      <c r="V43" s="166">
        <f t="shared" ref="V43:AA43" si="31">V39+10*LOG10(V41)</f>
        <v>-92.613750977881651</v>
      </c>
      <c r="W43" s="166">
        <f t="shared" si="31"/>
        <v>-92.613750977881651</v>
      </c>
      <c r="X43" s="166">
        <f t="shared" si="31"/>
        <v>-92.613750977881651</v>
      </c>
      <c r="Y43" s="166">
        <f t="shared" si="31"/>
        <v>-94.624562618571289</v>
      </c>
      <c r="Z43" s="166">
        <f t="shared" si="31"/>
        <v>-94.624562618571289</v>
      </c>
      <c r="AA43" s="166">
        <f t="shared" si="31"/>
        <v>-94.624562618571289</v>
      </c>
      <c r="AB43" s="178">
        <f>AB39+10*LOG10(AB41)</f>
        <v>-94.624562618571289</v>
      </c>
      <c r="AC43" s="178">
        <f>AC39+10*LOG10(AC41)</f>
        <v>-94.624562618571289</v>
      </c>
      <c r="AD43" s="178">
        <f>AD39+10*LOG10(AD41)</f>
        <v>-94.624562618571289</v>
      </c>
      <c r="AE43" s="164">
        <f t="shared" ref="AE43:AI43" si="32">AE39+10*LOG10(AE41)</f>
        <v>-94.624562618571289</v>
      </c>
      <c r="AF43" s="164">
        <f t="shared" si="32"/>
        <v>-94.624562618571289</v>
      </c>
      <c r="AG43" s="164">
        <f t="shared" si="32"/>
        <v>-94.624562618571289</v>
      </c>
      <c r="AH43" s="164">
        <f t="shared" si="32"/>
        <v>-94.624562618571289</v>
      </c>
      <c r="AI43" s="164">
        <f t="shared" si="32"/>
        <v>-94.624562618571289</v>
      </c>
    </row>
    <row r="44" spans="1:35" ht="1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02" t="s">
        <v>16</v>
      </c>
      <c r="N44" s="102" t="s">
        <v>16</v>
      </c>
      <c r="O44" s="102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  <c r="Y44" s="165" t="s">
        <v>16</v>
      </c>
      <c r="Z44" s="165" t="s">
        <v>16</v>
      </c>
      <c r="AA44" s="165" t="s">
        <v>16</v>
      </c>
      <c r="AB44" s="183" t="s">
        <v>16</v>
      </c>
      <c r="AC44" s="183" t="s">
        <v>16</v>
      </c>
      <c r="AD44" s="183" t="s">
        <v>16</v>
      </c>
      <c r="AE44" s="191" t="s">
        <v>16</v>
      </c>
      <c r="AF44" s="191" t="s">
        <v>16</v>
      </c>
      <c r="AG44" s="191" t="s">
        <v>16</v>
      </c>
      <c r="AH44" s="191" t="s">
        <v>16</v>
      </c>
      <c r="AI44" s="191" t="s">
        <v>16</v>
      </c>
    </row>
    <row r="45" spans="1:35" ht="15">
      <c r="A45" s="18" t="s">
        <v>73</v>
      </c>
      <c r="B45" s="19">
        <v>-11.3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06">
        <v>-8.1</v>
      </c>
      <c r="N45" s="106">
        <v>-5.5</v>
      </c>
      <c r="O45" s="106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  <c r="Y45" s="169">
        <v>-10.199999999999999</v>
      </c>
      <c r="Z45" s="169">
        <v>-7.2</v>
      </c>
      <c r="AA45" s="169">
        <v>-4.2</v>
      </c>
      <c r="AB45" s="182">
        <v>-9.1999999999999993</v>
      </c>
      <c r="AC45" s="182">
        <v>-6</v>
      </c>
      <c r="AD45" s="182">
        <v>-3</v>
      </c>
      <c r="AE45" s="169">
        <v>-9.6999999999999993</v>
      </c>
      <c r="AF45" s="169">
        <v>-7</v>
      </c>
      <c r="AG45" s="169">
        <v>-3.8</v>
      </c>
      <c r="AH45" s="169">
        <v>-11.2</v>
      </c>
      <c r="AI45" s="169">
        <v>-8.3000000000000007</v>
      </c>
    </row>
    <row r="46" spans="1:35" ht="1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115</v>
      </c>
      <c r="M46" s="103" t="s">
        <v>16</v>
      </c>
      <c r="N46" s="103" t="s">
        <v>16</v>
      </c>
      <c r="O46" s="103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  <c r="Y46" s="166" t="s">
        <v>16</v>
      </c>
      <c r="Z46" s="166" t="s">
        <v>16</v>
      </c>
      <c r="AA46" s="166" t="s">
        <v>16</v>
      </c>
      <c r="AB46" s="178" t="s">
        <v>16</v>
      </c>
      <c r="AC46" s="178" t="s">
        <v>16</v>
      </c>
      <c r="AD46" s="178" t="s">
        <v>16</v>
      </c>
      <c r="AE46" s="164" t="s">
        <v>16</v>
      </c>
      <c r="AF46" s="164" t="s">
        <v>16</v>
      </c>
      <c r="AG46" s="164" t="s">
        <v>16</v>
      </c>
      <c r="AH46" s="164" t="s">
        <v>16</v>
      </c>
      <c r="AI46" s="164" t="s">
        <v>16</v>
      </c>
    </row>
    <row r="47" spans="1:35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03">
        <v>2</v>
      </c>
      <c r="N47" s="103">
        <v>2</v>
      </c>
      <c r="O47" s="103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  <c r="AH47" s="164">
        <v>2</v>
      </c>
      <c r="AI47" s="164">
        <v>2</v>
      </c>
    </row>
    <row r="48" spans="1:35" ht="30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01">
        <v>0</v>
      </c>
      <c r="N48" s="101">
        <v>0</v>
      </c>
      <c r="O48" s="101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78">
        <v>0</v>
      </c>
      <c r="AC48" s="178">
        <v>0</v>
      </c>
      <c r="AD48" s="178">
        <v>0</v>
      </c>
      <c r="AE48" s="164">
        <v>0</v>
      </c>
      <c r="AF48" s="164">
        <v>0</v>
      </c>
      <c r="AG48" s="164">
        <v>0</v>
      </c>
      <c r="AH48" s="164">
        <v>0</v>
      </c>
      <c r="AI48" s="164">
        <v>0</v>
      </c>
    </row>
    <row r="49" spans="1:35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02" t="s">
        <v>16</v>
      </c>
      <c r="N49" s="102" t="s">
        <v>16</v>
      </c>
      <c r="O49" s="102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  <c r="Y49" s="165" t="s">
        <v>16</v>
      </c>
      <c r="Z49" s="165" t="s">
        <v>16</v>
      </c>
      <c r="AA49" s="165" t="s">
        <v>16</v>
      </c>
      <c r="AB49" s="183" t="s">
        <v>16</v>
      </c>
      <c r="AC49" s="183" t="s">
        <v>16</v>
      </c>
      <c r="AD49" s="183" t="s">
        <v>16</v>
      </c>
      <c r="AE49" s="191" t="s">
        <v>16</v>
      </c>
      <c r="AF49" s="191" t="s">
        <v>16</v>
      </c>
      <c r="AG49" s="191" t="s">
        <v>16</v>
      </c>
      <c r="AH49" s="191" t="s">
        <v>16</v>
      </c>
      <c r="AI49" s="191" t="s">
        <v>16</v>
      </c>
    </row>
    <row r="50" spans="1:35" ht="30">
      <c r="A50" s="8" t="s">
        <v>80</v>
      </c>
      <c r="B50" s="29">
        <f t="shared" ref="B50:L50" si="33">B43+B45+B47-B48</f>
        <v>-103.92456261857129</v>
      </c>
      <c r="C50" s="29">
        <f t="shared" si="33"/>
        <v>-100.92456261857129</v>
      </c>
      <c r="D50" s="29">
        <f t="shared" si="33"/>
        <v>-97.424562618571287</v>
      </c>
      <c r="E50" s="29">
        <f t="shared" si="33"/>
        <v>-103.98456261857129</v>
      </c>
      <c r="F50" s="29">
        <f t="shared" si="33"/>
        <v>-97.754562618571285</v>
      </c>
      <c r="G50" s="73">
        <f t="shared" si="33"/>
        <v>-105.30456261857128</v>
      </c>
      <c r="H50" s="73">
        <f t="shared" si="33"/>
        <v>-102.00456261857128</v>
      </c>
      <c r="I50" s="73">
        <f t="shared" si="33"/>
        <v>-98.034562618571286</v>
      </c>
      <c r="J50" s="13">
        <f t="shared" si="33"/>
        <v>-99.113750977881651</v>
      </c>
      <c r="K50" s="13">
        <f t="shared" si="33"/>
        <v>-96.47375097788165</v>
      </c>
      <c r="L50" s="13">
        <f t="shared" si="33"/>
        <v>-93.283750977881652</v>
      </c>
      <c r="M50" s="103">
        <v>-100.72456261857128</v>
      </c>
      <c r="N50" s="103">
        <v>-98.124562618571289</v>
      </c>
      <c r="O50" s="103">
        <v>-94.524562618571295</v>
      </c>
      <c r="P50" s="164">
        <f t="shared" ref="P50:U50" si="34">P43+P45+P47-P48</f>
        <v>-99.213750977881645</v>
      </c>
      <c r="Q50" s="164">
        <f t="shared" si="34"/>
        <v>-96.313750977881654</v>
      </c>
      <c r="R50" s="164">
        <f t="shared" si="34"/>
        <v>-92.313750977881654</v>
      </c>
      <c r="S50" s="166">
        <f t="shared" si="34"/>
        <v>-103.63456261857129</v>
      </c>
      <c r="T50" s="166">
        <f t="shared" si="34"/>
        <v>-100.70456261857129</v>
      </c>
      <c r="U50" s="166">
        <f t="shared" si="34"/>
        <v>-97.424562618571287</v>
      </c>
      <c r="V50" s="166">
        <f t="shared" ref="V50:AA50" si="35">V43+V45+V47-V48</f>
        <v>-101.86375097788165</v>
      </c>
      <c r="W50" s="166">
        <f t="shared" si="35"/>
        <v>-98.883750977881647</v>
      </c>
      <c r="X50" s="166">
        <f t="shared" si="35"/>
        <v>-95.393750977881652</v>
      </c>
      <c r="Y50" s="166">
        <f t="shared" si="35"/>
        <v>-102.82456261857129</v>
      </c>
      <c r="Z50" s="166">
        <f t="shared" si="35"/>
        <v>-99.824562618571292</v>
      </c>
      <c r="AA50" s="166">
        <f t="shared" si="35"/>
        <v>-96.824562618571292</v>
      </c>
      <c r="AB50" s="178">
        <f>AB43+AB45+AB47-AB48</f>
        <v>-101.82456261857129</v>
      </c>
      <c r="AC50" s="178">
        <f>AC43+AC45+AC47-AC48</f>
        <v>-98.624562618571289</v>
      </c>
      <c r="AD50" s="178">
        <f>AD43+AD45+AD47-AD48</f>
        <v>-95.624562618571289</v>
      </c>
      <c r="AE50" s="164">
        <f t="shared" ref="AE50:AI50" si="36">AE43+AE45+AE47-AE48</f>
        <v>-102.32456261857129</v>
      </c>
      <c r="AF50" s="164">
        <f t="shared" si="36"/>
        <v>-99.624562618571289</v>
      </c>
      <c r="AG50" s="164">
        <f t="shared" si="36"/>
        <v>-96.424562618571287</v>
      </c>
      <c r="AH50" s="164">
        <f t="shared" si="36"/>
        <v>-103.82456261857129</v>
      </c>
      <c r="AI50" s="164">
        <f t="shared" si="36"/>
        <v>-100.92456261857129</v>
      </c>
    </row>
    <row r="51" spans="1:35" ht="30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02" t="s">
        <v>16</v>
      </c>
      <c r="N51" s="102" t="s">
        <v>16</v>
      </c>
      <c r="O51" s="102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  <c r="Y51" s="165" t="s">
        <v>16</v>
      </c>
      <c r="Z51" s="165" t="s">
        <v>16</v>
      </c>
      <c r="AA51" s="165" t="s">
        <v>16</v>
      </c>
      <c r="AB51" s="183" t="s">
        <v>16</v>
      </c>
      <c r="AC51" s="183" t="s">
        <v>16</v>
      </c>
      <c r="AD51" s="183" t="s">
        <v>16</v>
      </c>
      <c r="AE51" s="191" t="s">
        <v>16</v>
      </c>
      <c r="AF51" s="191" t="s">
        <v>16</v>
      </c>
      <c r="AG51" s="191" t="s">
        <v>16</v>
      </c>
      <c r="AH51" s="191" t="s">
        <v>16</v>
      </c>
      <c r="AI51" s="191" t="s">
        <v>16</v>
      </c>
    </row>
    <row r="52" spans="1:35" ht="30">
      <c r="A52" s="22" t="s">
        <v>83</v>
      </c>
      <c r="B52" s="37">
        <f t="shared" ref="B52:G52" si="37">B25+B30+B33-B34-B50</f>
        <v>170.07121254719667</v>
      </c>
      <c r="C52" s="37">
        <f t="shared" si="37"/>
        <v>164.07121254719667</v>
      </c>
      <c r="D52" s="37">
        <f t="shared" si="37"/>
        <v>160.57121254719667</v>
      </c>
      <c r="E52" s="37">
        <f t="shared" si="37"/>
        <v>158.22121254719667</v>
      </c>
      <c r="F52" s="37">
        <f t="shared" si="37"/>
        <v>148.99121254719665</v>
      </c>
      <c r="G52" s="78">
        <f t="shared" si="37"/>
        <v>162.45121254719666</v>
      </c>
      <c r="H52" s="78">
        <f t="shared" ref="H52:L52" si="38">H25+H30+H33-H34-H50</f>
        <v>156.15121254719665</v>
      </c>
      <c r="I52" s="78">
        <f t="shared" si="38"/>
        <v>152.18121254719665</v>
      </c>
      <c r="J52" s="23">
        <f t="shared" si="38"/>
        <v>165.6619006897061</v>
      </c>
      <c r="K52" s="23">
        <f t="shared" si="38"/>
        <v>160.02190068970609</v>
      </c>
      <c r="L52" s="23">
        <f t="shared" si="38"/>
        <v>156.83190068970609</v>
      </c>
      <c r="M52" s="108">
        <v>157.87121254719665</v>
      </c>
      <c r="N52" s="108">
        <v>152.27121254719665</v>
      </c>
      <c r="O52" s="108">
        <v>148.67121254719666</v>
      </c>
      <c r="P52" s="171">
        <f>P25+P30+P33-P34-P50</f>
        <v>168.41040090650702</v>
      </c>
      <c r="Q52" s="171">
        <f t="shared" ref="Q52:R52" si="39">Q25+Q30+Q33-Q34-Q50</f>
        <v>162.51040090650702</v>
      </c>
      <c r="R52" s="171">
        <f t="shared" si="39"/>
        <v>158.51040090650702</v>
      </c>
      <c r="S52" s="171">
        <f>S25+S30+S33-S34-S50</f>
        <v>160.78121254719667</v>
      </c>
      <c r="T52" s="171">
        <f t="shared" ref="T52:U52" si="40">T25+T30+T33-T34-T50</f>
        <v>154.85121254719667</v>
      </c>
      <c r="U52" s="171">
        <f t="shared" si="40"/>
        <v>151.57121254719667</v>
      </c>
      <c r="V52" s="171">
        <f>V25+V30+V33-V34-V50</f>
        <v>168.01040090650702</v>
      </c>
      <c r="W52" s="171">
        <f t="shared" ref="W52:X52" si="41">W25+W30+W33-W34-W50</f>
        <v>162.03040090650703</v>
      </c>
      <c r="X52" s="171">
        <f t="shared" si="41"/>
        <v>158.54040090650705</v>
      </c>
      <c r="Y52" s="171">
        <f>Y25+Y30+Y33-Y34-Y50</f>
        <v>159.97121254719667</v>
      </c>
      <c r="Z52" s="171">
        <f t="shared" ref="Z52:AA52" si="42">Z25+Z30+Z33-Z34-Z50</f>
        <v>153.97121254719667</v>
      </c>
      <c r="AA52" s="171">
        <f t="shared" si="42"/>
        <v>150.97121254719667</v>
      </c>
      <c r="AB52" s="179">
        <f>AB25+AB30+AB33-AB34-AB50</f>
        <v>152.97121254719667</v>
      </c>
      <c r="AC52" s="179">
        <f t="shared" ref="AC52:AD52" si="43">AC25+AC30+AC33-AC34-AC50</f>
        <v>146.77121254719665</v>
      </c>
      <c r="AD52" s="179">
        <f t="shared" si="43"/>
        <v>143.77121254719665</v>
      </c>
      <c r="AE52" s="171">
        <f>AE25+AE30+AE33-AE34-AE50</f>
        <v>159.47121254719667</v>
      </c>
      <c r="AF52" s="171">
        <f t="shared" ref="AF52:AG52" si="44">AF25+AF30+AF33-AF34-AF50</f>
        <v>153.77121254719665</v>
      </c>
      <c r="AG52" s="171">
        <f t="shared" si="44"/>
        <v>150.57121254719667</v>
      </c>
      <c r="AH52" s="171">
        <f>AH25+AH30+AH33-AH34-AH50</f>
        <v>157.43121254719665</v>
      </c>
      <c r="AI52" s="171">
        <f t="shared" ref="AI52" si="45">AI25+AI30+AI33-AI34-AI50</f>
        <v>151.53121254719667</v>
      </c>
    </row>
    <row r="53" spans="1:35" ht="30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07" t="s">
        <v>16</v>
      </c>
      <c r="N53" s="107" t="s">
        <v>16</v>
      </c>
      <c r="O53" s="107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  <c r="Y53" s="170" t="s">
        <v>16</v>
      </c>
      <c r="Z53" s="170" t="s">
        <v>16</v>
      </c>
      <c r="AA53" s="170" t="s">
        <v>16</v>
      </c>
      <c r="AB53" s="195" t="s">
        <v>16</v>
      </c>
      <c r="AC53" s="195" t="s">
        <v>16</v>
      </c>
      <c r="AD53" s="195" t="s">
        <v>16</v>
      </c>
      <c r="AE53" s="193" t="s">
        <v>16</v>
      </c>
      <c r="AF53" s="193" t="s">
        <v>16</v>
      </c>
      <c r="AG53" s="193" t="s">
        <v>16</v>
      </c>
      <c r="AH53" s="193" t="s">
        <v>16</v>
      </c>
      <c r="AI53" s="193" t="s">
        <v>16</v>
      </c>
    </row>
    <row r="54" spans="1:35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05"/>
      <c r="N54" s="105"/>
      <c r="O54" s="105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  <c r="AH54" s="168"/>
      <c r="AI54" s="168"/>
    </row>
    <row r="55" spans="1:35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00">
        <v>7</v>
      </c>
      <c r="N55" s="100">
        <v>7</v>
      </c>
      <c r="O55" s="100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  <c r="AH55" s="163">
        <v>7</v>
      </c>
      <c r="AI55" s="163">
        <v>7</v>
      </c>
    </row>
    <row r="56" spans="1:35" ht="30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00">
        <v>7.56</v>
      </c>
      <c r="N56" s="100">
        <v>7.56</v>
      </c>
      <c r="O56" s="100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  <c r="Y56" s="163">
        <v>7.56</v>
      </c>
      <c r="Z56" s="163">
        <v>7.56</v>
      </c>
      <c r="AA56" s="163">
        <v>7.56</v>
      </c>
      <c r="AB56" s="186">
        <v>7.56</v>
      </c>
      <c r="AC56" s="186">
        <v>7.56</v>
      </c>
      <c r="AD56" s="186">
        <v>7.56</v>
      </c>
      <c r="AE56" s="163">
        <v>7.56</v>
      </c>
      <c r="AF56" s="163">
        <v>7.56</v>
      </c>
      <c r="AG56" s="163">
        <v>7.56</v>
      </c>
      <c r="AH56" s="163">
        <v>7.56</v>
      </c>
      <c r="AI56" s="163">
        <v>7.56</v>
      </c>
    </row>
    <row r="57" spans="1:35" ht="30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09" t="s">
        <v>16</v>
      </c>
      <c r="N57" s="109" t="s">
        <v>16</v>
      </c>
      <c r="O57" s="109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  <c r="Y57" s="172" t="s">
        <v>16</v>
      </c>
      <c r="Z57" s="172" t="s">
        <v>16</v>
      </c>
      <c r="AA57" s="172" t="s">
        <v>16</v>
      </c>
      <c r="AB57" s="183" t="s">
        <v>16</v>
      </c>
      <c r="AC57" s="183" t="s">
        <v>16</v>
      </c>
      <c r="AD57" s="183" t="s">
        <v>16</v>
      </c>
      <c r="AE57" s="191" t="s">
        <v>16</v>
      </c>
      <c r="AF57" s="191" t="s">
        <v>16</v>
      </c>
      <c r="AG57" s="191" t="s">
        <v>16</v>
      </c>
      <c r="AH57" s="191" t="s">
        <v>16</v>
      </c>
      <c r="AI57" s="191" t="s">
        <v>16</v>
      </c>
    </row>
    <row r="58" spans="1:35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00">
        <v>0</v>
      </c>
      <c r="N58" s="100">
        <v>0</v>
      </c>
      <c r="O58" s="100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  <c r="AH58" s="163">
        <v>0</v>
      </c>
      <c r="AI58" s="163">
        <v>0</v>
      </c>
    </row>
    <row r="59" spans="1:35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00">
        <v>26.25</v>
      </c>
      <c r="N59" s="100">
        <v>26.25</v>
      </c>
      <c r="O59" s="100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  <c r="AH59" s="163">
        <v>26.25</v>
      </c>
      <c r="AI59" s="163">
        <v>26.25</v>
      </c>
    </row>
    <row r="60" spans="1:35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00">
        <v>0</v>
      </c>
      <c r="N60" s="100">
        <v>0</v>
      </c>
      <c r="O60" s="100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  <c r="AH60" s="163">
        <v>0</v>
      </c>
      <c r="AI60" s="163">
        <v>0</v>
      </c>
    </row>
    <row r="61" spans="1:35" ht="30">
      <c r="A61" s="22" t="s">
        <v>108</v>
      </c>
      <c r="B61" s="37">
        <f t="shared" ref="B61:G61" si="46">B52-B56+B58-B59+B60</f>
        <v>136.26121254719666</v>
      </c>
      <c r="C61" s="37">
        <f t="shared" si="46"/>
        <v>130.26121254719666</v>
      </c>
      <c r="D61" s="37">
        <f t="shared" si="46"/>
        <v>126.76121254719666</v>
      </c>
      <c r="E61" s="37">
        <f t="shared" si="46"/>
        <v>124.41121254719667</v>
      </c>
      <c r="F61" s="37">
        <f t="shared" si="46"/>
        <v>115.18121254719665</v>
      </c>
      <c r="G61" s="78">
        <f t="shared" si="46"/>
        <v>128.64121254719666</v>
      </c>
      <c r="H61" s="78">
        <f t="shared" ref="H61:L61" si="47">H52-H56+H58-H59+H60</f>
        <v>122.34121254719665</v>
      </c>
      <c r="I61" s="78">
        <f t="shared" si="47"/>
        <v>118.37121254719665</v>
      </c>
      <c r="J61" s="23">
        <f t="shared" si="47"/>
        <v>131.8519006897061</v>
      </c>
      <c r="K61" s="23">
        <f t="shared" si="47"/>
        <v>126.21190068970608</v>
      </c>
      <c r="L61" s="23">
        <f t="shared" si="47"/>
        <v>123.02190068970609</v>
      </c>
      <c r="M61" s="108">
        <v>124.06121254719665</v>
      </c>
      <c r="N61" s="108">
        <v>118.46121254719665</v>
      </c>
      <c r="O61" s="108">
        <v>114.86121254719666</v>
      </c>
      <c r="P61" s="171">
        <f>P52-P56+P58-P59+P60</f>
        <v>134.58040090650701</v>
      </c>
      <c r="Q61" s="171">
        <f t="shared" ref="Q61:R61" si="48">Q52-Q56+Q58-Q59+Q60</f>
        <v>128.680400906507</v>
      </c>
      <c r="R61" s="171">
        <f t="shared" si="48"/>
        <v>124.680400906507</v>
      </c>
      <c r="S61" s="171">
        <f>S52-S56+S58-S59+S60</f>
        <v>126.97121254719667</v>
      </c>
      <c r="T61" s="171">
        <f t="shared" ref="T61:U61" si="49">T52-T56+T58-T59+T60</f>
        <v>121.04121254719666</v>
      </c>
      <c r="U61" s="171">
        <f t="shared" si="49"/>
        <v>117.76121254719666</v>
      </c>
      <c r="V61" s="171">
        <f>V52-V56+V58-V59+V60</f>
        <v>134.20040090650701</v>
      </c>
      <c r="W61" s="171">
        <f t="shared" ref="W61:X61" si="50">W52-W56+W58-W59+W60</f>
        <v>128.22040090650702</v>
      </c>
      <c r="X61" s="171">
        <f t="shared" si="50"/>
        <v>124.73040090650704</v>
      </c>
      <c r="Y61" s="171">
        <f>Y52-Y56+Y58-Y59+Y60</f>
        <v>126.16121254719667</v>
      </c>
      <c r="Z61" s="171">
        <f t="shared" ref="Z61:AA61" si="51">Z52-Z56+Z58-Z59+Z60</f>
        <v>120.16121254719667</v>
      </c>
      <c r="AA61" s="171">
        <f t="shared" si="51"/>
        <v>117.16121254719667</v>
      </c>
      <c r="AB61" s="179">
        <f>AB52-AB56+AB58-AB59+AB60</f>
        <v>119.16121254719667</v>
      </c>
      <c r="AC61" s="179">
        <f t="shared" ref="AC61:AD61" si="52">AC52-AC56+AC58-AC59+AC60</f>
        <v>112.96121254719665</v>
      </c>
      <c r="AD61" s="179">
        <f t="shared" si="52"/>
        <v>109.96121254719665</v>
      </c>
      <c r="AE61" s="171">
        <f>AE52-AE56+AE58-AE59+AE60</f>
        <v>125.66121254719667</v>
      </c>
      <c r="AF61" s="171">
        <f t="shared" ref="AF61:AG61" si="53">AF52-AF56+AF58-AF59+AF60</f>
        <v>119.96121254719665</v>
      </c>
      <c r="AG61" s="171">
        <f t="shared" si="53"/>
        <v>116.76121254719666</v>
      </c>
      <c r="AH61" s="171">
        <f>AH52-AH56+AH58-AH59+AH60</f>
        <v>123.62121254719665</v>
      </c>
      <c r="AI61" s="171">
        <f t="shared" ref="AI61" si="54">AI52-AI56+AI58-AI59+AI60</f>
        <v>117.72121254719667</v>
      </c>
    </row>
    <row r="62" spans="1:35" ht="30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07" t="s">
        <v>16</v>
      </c>
      <c r="N62" s="107" t="s">
        <v>16</v>
      </c>
      <c r="O62" s="107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  <c r="Y62" s="170" t="s">
        <v>16</v>
      </c>
      <c r="Z62" s="170" t="s">
        <v>16</v>
      </c>
      <c r="AA62" s="170" t="s">
        <v>16</v>
      </c>
      <c r="AB62" s="195" t="s">
        <v>16</v>
      </c>
      <c r="AC62" s="195" t="s">
        <v>16</v>
      </c>
      <c r="AD62" s="195" t="s">
        <v>16</v>
      </c>
      <c r="AE62" s="193" t="s">
        <v>16</v>
      </c>
      <c r="AF62" s="193" t="s">
        <v>16</v>
      </c>
      <c r="AG62" s="193" t="s">
        <v>16</v>
      </c>
      <c r="AH62" s="193" t="s">
        <v>16</v>
      </c>
      <c r="AI62" s="193" t="s">
        <v>16</v>
      </c>
    </row>
    <row r="63" spans="1:35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10"/>
      <c r="N63" s="110"/>
      <c r="O63" s="110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  <c r="AI63" s="194"/>
    </row>
    <row r="64" spans="1:35" ht="15">
      <c r="A64" s="22" t="s">
        <v>97</v>
      </c>
      <c r="B64" s="37">
        <f t="shared" ref="B64:L64" si="55">B17+B22-B50+B21+B33</f>
        <v>161.30000000000004</v>
      </c>
      <c r="C64" s="37">
        <f t="shared" si="55"/>
        <v>158.30000000000004</v>
      </c>
      <c r="D64" s="37">
        <f t="shared" si="55"/>
        <v>154.80000000000004</v>
      </c>
      <c r="E64" s="37">
        <f t="shared" si="55"/>
        <v>152.40000000000003</v>
      </c>
      <c r="F64" s="37">
        <f t="shared" si="55"/>
        <v>146.17000000000002</v>
      </c>
      <c r="G64" s="78">
        <f t="shared" si="55"/>
        <v>153.68000000000004</v>
      </c>
      <c r="H64" s="78">
        <f t="shared" si="55"/>
        <v>150.38000000000002</v>
      </c>
      <c r="I64" s="78">
        <f t="shared" si="55"/>
        <v>146.41000000000003</v>
      </c>
      <c r="J64" s="23">
        <f t="shared" si="55"/>
        <v>159.54068814250945</v>
      </c>
      <c r="K64" s="23">
        <f t="shared" si="55"/>
        <v>156.90068814250947</v>
      </c>
      <c r="L64" s="23">
        <f t="shared" si="55"/>
        <v>153.71068814250947</v>
      </c>
      <c r="M64" s="108">
        <v>149.10000000000002</v>
      </c>
      <c r="N64" s="108">
        <v>146.50000000000003</v>
      </c>
      <c r="O64" s="108">
        <v>142.90000000000003</v>
      </c>
      <c r="P64" s="171">
        <f t="shared" ref="P64:U64" si="56">P17+P22-P50+P21+P33</f>
        <v>159.6391883593104</v>
      </c>
      <c r="Q64" s="171">
        <f t="shared" si="56"/>
        <v>156.73918835931042</v>
      </c>
      <c r="R64" s="171">
        <f t="shared" si="56"/>
        <v>152.73918835931042</v>
      </c>
      <c r="S64" s="171">
        <f t="shared" si="56"/>
        <v>152.01000000000005</v>
      </c>
      <c r="T64" s="171">
        <f t="shared" si="56"/>
        <v>149.08000000000004</v>
      </c>
      <c r="U64" s="171">
        <f t="shared" si="56"/>
        <v>145.80000000000004</v>
      </c>
      <c r="V64" s="171">
        <f t="shared" ref="V64:AA64" si="57">V17+V22-V50+V21+V33</f>
        <v>159.23918835931039</v>
      </c>
      <c r="W64" s="171">
        <f t="shared" si="57"/>
        <v>156.2591883593104</v>
      </c>
      <c r="X64" s="171">
        <f t="shared" si="57"/>
        <v>152.76918835931039</v>
      </c>
      <c r="Y64" s="171">
        <f t="shared" si="57"/>
        <v>151.20000000000005</v>
      </c>
      <c r="Z64" s="171">
        <f t="shared" si="57"/>
        <v>148.20000000000005</v>
      </c>
      <c r="AA64" s="171">
        <f t="shared" si="57"/>
        <v>145.20000000000005</v>
      </c>
      <c r="AB64" s="179">
        <f>AB17+AB22-AB50+AB21+AB33</f>
        <v>148.20000000000005</v>
      </c>
      <c r="AC64" s="179">
        <f>AC17+AC22-AC50+AC21+AC33</f>
        <v>145.00000000000003</v>
      </c>
      <c r="AD64" s="179">
        <f>AD17+AD22-AD50+AD21+AD33</f>
        <v>142.00000000000003</v>
      </c>
      <c r="AE64" s="171">
        <f t="shared" ref="AE64:AI64" si="58">AE17+AE22-AE50+AE21+AE33</f>
        <v>150.70000000000005</v>
      </c>
      <c r="AF64" s="171">
        <f t="shared" si="58"/>
        <v>148.00000000000003</v>
      </c>
      <c r="AG64" s="171">
        <f t="shared" si="58"/>
        <v>144.80000000000004</v>
      </c>
      <c r="AH64" s="171">
        <f t="shared" si="58"/>
        <v>152.20000000000005</v>
      </c>
      <c r="AI64" s="171">
        <f t="shared" si="58"/>
        <v>149.30000000000004</v>
      </c>
    </row>
    <row r="65" spans="1:35" ht="1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07" t="s">
        <v>16</v>
      </c>
      <c r="N65" s="107" t="s">
        <v>16</v>
      </c>
      <c r="O65" s="107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  <c r="Y65" s="170" t="s">
        <v>16</v>
      </c>
      <c r="Z65" s="170" t="s">
        <v>16</v>
      </c>
      <c r="AA65" s="170" t="s">
        <v>16</v>
      </c>
      <c r="AB65" s="195" t="s">
        <v>16</v>
      </c>
      <c r="AC65" s="195" t="s">
        <v>16</v>
      </c>
      <c r="AD65" s="195" t="s">
        <v>16</v>
      </c>
      <c r="AE65" s="193" t="s">
        <v>16</v>
      </c>
      <c r="AF65" s="193" t="s">
        <v>16</v>
      </c>
      <c r="AG65" s="193" t="s">
        <v>16</v>
      </c>
      <c r="AH65" s="193" t="s">
        <v>16</v>
      </c>
      <c r="AI65" s="193" t="s">
        <v>16</v>
      </c>
    </row>
  </sheetData>
  <mergeCells count="12">
    <mergeCell ref="AH1:AI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5" width="15.6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25" width="15.625" style="2" customWidth="1"/>
    <col min="26" max="27" width="15.625" style="3" customWidth="1"/>
    <col min="28" max="28" width="15.625" style="2" customWidth="1"/>
    <col min="29" max="33" width="15.625" style="3" customWidth="1"/>
    <col min="34" max="34" width="15.625" style="2" customWidth="1"/>
    <col min="35" max="36" width="15.625" style="3" customWidth="1"/>
    <col min="37" max="37" width="15.625" style="194" customWidth="1"/>
    <col min="38" max="38" width="15.625" style="3" customWidth="1"/>
    <col min="39" max="16384" width="9" style="3"/>
  </cols>
  <sheetData>
    <row r="1" spans="1:38" ht="14.25" customHeight="1">
      <c r="A1" s="4"/>
      <c r="B1" s="205" t="s">
        <v>100</v>
      </c>
      <c r="C1" s="205"/>
      <c r="D1" s="205"/>
      <c r="E1" s="205" t="s">
        <v>101</v>
      </c>
      <c r="F1" s="205"/>
      <c r="G1" s="206" t="s">
        <v>113</v>
      </c>
      <c r="H1" s="206"/>
      <c r="I1" s="206"/>
      <c r="J1" s="205" t="s">
        <v>116</v>
      </c>
      <c r="K1" s="205"/>
      <c r="L1" s="205"/>
      <c r="M1" s="205" t="s">
        <v>122</v>
      </c>
      <c r="N1" s="205"/>
      <c r="O1" s="205"/>
      <c r="P1" s="205" t="s">
        <v>123</v>
      </c>
      <c r="Q1" s="205"/>
      <c r="R1" s="205"/>
      <c r="S1" s="205" t="s">
        <v>124</v>
      </c>
      <c r="T1" s="205"/>
      <c r="U1" s="205"/>
      <c r="V1" s="205" t="s">
        <v>125</v>
      </c>
      <c r="W1" s="205"/>
      <c r="X1" s="205"/>
      <c r="Y1" s="205" t="s">
        <v>128</v>
      </c>
      <c r="Z1" s="205"/>
      <c r="AA1" s="205"/>
      <c r="AB1" s="205" t="s">
        <v>129</v>
      </c>
      <c r="AC1" s="205"/>
      <c r="AD1" s="205"/>
      <c r="AE1" s="205" t="s">
        <v>130</v>
      </c>
      <c r="AF1" s="205"/>
      <c r="AG1" s="205"/>
      <c r="AH1" s="205" t="s">
        <v>131</v>
      </c>
      <c r="AI1" s="205"/>
      <c r="AJ1" s="205"/>
      <c r="AK1" s="205" t="s">
        <v>132</v>
      </c>
      <c r="AL1" s="205"/>
    </row>
    <row r="2" spans="1:38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11" t="s">
        <v>102</v>
      </c>
      <c r="N2" s="112" t="s">
        <v>103</v>
      </c>
      <c r="O2" s="112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84" t="s">
        <v>102</v>
      </c>
      <c r="AI2" s="185" t="s">
        <v>103</v>
      </c>
      <c r="AJ2" s="185" t="s">
        <v>104</v>
      </c>
      <c r="AK2" s="174" t="s">
        <v>102</v>
      </c>
      <c r="AL2" s="198" t="s">
        <v>103</v>
      </c>
    </row>
    <row r="3" spans="1:38" ht="15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  <c r="AB3" s="178">
        <v>4</v>
      </c>
      <c r="AC3" s="178">
        <v>4</v>
      </c>
      <c r="AD3" s="178">
        <v>4</v>
      </c>
      <c r="AE3" s="178">
        <v>4</v>
      </c>
      <c r="AF3" s="178">
        <v>4</v>
      </c>
      <c r="AG3" s="178">
        <v>4</v>
      </c>
      <c r="AH3" s="178">
        <v>4</v>
      </c>
      <c r="AI3" s="178">
        <v>4</v>
      </c>
      <c r="AJ3" s="178">
        <v>4</v>
      </c>
      <c r="AK3" s="178">
        <v>4</v>
      </c>
      <c r="AL3" s="178">
        <v>4</v>
      </c>
    </row>
    <row r="4" spans="1:38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14">
        <v>100</v>
      </c>
      <c r="N4" s="114">
        <v>100</v>
      </c>
      <c r="O4" s="11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  <c r="AH4" s="178">
        <v>100</v>
      </c>
      <c r="AI4" s="178">
        <v>100</v>
      </c>
      <c r="AJ4" s="178">
        <v>100</v>
      </c>
      <c r="AK4" s="164">
        <v>100</v>
      </c>
      <c r="AL4" s="164">
        <v>100</v>
      </c>
    </row>
    <row r="5" spans="1:38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15" t="s">
        <v>16</v>
      </c>
      <c r="N5" s="115" t="s">
        <v>16</v>
      </c>
      <c r="O5" s="11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  <c r="AH5" s="183" t="s">
        <v>16</v>
      </c>
      <c r="AI5" s="183" t="s">
        <v>16</v>
      </c>
      <c r="AJ5" s="183" t="s">
        <v>16</v>
      </c>
      <c r="AK5" s="191" t="s">
        <v>16</v>
      </c>
      <c r="AL5" s="191" t="s">
        <v>16</v>
      </c>
    </row>
    <row r="6" spans="1:38" ht="15">
      <c r="A6" s="8" t="s">
        <v>17</v>
      </c>
      <c r="B6" s="29">
        <v>10000000</v>
      </c>
      <c r="C6" s="29">
        <v>2000000</v>
      </c>
      <c r="D6" s="29">
        <v>2000000</v>
      </c>
      <c r="E6" s="29">
        <v>10000000</v>
      </c>
      <c r="F6" s="29">
        <v>2000000</v>
      </c>
      <c r="G6" s="73">
        <v>10000000</v>
      </c>
      <c r="H6" s="73">
        <v>2000000</v>
      </c>
      <c r="I6" s="73">
        <v>2000000</v>
      </c>
      <c r="J6" s="13">
        <v>10000000</v>
      </c>
      <c r="K6" s="13">
        <v>2000000</v>
      </c>
      <c r="L6" s="13">
        <v>2000000</v>
      </c>
      <c r="M6" s="116">
        <v>10000000</v>
      </c>
      <c r="N6" s="116">
        <v>2000000</v>
      </c>
      <c r="O6" s="116">
        <v>2000000</v>
      </c>
      <c r="P6" s="164">
        <v>10000000</v>
      </c>
      <c r="Q6" s="164">
        <v>2000000</v>
      </c>
      <c r="R6" s="164">
        <v>2000000</v>
      </c>
      <c r="S6" s="166">
        <v>10000000</v>
      </c>
      <c r="T6" s="166">
        <v>2000000</v>
      </c>
      <c r="U6" s="166">
        <v>2000000</v>
      </c>
      <c r="V6" s="166">
        <v>10000000</v>
      </c>
      <c r="W6" s="166">
        <v>2000000</v>
      </c>
      <c r="X6" s="166">
        <v>2000000</v>
      </c>
      <c r="Y6" s="166">
        <v>10000000</v>
      </c>
      <c r="Z6" s="166">
        <v>2000000</v>
      </c>
      <c r="AA6" s="166">
        <v>2000000</v>
      </c>
      <c r="AB6" s="164">
        <v>10000000</v>
      </c>
      <c r="AC6" s="164">
        <v>2000000</v>
      </c>
      <c r="AD6" s="164">
        <v>2000000</v>
      </c>
      <c r="AE6" s="164">
        <v>10000000</v>
      </c>
      <c r="AF6" s="164">
        <v>2000000</v>
      </c>
      <c r="AG6" s="164">
        <v>2000000</v>
      </c>
      <c r="AH6" s="178">
        <v>10000000</v>
      </c>
      <c r="AI6" s="178">
        <v>2000000</v>
      </c>
      <c r="AJ6" s="178">
        <v>2000000</v>
      </c>
      <c r="AK6" s="164">
        <v>10000000</v>
      </c>
      <c r="AL6" s="164">
        <v>2000000</v>
      </c>
    </row>
    <row r="7" spans="1:38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15" t="s">
        <v>16</v>
      </c>
      <c r="N7" s="115" t="s">
        <v>16</v>
      </c>
      <c r="O7" s="11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91" t="s">
        <v>16</v>
      </c>
      <c r="AC7" s="191" t="s">
        <v>16</v>
      </c>
      <c r="AD7" s="191" t="s">
        <v>16</v>
      </c>
      <c r="AE7" s="191" t="s">
        <v>16</v>
      </c>
      <c r="AF7" s="191" t="s">
        <v>16</v>
      </c>
      <c r="AG7" s="191" t="s">
        <v>16</v>
      </c>
      <c r="AH7" s="183" t="s">
        <v>16</v>
      </c>
      <c r="AI7" s="183" t="s">
        <v>16</v>
      </c>
      <c r="AJ7" s="183" t="s">
        <v>16</v>
      </c>
      <c r="AK7" s="191" t="s">
        <v>16</v>
      </c>
      <c r="AL7" s="191" t="s">
        <v>16</v>
      </c>
    </row>
    <row r="8" spans="1:38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17">
        <v>0.1</v>
      </c>
      <c r="N8" s="117">
        <v>0.1</v>
      </c>
      <c r="O8" s="11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92">
        <v>0.1</v>
      </c>
      <c r="AC8" s="192">
        <v>0.1</v>
      </c>
      <c r="AD8" s="192">
        <v>0.1</v>
      </c>
      <c r="AE8" s="192">
        <v>0.1</v>
      </c>
      <c r="AF8" s="192">
        <v>0.1</v>
      </c>
      <c r="AG8" s="192">
        <v>0.1</v>
      </c>
      <c r="AH8" s="181">
        <v>0.1</v>
      </c>
      <c r="AI8" s="181">
        <v>0.1</v>
      </c>
      <c r="AJ8" s="181">
        <v>0.1</v>
      </c>
      <c r="AK8" s="192">
        <v>0.1</v>
      </c>
      <c r="AL8" s="192">
        <v>0.1</v>
      </c>
    </row>
    <row r="9" spans="1:38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16" t="s">
        <v>22</v>
      </c>
      <c r="N9" s="116" t="s">
        <v>22</v>
      </c>
      <c r="O9" s="11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64" t="s">
        <v>22</v>
      </c>
      <c r="AC9" s="164" t="s">
        <v>22</v>
      </c>
      <c r="AD9" s="164" t="s">
        <v>22</v>
      </c>
      <c r="AE9" s="164" t="s">
        <v>22</v>
      </c>
      <c r="AF9" s="164" t="s">
        <v>22</v>
      </c>
      <c r="AG9" s="164" t="s">
        <v>22</v>
      </c>
      <c r="AH9" s="178" t="s">
        <v>22</v>
      </c>
      <c r="AI9" s="178" t="s">
        <v>22</v>
      </c>
      <c r="AJ9" s="178" t="s">
        <v>22</v>
      </c>
      <c r="AK9" s="164" t="s">
        <v>22</v>
      </c>
      <c r="AL9" s="164" t="s">
        <v>22</v>
      </c>
    </row>
    <row r="10" spans="1:38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16">
        <v>3</v>
      </c>
      <c r="N10" s="116">
        <v>3</v>
      </c>
      <c r="O10" s="11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64">
        <v>3</v>
      </c>
      <c r="AC10" s="164">
        <v>3</v>
      </c>
      <c r="AD10" s="164">
        <v>3</v>
      </c>
      <c r="AE10" s="164">
        <v>3</v>
      </c>
      <c r="AF10" s="164">
        <v>3</v>
      </c>
      <c r="AG10" s="164">
        <v>3</v>
      </c>
      <c r="AH10" s="178">
        <v>3</v>
      </c>
      <c r="AI10" s="178">
        <v>3</v>
      </c>
      <c r="AJ10" s="178">
        <v>3</v>
      </c>
      <c r="AK10" s="164">
        <v>3</v>
      </c>
      <c r="AL10" s="164">
        <v>3</v>
      </c>
    </row>
    <row r="11" spans="1:38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18"/>
      <c r="N11" s="118"/>
      <c r="O11" s="11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77"/>
      <c r="AI11" s="177"/>
      <c r="AJ11" s="177"/>
      <c r="AK11" s="168"/>
      <c r="AL11" s="168"/>
    </row>
    <row r="12" spans="1:38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16">
        <v>192</v>
      </c>
      <c r="N12" s="116">
        <v>192</v>
      </c>
      <c r="O12" s="11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64">
        <v>192</v>
      </c>
      <c r="AC12" s="164">
        <v>192</v>
      </c>
      <c r="AD12" s="164">
        <v>192</v>
      </c>
      <c r="AE12" s="164">
        <v>192</v>
      </c>
      <c r="AF12" s="164">
        <v>192</v>
      </c>
      <c r="AG12" s="164">
        <v>192</v>
      </c>
      <c r="AH12" s="178">
        <v>192</v>
      </c>
      <c r="AI12" s="178">
        <v>192</v>
      </c>
      <c r="AJ12" s="178">
        <v>192</v>
      </c>
      <c r="AK12" s="164">
        <v>192</v>
      </c>
      <c r="AL12" s="164">
        <v>192</v>
      </c>
    </row>
    <row r="13" spans="1:38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16">
        <v>64</v>
      </c>
      <c r="N13" s="116">
        <v>64</v>
      </c>
      <c r="O13" s="11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64">
        <v>64</v>
      </c>
      <c r="AF13" s="164">
        <v>64</v>
      </c>
      <c r="AG13" s="164">
        <v>64</v>
      </c>
      <c r="AH13" s="178">
        <v>64</v>
      </c>
      <c r="AI13" s="178">
        <v>64</v>
      </c>
      <c r="AJ13" s="178">
        <v>64</v>
      </c>
      <c r="AK13" s="164">
        <v>64</v>
      </c>
      <c r="AL13" s="164">
        <v>64</v>
      </c>
    </row>
    <row r="14" spans="1:38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13">
        <v>4</v>
      </c>
      <c r="N14" s="113">
        <v>4</v>
      </c>
      <c r="O14" s="11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  <c r="AH14" s="186">
        <v>4</v>
      </c>
      <c r="AI14" s="186">
        <v>4</v>
      </c>
      <c r="AJ14" s="186">
        <v>4</v>
      </c>
      <c r="AK14" s="163">
        <v>4</v>
      </c>
      <c r="AL14" s="163">
        <v>4</v>
      </c>
    </row>
    <row r="15" spans="1:38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13">
        <v>24</v>
      </c>
      <c r="N15" s="113">
        <v>24</v>
      </c>
      <c r="O15" s="11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  <c r="AH15" s="199">
        <v>24</v>
      </c>
      <c r="AI15" s="199">
        <v>24</v>
      </c>
      <c r="AJ15" s="199">
        <v>24</v>
      </c>
      <c r="AK15" s="163">
        <v>24</v>
      </c>
      <c r="AL15" s="163">
        <v>24</v>
      </c>
    </row>
    <row r="16" spans="1:38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16">
        <v>44</v>
      </c>
      <c r="N16" s="116">
        <v>44</v>
      </c>
      <c r="O16" s="11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64">
        <f>AB15+10*LOG10(AB4)</f>
        <v>44</v>
      </c>
      <c r="AC16" s="164">
        <f>AC15+10*LOG10(AC4)</f>
        <v>44</v>
      </c>
      <c r="AD16" s="164">
        <f>AD15+10*LOG10(AD4)</f>
        <v>44</v>
      </c>
      <c r="AE16" s="164">
        <f t="shared" ref="AE16:AL16" si="3">AE15+10*LOG10(AE4)</f>
        <v>44</v>
      </c>
      <c r="AF16" s="164">
        <f t="shared" si="3"/>
        <v>44</v>
      </c>
      <c r="AG16" s="164">
        <f t="shared" si="3"/>
        <v>44</v>
      </c>
      <c r="AH16" s="178">
        <f t="shared" si="3"/>
        <v>44</v>
      </c>
      <c r="AI16" s="178">
        <f t="shared" si="3"/>
        <v>44</v>
      </c>
      <c r="AJ16" s="178">
        <f t="shared" si="3"/>
        <v>44</v>
      </c>
      <c r="AK16" s="164">
        <f t="shared" si="3"/>
        <v>44</v>
      </c>
      <c r="AL16" s="164">
        <f t="shared" si="3"/>
        <v>44</v>
      </c>
    </row>
    <row r="17" spans="1:38" ht="30">
      <c r="A17" s="8" t="s">
        <v>35</v>
      </c>
      <c r="B17" s="29">
        <f t="shared" ref="B17:L17" si="4">B15+10*LOG10(B42/1000000)</f>
        <v>47.80581786829169</v>
      </c>
      <c r="C17" s="29">
        <f t="shared" si="4"/>
        <v>41.57332496431269</v>
      </c>
      <c r="D17" s="29">
        <f t="shared" si="4"/>
        <v>41.57332496431269</v>
      </c>
      <c r="E17" s="29">
        <f t="shared" si="4"/>
        <v>43.47237607870666</v>
      </c>
      <c r="F17" s="29">
        <f t="shared" si="4"/>
        <v>35.997551772534749</v>
      </c>
      <c r="G17" s="73">
        <f t="shared" si="4"/>
        <v>42.57332496431269</v>
      </c>
      <c r="H17" s="73">
        <f t="shared" si="4"/>
        <v>36.638726768652234</v>
      </c>
      <c r="I17" s="73">
        <f t="shared" si="4"/>
        <v>36.638726768652234</v>
      </c>
      <c r="J17" s="13">
        <f t="shared" si="4"/>
        <v>48.816083660320572</v>
      </c>
      <c r="K17" s="13">
        <f t="shared" si="4"/>
        <v>42.365137424788934</v>
      </c>
      <c r="L17" s="13">
        <f t="shared" si="4"/>
        <v>42.365137424788934</v>
      </c>
      <c r="M17" s="116">
        <v>42.57332496431269</v>
      </c>
      <c r="N17" s="116">
        <v>36.638726768652234</v>
      </c>
      <c r="O17" s="116">
        <v>36.638726768652234</v>
      </c>
      <c r="P17" s="164">
        <f t="shared" ref="P17:U17" si="5">P15+10*LOG10(P42/1000000)</f>
        <v>52.924651478080435</v>
      </c>
      <c r="Q17" s="164">
        <f t="shared" si="5"/>
        <v>45.638726768652234</v>
      </c>
      <c r="R17" s="164">
        <f t="shared" si="5"/>
        <v>45.638726768652234</v>
      </c>
      <c r="S17" s="166">
        <f t="shared" si="5"/>
        <v>43.542425094393252</v>
      </c>
      <c r="T17" s="166">
        <f t="shared" si="5"/>
        <v>36.552725051033065</v>
      </c>
      <c r="U17" s="166">
        <f t="shared" si="5"/>
        <v>36.552725051033065</v>
      </c>
      <c r="V17" s="166">
        <f t="shared" ref="V17:AA17" si="6">V15+10*LOG10(V42/1000000)</f>
        <v>52.892717916416927</v>
      </c>
      <c r="W17" s="166">
        <f t="shared" si="6"/>
        <v>45.375437381428746</v>
      </c>
      <c r="X17" s="166">
        <f t="shared" si="6"/>
        <v>45.375437381428746</v>
      </c>
      <c r="Y17" s="166">
        <f t="shared" si="6"/>
        <v>42.57332496431269</v>
      </c>
      <c r="Z17" s="166">
        <f t="shared" si="6"/>
        <v>36.638726768652234</v>
      </c>
      <c r="AA17" s="166">
        <f t="shared" si="6"/>
        <v>36.638726768652234</v>
      </c>
      <c r="AB17" s="164">
        <f>AB15+10*LOG10(AB42/1000000)</f>
        <v>42.57332496431269</v>
      </c>
      <c r="AC17" s="164">
        <f>AC15+10*LOG10(AC42/1000000)</f>
        <v>36.638726768652234</v>
      </c>
      <c r="AD17" s="164">
        <f>AD15+10*LOG10(AD42/1000000)</f>
        <v>36.638726768652234</v>
      </c>
      <c r="AE17" s="164">
        <f t="shared" ref="AE17:AL17" si="7">AE15+10*LOG10(AE42/1000000)</f>
        <v>43.310508467773914</v>
      </c>
      <c r="AF17" s="164">
        <f t="shared" si="7"/>
        <v>36.375437381428746</v>
      </c>
      <c r="AG17" s="164">
        <f t="shared" si="7"/>
        <v>36.375437381428746</v>
      </c>
      <c r="AH17" s="178">
        <f t="shared" si="7"/>
        <v>43.507541815935035</v>
      </c>
      <c r="AI17" s="178">
        <f t="shared" si="7"/>
        <v>36.638726768652234</v>
      </c>
      <c r="AJ17" s="178">
        <f t="shared" si="7"/>
        <v>36.638726768652234</v>
      </c>
      <c r="AK17" s="164">
        <f t="shared" si="7"/>
        <v>42.57332496431269</v>
      </c>
      <c r="AL17" s="164">
        <f t="shared" si="7"/>
        <v>36.638726768652234</v>
      </c>
    </row>
    <row r="18" spans="1:38" ht="45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16">
        <v>12.771212547196624</v>
      </c>
      <c r="N18" s="116">
        <v>12.771212547196624</v>
      </c>
      <c r="O18" s="116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L18" si="11">AE19+10*LOG10(AE12/AE13)-AE20</f>
        <v>12.771212547196624</v>
      </c>
      <c r="AF18" s="164">
        <f t="shared" si="11"/>
        <v>12.771212547196624</v>
      </c>
      <c r="AG18" s="164">
        <f t="shared" si="11"/>
        <v>12.771212547196624</v>
      </c>
      <c r="AH18" s="178">
        <f t="shared" si="11"/>
        <v>12.771212547196624</v>
      </c>
      <c r="AI18" s="178">
        <f t="shared" si="11"/>
        <v>12.771212547196624</v>
      </c>
      <c r="AJ18" s="178">
        <f t="shared" si="11"/>
        <v>12.771212547196624</v>
      </c>
      <c r="AK18" s="164">
        <f t="shared" si="11"/>
        <v>9.2312125471966233</v>
      </c>
      <c r="AL18" s="164">
        <f t="shared" si="11"/>
        <v>9.2312125471966233</v>
      </c>
    </row>
    <row r="19" spans="1:38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16">
        <v>8</v>
      </c>
      <c r="N19" s="116">
        <v>8</v>
      </c>
      <c r="O19" s="11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  <c r="AH19" s="178">
        <v>8</v>
      </c>
      <c r="AI19" s="178">
        <v>8</v>
      </c>
      <c r="AJ19" s="178">
        <v>8</v>
      </c>
      <c r="AK19" s="164">
        <v>8</v>
      </c>
      <c r="AL19" s="164">
        <v>8</v>
      </c>
    </row>
    <row r="20" spans="1:38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13">
        <v>0</v>
      </c>
      <c r="N20" s="113">
        <v>0</v>
      </c>
      <c r="O20" s="11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  <c r="AH20" s="186">
        <v>0</v>
      </c>
      <c r="AI20" s="186">
        <v>0</v>
      </c>
      <c r="AJ20" s="186">
        <v>0</v>
      </c>
      <c r="AK20" s="163">
        <v>3.54</v>
      </c>
      <c r="AL20" s="163">
        <v>3.54</v>
      </c>
    </row>
    <row r="21" spans="1:38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12">10*LOG10(K13/K14)</f>
        <v>15.051499783199061</v>
      </c>
      <c r="L21" s="17">
        <f t="shared" si="12"/>
        <v>15.051499783199061</v>
      </c>
      <c r="M21" s="119">
        <v>12</v>
      </c>
      <c r="N21" s="119">
        <v>12</v>
      </c>
      <c r="O21" s="119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  <c r="Y21" s="169">
        <v>12</v>
      </c>
      <c r="Z21" s="169">
        <v>12</v>
      </c>
      <c r="AA21" s="169">
        <v>12</v>
      </c>
      <c r="AB21" s="182">
        <v>10</v>
      </c>
      <c r="AC21" s="182">
        <v>10</v>
      </c>
      <c r="AD21" s="182">
        <v>10</v>
      </c>
      <c r="AE21" s="169">
        <v>12</v>
      </c>
      <c r="AF21" s="169">
        <v>12</v>
      </c>
      <c r="AG21" s="169">
        <v>12</v>
      </c>
      <c r="AH21" s="182">
        <v>12</v>
      </c>
      <c r="AI21" s="182">
        <v>12</v>
      </c>
      <c r="AJ21" s="182">
        <v>12</v>
      </c>
      <c r="AK21" s="169">
        <v>12</v>
      </c>
      <c r="AL21" s="169">
        <v>12</v>
      </c>
    </row>
    <row r="22" spans="1:38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16">
        <v>0</v>
      </c>
      <c r="N22" s="116">
        <v>0</v>
      </c>
      <c r="O22" s="11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  <c r="AH22" s="178">
        <v>0</v>
      </c>
      <c r="AI22" s="178">
        <v>0</v>
      </c>
      <c r="AJ22" s="178">
        <v>0</v>
      </c>
      <c r="AK22" s="164">
        <v>0</v>
      </c>
      <c r="AL22" s="164">
        <v>0</v>
      </c>
    </row>
    <row r="23" spans="1:38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16">
        <v>0</v>
      </c>
      <c r="N23" s="116">
        <v>0</v>
      </c>
      <c r="O23" s="11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  <c r="AH23" s="178">
        <v>0</v>
      </c>
      <c r="AI23" s="178">
        <v>0</v>
      </c>
      <c r="AJ23" s="178">
        <v>0</v>
      </c>
      <c r="AK23" s="164">
        <v>0</v>
      </c>
      <c r="AL23" s="164">
        <v>0</v>
      </c>
    </row>
    <row r="24" spans="1:38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16">
        <v>3</v>
      </c>
      <c r="N24" s="116">
        <v>3</v>
      </c>
      <c r="O24" s="11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  <c r="AH24" s="178">
        <v>3</v>
      </c>
      <c r="AI24" s="178">
        <v>3</v>
      </c>
      <c r="AJ24" s="178">
        <v>3</v>
      </c>
      <c r="AK24" s="164">
        <v>3</v>
      </c>
      <c r="AL24" s="164">
        <v>3</v>
      </c>
    </row>
    <row r="25" spans="1:38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15" t="s">
        <v>16</v>
      </c>
      <c r="N25" s="115" t="s">
        <v>16</v>
      </c>
      <c r="O25" s="11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  <c r="AE25" s="191" t="s">
        <v>16</v>
      </c>
      <c r="AF25" s="191" t="s">
        <v>16</v>
      </c>
      <c r="AG25" s="191" t="s">
        <v>16</v>
      </c>
      <c r="AH25" s="183" t="s">
        <v>16</v>
      </c>
      <c r="AI25" s="183" t="s">
        <v>16</v>
      </c>
      <c r="AJ25" s="183" t="s">
        <v>16</v>
      </c>
      <c r="AK25" s="191" t="s">
        <v>16</v>
      </c>
      <c r="AL25" s="191" t="s">
        <v>16</v>
      </c>
    </row>
    <row r="26" spans="1:38" ht="15">
      <c r="A26" s="8" t="s">
        <v>51</v>
      </c>
      <c r="B26" s="29">
        <f t="shared" ref="B26:L26" si="13">B17+B18+B21-B23-B24</f>
        <v>69.577030415488309</v>
      </c>
      <c r="C26" s="29">
        <f t="shared" si="13"/>
        <v>63.344537511509316</v>
      </c>
      <c r="D26" s="29">
        <f t="shared" si="13"/>
        <v>63.344537511509316</v>
      </c>
      <c r="E26" s="29">
        <f t="shared" si="13"/>
        <v>62.333588625903275</v>
      </c>
      <c r="F26" s="29">
        <f t="shared" si="13"/>
        <v>54.858764319731371</v>
      </c>
      <c r="G26" s="73">
        <f t="shared" si="13"/>
        <v>64.344537511509316</v>
      </c>
      <c r="H26" s="73">
        <f t="shared" si="13"/>
        <v>58.40993931584886</v>
      </c>
      <c r="I26" s="73">
        <f t="shared" si="13"/>
        <v>58.40993931584886</v>
      </c>
      <c r="J26" s="13">
        <f t="shared" si="13"/>
        <v>70.988795990716255</v>
      </c>
      <c r="K26" s="13">
        <f t="shared" si="13"/>
        <v>64.537849755184624</v>
      </c>
      <c r="L26" s="13">
        <f t="shared" si="13"/>
        <v>64.537849755184624</v>
      </c>
      <c r="M26" s="116">
        <v>64.344537511509316</v>
      </c>
      <c r="N26" s="116">
        <v>58.40993931584886</v>
      </c>
      <c r="O26" s="116">
        <v>58.40993931584886</v>
      </c>
      <c r="P26" s="164">
        <f t="shared" ref="P26:U26" si="14">P17+P18+P21-P23-P24</f>
        <v>77.745864025277058</v>
      </c>
      <c r="Q26" s="164">
        <f t="shared" si="14"/>
        <v>70.459939315848857</v>
      </c>
      <c r="R26" s="164">
        <f t="shared" si="14"/>
        <v>70.459939315848857</v>
      </c>
      <c r="S26" s="166">
        <f t="shared" si="14"/>
        <v>65.313637641589878</v>
      </c>
      <c r="T26" s="166">
        <f t="shared" si="14"/>
        <v>58.323937598229691</v>
      </c>
      <c r="U26" s="166">
        <f t="shared" si="14"/>
        <v>58.323937598229691</v>
      </c>
      <c r="V26" s="166">
        <f t="shared" ref="V26:AA26" si="15">V17+V18+V21-V23-V24</f>
        <v>74.663930463613553</v>
      </c>
      <c r="W26" s="166">
        <f t="shared" si="15"/>
        <v>67.146649928625379</v>
      </c>
      <c r="X26" s="166">
        <f t="shared" si="15"/>
        <v>67.146649928625379</v>
      </c>
      <c r="Y26" s="166">
        <f t="shared" si="15"/>
        <v>64.344537511509316</v>
      </c>
      <c r="Z26" s="166">
        <f t="shared" si="15"/>
        <v>58.40993931584886</v>
      </c>
      <c r="AA26" s="166">
        <f t="shared" si="15"/>
        <v>58.40993931584886</v>
      </c>
      <c r="AB26" s="178">
        <f>AB17+AB18+AB21-AB23-AB24</f>
        <v>58.344537511509316</v>
      </c>
      <c r="AC26" s="178">
        <f>AC17+AC18+AC21-AC23-AC24</f>
        <v>52.40993931584886</v>
      </c>
      <c r="AD26" s="178">
        <f>AD17+AD18+AD21-AD23-AD24</f>
        <v>52.40993931584886</v>
      </c>
      <c r="AE26" s="164">
        <f t="shared" ref="AE26:AL26" si="16">AE17+AE18+AE21-AE23-AE24</f>
        <v>65.08172101497054</v>
      </c>
      <c r="AF26" s="164">
        <f t="shared" si="16"/>
        <v>58.146649928625372</v>
      </c>
      <c r="AG26" s="164">
        <f t="shared" si="16"/>
        <v>58.146649928625372</v>
      </c>
      <c r="AH26" s="178">
        <f t="shared" si="16"/>
        <v>65.278754363131668</v>
      </c>
      <c r="AI26" s="178">
        <f t="shared" si="16"/>
        <v>58.40993931584886</v>
      </c>
      <c r="AJ26" s="178">
        <f t="shared" si="16"/>
        <v>58.40993931584886</v>
      </c>
      <c r="AK26" s="164">
        <f t="shared" si="16"/>
        <v>60.804537511509309</v>
      </c>
      <c r="AL26" s="164">
        <f t="shared" si="16"/>
        <v>54.869939315848853</v>
      </c>
    </row>
    <row r="27" spans="1:38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18"/>
      <c r="N27" s="118"/>
      <c r="O27" s="11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  <c r="AH27" s="177"/>
      <c r="AI27" s="177"/>
      <c r="AJ27" s="177"/>
      <c r="AK27" s="168"/>
      <c r="AL27" s="168"/>
    </row>
    <row r="28" spans="1:38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16">
        <v>4</v>
      </c>
      <c r="N28" s="116">
        <v>2</v>
      </c>
      <c r="O28" s="11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  <c r="AH28" s="178">
        <v>4</v>
      </c>
      <c r="AI28" s="178">
        <v>2</v>
      </c>
      <c r="AJ28" s="178">
        <v>1</v>
      </c>
      <c r="AK28" s="164">
        <v>4</v>
      </c>
      <c r="AL28" s="164">
        <v>2</v>
      </c>
    </row>
    <row r="29" spans="1:38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16">
        <v>4</v>
      </c>
      <c r="N29" s="116">
        <v>2</v>
      </c>
      <c r="O29" s="11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  <c r="AH29" s="178">
        <v>4</v>
      </c>
      <c r="AI29" s="178">
        <v>2</v>
      </c>
      <c r="AJ29" s="178">
        <v>1</v>
      </c>
      <c r="AK29" s="164">
        <v>4</v>
      </c>
      <c r="AL29" s="164">
        <v>2</v>
      </c>
    </row>
    <row r="30" spans="1:38" ht="45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16">
        <v>0</v>
      </c>
      <c r="N30" s="116">
        <v>-3</v>
      </c>
      <c r="O30" s="116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L30" si="20">AE31+10*LOG10(AE28/AE29)-AE32</f>
        <v>0</v>
      </c>
      <c r="AF30" s="164">
        <f t="shared" si="20"/>
        <v>-3</v>
      </c>
      <c r="AG30" s="164">
        <f t="shared" si="20"/>
        <v>-3</v>
      </c>
      <c r="AH30" s="178">
        <f t="shared" si="20"/>
        <v>0</v>
      </c>
      <c r="AI30" s="178">
        <f t="shared" si="20"/>
        <v>-3</v>
      </c>
      <c r="AJ30" s="178">
        <f t="shared" si="20"/>
        <v>-3</v>
      </c>
      <c r="AK30" s="164">
        <f t="shared" si="20"/>
        <v>0</v>
      </c>
      <c r="AL30" s="164">
        <f t="shared" si="20"/>
        <v>-3</v>
      </c>
    </row>
    <row r="31" spans="1:38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16">
        <v>0</v>
      </c>
      <c r="N31" s="116">
        <v>-3</v>
      </c>
      <c r="O31" s="11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  <c r="AH31" s="178">
        <v>0</v>
      </c>
      <c r="AI31" s="178">
        <v>-3</v>
      </c>
      <c r="AJ31" s="178">
        <v>-3</v>
      </c>
      <c r="AK31" s="164">
        <v>0</v>
      </c>
      <c r="AL31" s="164">
        <v>-3</v>
      </c>
    </row>
    <row r="32" spans="1:38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16">
        <v>0</v>
      </c>
      <c r="N32" s="116">
        <v>0</v>
      </c>
      <c r="O32" s="11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  <c r="AH32" s="178">
        <v>0</v>
      </c>
      <c r="AI32" s="178">
        <v>0</v>
      </c>
      <c r="AJ32" s="178">
        <v>0</v>
      </c>
      <c r="AK32" s="164">
        <v>0</v>
      </c>
      <c r="AL32" s="164">
        <v>0</v>
      </c>
    </row>
    <row r="33" spans="1:38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16">
        <v>0</v>
      </c>
      <c r="N33" s="116">
        <v>0</v>
      </c>
      <c r="O33" s="11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  <c r="AH33" s="178">
        <v>0</v>
      </c>
      <c r="AI33" s="178">
        <v>0</v>
      </c>
      <c r="AJ33" s="178">
        <v>0</v>
      </c>
      <c r="AK33" s="164">
        <v>0</v>
      </c>
      <c r="AL33" s="164">
        <v>0</v>
      </c>
    </row>
    <row r="34" spans="1:38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16">
        <v>1</v>
      </c>
      <c r="N34" s="116">
        <v>1</v>
      </c>
      <c r="O34" s="11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  <c r="AH34" s="178">
        <v>1</v>
      </c>
      <c r="AI34" s="178">
        <v>1</v>
      </c>
      <c r="AJ34" s="178">
        <v>1</v>
      </c>
      <c r="AK34" s="164">
        <v>1</v>
      </c>
      <c r="AL34" s="164">
        <v>1</v>
      </c>
    </row>
    <row r="35" spans="1:38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14">
        <v>7</v>
      </c>
      <c r="N35" s="114">
        <v>7</v>
      </c>
      <c r="O35" s="11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  <c r="AH35" s="178">
        <v>7</v>
      </c>
      <c r="AI35" s="178">
        <v>7</v>
      </c>
      <c r="AJ35" s="178">
        <v>7</v>
      </c>
      <c r="AK35" s="164">
        <v>7</v>
      </c>
      <c r="AL35" s="164">
        <v>7</v>
      </c>
    </row>
    <row r="36" spans="1:38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14">
        <v>-174</v>
      </c>
      <c r="N36" s="114">
        <v>-174</v>
      </c>
      <c r="O36" s="11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  <c r="AH36" s="178">
        <v>-174</v>
      </c>
      <c r="AI36" s="178">
        <v>-174</v>
      </c>
      <c r="AJ36" s="178">
        <v>-174</v>
      </c>
      <c r="AK36" s="164">
        <v>-174</v>
      </c>
      <c r="AL36" s="164">
        <v>-174</v>
      </c>
    </row>
    <row r="37" spans="1:38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16" t="s">
        <v>16</v>
      </c>
      <c r="N37" s="116" t="s">
        <v>16</v>
      </c>
      <c r="O37" s="11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  <c r="AE37" s="164" t="s">
        <v>16</v>
      </c>
      <c r="AF37" s="164" t="s">
        <v>16</v>
      </c>
      <c r="AG37" s="164" t="s">
        <v>16</v>
      </c>
      <c r="AH37" s="178" t="s">
        <v>16</v>
      </c>
      <c r="AI37" s="178" t="s">
        <v>16</v>
      </c>
      <c r="AJ37" s="178" t="s">
        <v>16</v>
      </c>
      <c r="AK37" s="164" t="s">
        <v>16</v>
      </c>
      <c r="AL37" s="164" t="s">
        <v>16</v>
      </c>
    </row>
    <row r="38" spans="1:38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13">
        <v>-999</v>
      </c>
      <c r="N38" s="113">
        <v>-999</v>
      </c>
      <c r="O38" s="11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  <c r="AE38" s="163">
        <v>-999</v>
      </c>
      <c r="AF38" s="163">
        <v>-999</v>
      </c>
      <c r="AG38" s="163">
        <v>-999</v>
      </c>
      <c r="AH38" s="186">
        <v>-164.99</v>
      </c>
      <c r="AI38" s="186">
        <v>-164.99</v>
      </c>
      <c r="AJ38" s="186">
        <v>-164.99</v>
      </c>
      <c r="AK38" s="163">
        <v>-999</v>
      </c>
      <c r="AL38" s="163">
        <v>-999</v>
      </c>
    </row>
    <row r="39" spans="1:38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15" t="s">
        <v>16</v>
      </c>
      <c r="N39" s="115" t="s">
        <v>16</v>
      </c>
      <c r="O39" s="11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  <c r="AE39" s="191" t="s">
        <v>16</v>
      </c>
      <c r="AF39" s="191" t="s">
        <v>16</v>
      </c>
      <c r="AG39" s="191" t="s">
        <v>16</v>
      </c>
      <c r="AH39" s="183" t="s">
        <v>16</v>
      </c>
      <c r="AI39" s="183" t="s">
        <v>16</v>
      </c>
      <c r="AJ39" s="183" t="s">
        <v>16</v>
      </c>
      <c r="AK39" s="191" t="s">
        <v>16</v>
      </c>
      <c r="AL39" s="191" t="s">
        <v>16</v>
      </c>
    </row>
    <row r="40" spans="1:38" ht="30">
      <c r="A40" s="8" t="s">
        <v>107</v>
      </c>
      <c r="B40" s="29">
        <f t="shared" ref="B40:L40" si="21">10*LOG10(10^((B35+B36)/10)+10^(B38/10))</f>
        <v>-167.00000000000003</v>
      </c>
      <c r="C40" s="29">
        <f t="shared" si="21"/>
        <v>-167.00000000000003</v>
      </c>
      <c r="D40" s="29">
        <f t="shared" si="21"/>
        <v>-167.00000000000003</v>
      </c>
      <c r="E40" s="29">
        <f t="shared" si="21"/>
        <v>-167.00000000000003</v>
      </c>
      <c r="F40" s="29">
        <f t="shared" si="21"/>
        <v>-167.00000000000003</v>
      </c>
      <c r="G40" s="73">
        <f t="shared" si="21"/>
        <v>-167.00000000000003</v>
      </c>
      <c r="H40" s="73">
        <f t="shared" si="21"/>
        <v>-167.00000000000003</v>
      </c>
      <c r="I40" s="73">
        <f t="shared" si="21"/>
        <v>-167.00000000000003</v>
      </c>
      <c r="J40" s="13">
        <f t="shared" si="21"/>
        <v>-164.98918835931039</v>
      </c>
      <c r="K40" s="13">
        <f t="shared" si="21"/>
        <v>-164.98918835931039</v>
      </c>
      <c r="L40" s="13">
        <f t="shared" si="21"/>
        <v>-164.98918835931039</v>
      </c>
      <c r="M40" s="116">
        <v>-167.00000000000003</v>
      </c>
      <c r="N40" s="116">
        <v>-167.00000000000003</v>
      </c>
      <c r="O40" s="116">
        <v>-167.00000000000003</v>
      </c>
      <c r="P40" s="164">
        <f t="shared" ref="P40:U40" si="22">10*LOG10(10^((P35+P36)/10)+10^(P38/10))</f>
        <v>-164.98918835931039</v>
      </c>
      <c r="Q40" s="164">
        <f t="shared" si="22"/>
        <v>-164.98918835931039</v>
      </c>
      <c r="R40" s="164">
        <f t="shared" si="22"/>
        <v>-164.98918835931039</v>
      </c>
      <c r="S40" s="166">
        <f t="shared" si="22"/>
        <v>-167.00000000000003</v>
      </c>
      <c r="T40" s="166">
        <f t="shared" si="22"/>
        <v>-167.00000000000003</v>
      </c>
      <c r="U40" s="166">
        <f t="shared" si="22"/>
        <v>-167.00000000000003</v>
      </c>
      <c r="V40" s="166">
        <f t="shared" ref="V40:AA40" si="23">10*LOG10(10^((V35+V36)/10)+10^(V38/10))</f>
        <v>-164.98918835931039</v>
      </c>
      <c r="W40" s="166">
        <f t="shared" si="23"/>
        <v>-164.98918835931039</v>
      </c>
      <c r="X40" s="166">
        <f t="shared" si="23"/>
        <v>-164.98918835931039</v>
      </c>
      <c r="Y40" s="166">
        <f t="shared" si="23"/>
        <v>-167.00000000000003</v>
      </c>
      <c r="Z40" s="166">
        <f t="shared" si="23"/>
        <v>-167.00000000000003</v>
      </c>
      <c r="AA40" s="166">
        <f t="shared" si="23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  <c r="AE40" s="164">
        <f t="shared" ref="AE40:AL40" si="24">10*LOG10(10^((AE35+AE36)/10)+10^(AE38/10))</f>
        <v>-167.00000000000003</v>
      </c>
      <c r="AF40" s="164">
        <f t="shared" si="24"/>
        <v>-167.00000000000003</v>
      </c>
      <c r="AG40" s="164">
        <f t="shared" si="24"/>
        <v>-167.00000000000003</v>
      </c>
      <c r="AH40" s="178">
        <f t="shared" si="24"/>
        <v>-162.86943987346325</v>
      </c>
      <c r="AI40" s="178">
        <f t="shared" si="24"/>
        <v>-162.86943987346325</v>
      </c>
      <c r="AJ40" s="178">
        <f t="shared" si="24"/>
        <v>-162.86943987346325</v>
      </c>
      <c r="AK40" s="164">
        <f t="shared" si="24"/>
        <v>-167.00000000000003</v>
      </c>
      <c r="AL40" s="164">
        <f t="shared" si="24"/>
        <v>-167.00000000000003</v>
      </c>
    </row>
    <row r="41" spans="1:38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16" t="s">
        <v>16</v>
      </c>
      <c r="N41" s="116" t="s">
        <v>16</v>
      </c>
      <c r="O41" s="11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  <c r="AE41" s="164" t="s">
        <v>16</v>
      </c>
      <c r="AF41" s="164" t="s">
        <v>16</v>
      </c>
      <c r="AG41" s="164" t="s">
        <v>16</v>
      </c>
      <c r="AH41" s="178" t="s">
        <v>16</v>
      </c>
      <c r="AI41" s="178" t="s">
        <v>16</v>
      </c>
      <c r="AJ41" s="178" t="s">
        <v>16</v>
      </c>
      <c r="AK41" s="164" t="s">
        <v>16</v>
      </c>
      <c r="AL41" s="164" t="s">
        <v>16</v>
      </c>
    </row>
    <row r="42" spans="1:38" ht="15">
      <c r="A42" s="35" t="s">
        <v>70</v>
      </c>
      <c r="B42" s="19">
        <f>84*360*1000</f>
        <v>30240000</v>
      </c>
      <c r="C42" s="19">
        <f>20*360*1000</f>
        <v>7200000</v>
      </c>
      <c r="D42" s="19">
        <f>20*360*1000</f>
        <v>7200000</v>
      </c>
      <c r="E42" s="19">
        <f>246*360*1000</f>
        <v>88560000</v>
      </c>
      <c r="F42" s="19">
        <f>44*360*1000</f>
        <v>15840000</v>
      </c>
      <c r="G42" s="76">
        <f>200*360*1000</f>
        <v>72000000</v>
      </c>
      <c r="H42" s="76">
        <f>51*360*1000</f>
        <v>18360000</v>
      </c>
      <c r="I42" s="76">
        <f>51*360*1000</f>
        <v>18360000</v>
      </c>
      <c r="J42" s="17">
        <f>106*360*1000</f>
        <v>38160000</v>
      </c>
      <c r="K42" s="17">
        <f>24*360*1000</f>
        <v>8640000</v>
      </c>
      <c r="L42" s="17">
        <f>24*360*1000</f>
        <v>8640000</v>
      </c>
      <c r="M42" s="119">
        <v>72000000</v>
      </c>
      <c r="N42" s="119">
        <v>18360000</v>
      </c>
      <c r="O42" s="119">
        <v>18360000</v>
      </c>
      <c r="P42" s="182">
        <f>273*360*1000</f>
        <v>98280000</v>
      </c>
      <c r="Q42" s="182">
        <f>51*360*1000</f>
        <v>18360000</v>
      </c>
      <c r="R42" s="182">
        <f>51*360*1000</f>
        <v>18360000</v>
      </c>
      <c r="S42" s="182">
        <f>250*360*1000</f>
        <v>90000000</v>
      </c>
      <c r="T42" s="182">
        <f>50*360*1000</f>
        <v>18000000</v>
      </c>
      <c r="U42" s="182">
        <f>50*360*1000</f>
        <v>18000000</v>
      </c>
      <c r="V42" s="169">
        <f>271*360*1000</f>
        <v>97560000</v>
      </c>
      <c r="W42" s="169">
        <f>48*360*1000</f>
        <v>17280000</v>
      </c>
      <c r="X42" s="169">
        <f>48*360*1000</f>
        <v>17280000</v>
      </c>
      <c r="Y42" s="169">
        <f>200*360*1000</f>
        <v>72000000</v>
      </c>
      <c r="Z42" s="169">
        <f>51*360*1000</f>
        <v>18360000</v>
      </c>
      <c r="AA42" s="169">
        <f>51*360*1000</f>
        <v>18360000</v>
      </c>
      <c r="AB42" s="182">
        <f>200*360*1000</f>
        <v>72000000</v>
      </c>
      <c r="AC42" s="182">
        <f>51*360*1000</f>
        <v>18360000</v>
      </c>
      <c r="AD42" s="182">
        <f>51*360*1000</f>
        <v>18360000</v>
      </c>
      <c r="AE42" s="169">
        <f>237*360*1000</f>
        <v>85320000</v>
      </c>
      <c r="AF42" s="169">
        <f>48*360*1000</f>
        <v>17280000</v>
      </c>
      <c r="AG42" s="169">
        <f>48*360*1000</f>
        <v>17280000</v>
      </c>
      <c r="AH42" s="182">
        <f>248*360*1000</f>
        <v>89280000</v>
      </c>
      <c r="AI42" s="182">
        <f>51*360*1000</f>
        <v>18360000</v>
      </c>
      <c r="AJ42" s="182">
        <f>51*360*1000</f>
        <v>18360000</v>
      </c>
      <c r="AK42" s="169">
        <f>200*360*1000</f>
        <v>72000000</v>
      </c>
      <c r="AL42" s="169">
        <f>51*360*1000</f>
        <v>18360000</v>
      </c>
    </row>
    <row r="43" spans="1:38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16" t="s">
        <v>16</v>
      </c>
      <c r="N43" s="116" t="s">
        <v>16</v>
      </c>
      <c r="O43" s="11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  <c r="AE43" s="164" t="s">
        <v>16</v>
      </c>
      <c r="AF43" s="164" t="s">
        <v>16</v>
      </c>
      <c r="AG43" s="164" t="s">
        <v>16</v>
      </c>
      <c r="AH43" s="178" t="s">
        <v>16</v>
      </c>
      <c r="AI43" s="178" t="s">
        <v>16</v>
      </c>
      <c r="AJ43" s="178" t="s">
        <v>16</v>
      </c>
      <c r="AK43" s="164" t="s">
        <v>16</v>
      </c>
      <c r="AL43" s="164" t="s">
        <v>16</v>
      </c>
    </row>
    <row r="44" spans="1:38" ht="15">
      <c r="A44" s="8" t="s">
        <v>72</v>
      </c>
      <c r="B44" s="29">
        <f t="shared" ref="B44:L44" si="25">B40+10*LOG10(B42)</f>
        <v>-92.194182131708345</v>
      </c>
      <c r="C44" s="29">
        <f t="shared" si="25"/>
        <v>-98.426675035687353</v>
      </c>
      <c r="D44" s="29">
        <f t="shared" si="25"/>
        <v>-98.426675035687353</v>
      </c>
      <c r="E44" s="29">
        <f t="shared" si="25"/>
        <v>-87.527623921293369</v>
      </c>
      <c r="F44" s="29">
        <f t="shared" si="25"/>
        <v>-95.00244822746528</v>
      </c>
      <c r="G44" s="73">
        <f t="shared" si="25"/>
        <v>-88.426675035687353</v>
      </c>
      <c r="H44" s="73">
        <f t="shared" si="25"/>
        <v>-94.361273231347795</v>
      </c>
      <c r="I44" s="73">
        <f t="shared" si="25"/>
        <v>-94.361273231347795</v>
      </c>
      <c r="J44" s="13">
        <f t="shared" si="25"/>
        <v>-89.173104698989818</v>
      </c>
      <c r="K44" s="13">
        <f t="shared" si="25"/>
        <v>-95.624050934521463</v>
      </c>
      <c r="L44" s="13">
        <f t="shared" si="25"/>
        <v>-95.624050934521463</v>
      </c>
      <c r="M44" s="116">
        <v>-88.426675035687353</v>
      </c>
      <c r="N44" s="116">
        <v>-94.361273231347795</v>
      </c>
      <c r="O44" s="116">
        <v>-94.361273231347795</v>
      </c>
      <c r="P44" s="164">
        <f t="shared" ref="P44:U44" si="26">P40+10*LOG10(P42)</f>
        <v>-85.064536881229955</v>
      </c>
      <c r="Q44" s="164">
        <f t="shared" si="26"/>
        <v>-92.350461590658156</v>
      </c>
      <c r="R44" s="164">
        <f t="shared" si="26"/>
        <v>-92.350461590658156</v>
      </c>
      <c r="S44" s="166">
        <f t="shared" si="26"/>
        <v>-87.457574905606776</v>
      </c>
      <c r="T44" s="166">
        <f t="shared" si="26"/>
        <v>-94.447274948966964</v>
      </c>
      <c r="U44" s="166">
        <f t="shared" si="26"/>
        <v>-94.447274948966964</v>
      </c>
      <c r="V44" s="166">
        <f t="shared" ref="V44:AA44" si="27">V40+10*LOG10(V42)</f>
        <v>-85.096470442893462</v>
      </c>
      <c r="W44" s="166">
        <f t="shared" si="27"/>
        <v>-92.613750977881651</v>
      </c>
      <c r="X44" s="166">
        <f t="shared" si="27"/>
        <v>-92.613750977881651</v>
      </c>
      <c r="Y44" s="166">
        <f t="shared" si="27"/>
        <v>-88.426675035687353</v>
      </c>
      <c r="Z44" s="166">
        <f t="shared" si="27"/>
        <v>-94.361273231347795</v>
      </c>
      <c r="AA44" s="166">
        <f t="shared" si="27"/>
        <v>-94.361273231347795</v>
      </c>
      <c r="AB44" s="178">
        <f>AB40+10*LOG10(AB42)</f>
        <v>-88.426675035687353</v>
      </c>
      <c r="AC44" s="178">
        <f>AC40+10*LOG10(AC42)</f>
        <v>-94.361273231347795</v>
      </c>
      <c r="AD44" s="178">
        <f>AD40+10*LOG10(AD42)</f>
        <v>-94.361273231347795</v>
      </c>
      <c r="AE44" s="164">
        <f t="shared" ref="AE44:AL44" si="28">AE40+10*LOG10(AE42)</f>
        <v>-87.689491532226114</v>
      </c>
      <c r="AF44" s="164">
        <f t="shared" si="28"/>
        <v>-94.624562618571289</v>
      </c>
      <c r="AG44" s="164">
        <f t="shared" si="28"/>
        <v>-94.624562618571289</v>
      </c>
      <c r="AH44" s="178">
        <f t="shared" si="28"/>
        <v>-83.361898057528208</v>
      </c>
      <c r="AI44" s="178">
        <f t="shared" si="28"/>
        <v>-90.230713104811016</v>
      </c>
      <c r="AJ44" s="178">
        <f t="shared" si="28"/>
        <v>-90.230713104811016</v>
      </c>
      <c r="AK44" s="164">
        <f t="shared" si="28"/>
        <v>-88.426675035687353</v>
      </c>
      <c r="AL44" s="164">
        <f t="shared" si="28"/>
        <v>-94.361273231347795</v>
      </c>
    </row>
    <row r="45" spans="1:38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16" t="s">
        <v>16</v>
      </c>
      <c r="N45" s="116" t="s">
        <v>16</v>
      </c>
      <c r="O45" s="11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  <c r="AE45" s="164" t="s">
        <v>16</v>
      </c>
      <c r="AF45" s="164" t="s">
        <v>16</v>
      </c>
      <c r="AG45" s="164" t="s">
        <v>16</v>
      </c>
      <c r="AH45" s="178" t="s">
        <v>16</v>
      </c>
      <c r="AI45" s="178" t="s">
        <v>16</v>
      </c>
      <c r="AJ45" s="178" t="s">
        <v>16</v>
      </c>
      <c r="AK45" s="164" t="s">
        <v>16</v>
      </c>
      <c r="AL45" s="164" t="s">
        <v>16</v>
      </c>
    </row>
    <row r="46" spans="1:38" ht="15">
      <c r="A46" s="35" t="s">
        <v>75</v>
      </c>
      <c r="B46" s="19">
        <v>-3.8</v>
      </c>
      <c r="C46" s="19">
        <v>-1.1000000000000001</v>
      </c>
      <c r="D46" s="19">
        <v>3.6</v>
      </c>
      <c r="E46" s="19">
        <v>-10.43</v>
      </c>
      <c r="F46" s="19">
        <v>-7.76</v>
      </c>
      <c r="G46" s="77">
        <v>-9.09</v>
      </c>
      <c r="H46" s="77">
        <v>-7.74</v>
      </c>
      <c r="I46" s="77">
        <v>-5.15</v>
      </c>
      <c r="J46" s="17">
        <v>-4.7</v>
      </c>
      <c r="K46" s="17">
        <v>-1.08</v>
      </c>
      <c r="L46" s="17">
        <v>3.52</v>
      </c>
      <c r="M46" s="119">
        <v>-6.2</v>
      </c>
      <c r="N46" s="119">
        <v>-3.3</v>
      </c>
      <c r="O46" s="119">
        <v>1.5</v>
      </c>
      <c r="P46" s="182">
        <v>-5.5</v>
      </c>
      <c r="Q46" s="182">
        <v>-1.8</v>
      </c>
      <c r="R46" s="182">
        <v>2</v>
      </c>
      <c r="S46" s="182">
        <v>-7.75</v>
      </c>
      <c r="T46" s="182">
        <v>-4.01</v>
      </c>
      <c r="U46" s="182">
        <v>0</v>
      </c>
      <c r="V46" s="182">
        <v>-7.47</v>
      </c>
      <c r="W46" s="182">
        <v>-3.14</v>
      </c>
      <c r="X46" s="182">
        <v>0.7</v>
      </c>
      <c r="Y46" s="169">
        <v>-8</v>
      </c>
      <c r="Z46" s="169">
        <v>-5</v>
      </c>
      <c r="AA46" s="169">
        <v>-2</v>
      </c>
      <c r="AB46" s="182">
        <v>-5.9</v>
      </c>
      <c r="AC46" s="182">
        <v>-2.7</v>
      </c>
      <c r="AD46" s="182">
        <v>1</v>
      </c>
      <c r="AE46" s="169">
        <v>-7.87</v>
      </c>
      <c r="AF46" s="169">
        <v>-5.2</v>
      </c>
      <c r="AG46" s="169">
        <v>-2.23</v>
      </c>
      <c r="AH46" s="182">
        <v>-5.7</v>
      </c>
      <c r="AI46" s="182">
        <v>-3</v>
      </c>
      <c r="AJ46" s="182">
        <v>0.2</v>
      </c>
      <c r="AK46" s="169">
        <v>-6.5</v>
      </c>
      <c r="AL46" s="169">
        <v>-3.3</v>
      </c>
    </row>
    <row r="47" spans="1:38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16">
        <v>2</v>
      </c>
      <c r="N47" s="116">
        <v>2</v>
      </c>
      <c r="O47" s="11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  <c r="AH47" s="178">
        <v>2</v>
      </c>
      <c r="AI47" s="178">
        <v>2</v>
      </c>
      <c r="AJ47" s="178">
        <v>2</v>
      </c>
      <c r="AK47" s="164">
        <v>2</v>
      </c>
      <c r="AL47" s="164">
        <v>2</v>
      </c>
    </row>
    <row r="48" spans="1:38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16" t="s">
        <v>16</v>
      </c>
      <c r="N48" s="116" t="s">
        <v>16</v>
      </c>
      <c r="O48" s="11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  <c r="AE48" s="164" t="s">
        <v>16</v>
      </c>
      <c r="AF48" s="164" t="s">
        <v>16</v>
      </c>
      <c r="AG48" s="164" t="s">
        <v>16</v>
      </c>
      <c r="AH48" s="178" t="s">
        <v>16</v>
      </c>
      <c r="AI48" s="178" t="s">
        <v>16</v>
      </c>
      <c r="AJ48" s="178" t="s">
        <v>16</v>
      </c>
      <c r="AK48" s="164" t="s">
        <v>16</v>
      </c>
      <c r="AL48" s="164" t="s">
        <v>16</v>
      </c>
    </row>
    <row r="49" spans="1:38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14">
        <v>0</v>
      </c>
      <c r="N49" s="114">
        <v>0</v>
      </c>
      <c r="O49" s="11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  <c r="AE49" s="164">
        <v>0</v>
      </c>
      <c r="AF49" s="164">
        <v>0</v>
      </c>
      <c r="AG49" s="164">
        <v>0</v>
      </c>
      <c r="AH49" s="178">
        <v>0</v>
      </c>
      <c r="AI49" s="178">
        <v>0</v>
      </c>
      <c r="AJ49" s="178">
        <v>0</v>
      </c>
      <c r="AK49" s="164">
        <v>0</v>
      </c>
      <c r="AL49" s="164">
        <v>0</v>
      </c>
    </row>
    <row r="50" spans="1:38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15" t="s">
        <v>16</v>
      </c>
      <c r="N50" s="115" t="s">
        <v>16</v>
      </c>
      <c r="O50" s="11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  <c r="AE50" s="191" t="s">
        <v>16</v>
      </c>
      <c r="AF50" s="191" t="s">
        <v>16</v>
      </c>
      <c r="AG50" s="191" t="s">
        <v>16</v>
      </c>
      <c r="AH50" s="183" t="s">
        <v>16</v>
      </c>
      <c r="AI50" s="183" t="s">
        <v>16</v>
      </c>
      <c r="AJ50" s="183" t="s">
        <v>16</v>
      </c>
      <c r="AK50" s="191" t="s">
        <v>16</v>
      </c>
      <c r="AL50" s="191" t="s">
        <v>16</v>
      </c>
    </row>
    <row r="51" spans="1:38" ht="30">
      <c r="A51" s="8" t="s">
        <v>82</v>
      </c>
      <c r="B51" s="29">
        <f t="shared" ref="B51:L51" si="29">B44+B46+B47-B49</f>
        <v>-93.994182131708342</v>
      </c>
      <c r="C51" s="29">
        <f t="shared" si="29"/>
        <v>-97.526675035687347</v>
      </c>
      <c r="D51" s="29">
        <f t="shared" si="29"/>
        <v>-92.826675035687359</v>
      </c>
      <c r="E51" s="29">
        <f t="shared" si="29"/>
        <v>-95.957623921293361</v>
      </c>
      <c r="F51" s="29">
        <f t="shared" si="29"/>
        <v>-100.76244822746528</v>
      </c>
      <c r="G51" s="73">
        <f t="shared" si="29"/>
        <v>-95.516675035687356</v>
      </c>
      <c r="H51" s="73">
        <f t="shared" si="29"/>
        <v>-100.10127323134779</v>
      </c>
      <c r="I51" s="73">
        <f t="shared" si="29"/>
        <v>-97.511273231347801</v>
      </c>
      <c r="J51" s="13">
        <f t="shared" si="29"/>
        <v>-91.87310469898982</v>
      </c>
      <c r="K51" s="13">
        <f t="shared" si="29"/>
        <v>-94.704050934521462</v>
      </c>
      <c r="L51" s="13">
        <f t="shared" si="29"/>
        <v>-90.104050934521467</v>
      </c>
      <c r="M51" s="116">
        <v>-92.626675035687356</v>
      </c>
      <c r="N51" s="116">
        <v>-95.661273231347792</v>
      </c>
      <c r="O51" s="116">
        <v>-90.861273231347795</v>
      </c>
      <c r="P51" s="164">
        <f t="shared" ref="P51:U51" si="30">P44+P46+P47-P49</f>
        <v>-88.564536881229955</v>
      </c>
      <c r="Q51" s="164">
        <f t="shared" si="30"/>
        <v>-92.150461590658153</v>
      </c>
      <c r="R51" s="164">
        <f t="shared" si="30"/>
        <v>-88.350461590658156</v>
      </c>
      <c r="S51" s="166">
        <f t="shared" si="30"/>
        <v>-93.207574905606776</v>
      </c>
      <c r="T51" s="166">
        <f t="shared" si="30"/>
        <v>-96.457274948966969</v>
      </c>
      <c r="U51" s="166">
        <f t="shared" si="30"/>
        <v>-92.447274948966964</v>
      </c>
      <c r="V51" s="166">
        <f t="shared" ref="V51:AA51" si="31">V44+V46+V47-V49</f>
        <v>-90.566470442893461</v>
      </c>
      <c r="W51" s="166">
        <f t="shared" si="31"/>
        <v>-93.753750977881651</v>
      </c>
      <c r="X51" s="166">
        <f t="shared" si="31"/>
        <v>-89.913750977881648</v>
      </c>
      <c r="Y51" s="166">
        <f t="shared" si="31"/>
        <v>-94.426675035687353</v>
      </c>
      <c r="Z51" s="166">
        <f t="shared" si="31"/>
        <v>-97.361273231347795</v>
      </c>
      <c r="AA51" s="166">
        <f t="shared" si="31"/>
        <v>-94.361273231347795</v>
      </c>
      <c r="AB51" s="178">
        <f>AB44+AB46+AB47-AB49</f>
        <v>-92.326675035687359</v>
      </c>
      <c r="AC51" s="178">
        <f>AC44+AC46+AC47-AC49</f>
        <v>-95.061273231347798</v>
      </c>
      <c r="AD51" s="178">
        <f>AD44+AD46+AD47-AD49</f>
        <v>-91.361273231347795</v>
      </c>
      <c r="AE51" s="164">
        <f t="shared" ref="AE51:AL51" si="32">AE44+AE46+AE47-AE49</f>
        <v>-93.559491532226119</v>
      </c>
      <c r="AF51" s="164">
        <f t="shared" si="32"/>
        <v>-97.824562618571292</v>
      </c>
      <c r="AG51" s="164">
        <f t="shared" si="32"/>
        <v>-94.854562618571293</v>
      </c>
      <c r="AH51" s="178">
        <f t="shared" si="32"/>
        <v>-87.061898057528211</v>
      </c>
      <c r="AI51" s="178">
        <f t="shared" si="32"/>
        <v>-91.230713104811016</v>
      </c>
      <c r="AJ51" s="178">
        <f t="shared" si="32"/>
        <v>-88.030713104811014</v>
      </c>
      <c r="AK51" s="164">
        <f t="shared" si="32"/>
        <v>-92.926675035687353</v>
      </c>
      <c r="AL51" s="164">
        <f t="shared" si="32"/>
        <v>-95.661273231347792</v>
      </c>
    </row>
    <row r="52" spans="1:38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20" t="s">
        <v>16</v>
      </c>
      <c r="N52" s="120" t="s">
        <v>16</v>
      </c>
      <c r="O52" s="12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  <c r="AE52" s="193" t="s">
        <v>16</v>
      </c>
      <c r="AF52" s="193" t="s">
        <v>16</v>
      </c>
      <c r="AG52" s="193" t="s">
        <v>16</v>
      </c>
      <c r="AH52" s="195" t="s">
        <v>16</v>
      </c>
      <c r="AI52" s="195" t="s">
        <v>16</v>
      </c>
      <c r="AJ52" s="195" t="s">
        <v>16</v>
      </c>
      <c r="AK52" s="193" t="s">
        <v>16</v>
      </c>
      <c r="AL52" s="193" t="s">
        <v>16</v>
      </c>
    </row>
    <row r="53" spans="1:38" ht="30">
      <c r="A53" s="22" t="s">
        <v>85</v>
      </c>
      <c r="B53" s="37">
        <f t="shared" ref="B53:G53" si="33">B26+B30+B33-B34-B51</f>
        <v>162.57121254719664</v>
      </c>
      <c r="C53" s="37">
        <f t="shared" si="33"/>
        <v>156.87121254719665</v>
      </c>
      <c r="D53" s="37">
        <f t="shared" si="33"/>
        <v>152.17121254719666</v>
      </c>
      <c r="E53" s="37">
        <f t="shared" si="33"/>
        <v>157.29121254719664</v>
      </c>
      <c r="F53" s="37">
        <f t="shared" si="33"/>
        <v>151.62121254719665</v>
      </c>
      <c r="G53" s="78">
        <f t="shared" si="33"/>
        <v>158.86121254719666</v>
      </c>
      <c r="H53" s="78">
        <f t="shared" ref="H53:L53" si="34">H26+H30+H33-H34-H51</f>
        <v>154.51121254719664</v>
      </c>
      <c r="I53" s="78">
        <f t="shared" si="34"/>
        <v>151.92121254719666</v>
      </c>
      <c r="J53" s="23">
        <f t="shared" si="34"/>
        <v>161.86190068970609</v>
      </c>
      <c r="K53" s="23">
        <f t="shared" si="34"/>
        <v>155.24190068970609</v>
      </c>
      <c r="L53" s="23">
        <f t="shared" si="34"/>
        <v>150.64190068970609</v>
      </c>
      <c r="M53" s="121">
        <v>155.97121254719667</v>
      </c>
      <c r="N53" s="121">
        <v>150.07121254719664</v>
      </c>
      <c r="O53" s="121">
        <v>145.27121254719665</v>
      </c>
      <c r="P53" s="171">
        <f>P26+P30+P33-P34-P51</f>
        <v>165.31040090650703</v>
      </c>
      <c r="Q53" s="171">
        <f t="shared" ref="Q53:R53" si="35">Q26+Q30+Q33-Q34-Q51</f>
        <v>158.61040090650701</v>
      </c>
      <c r="R53" s="171">
        <f t="shared" si="35"/>
        <v>154.81040090650703</v>
      </c>
      <c r="S53" s="171">
        <f>S26+S30+S33-S34-S51</f>
        <v>157.52121254719665</v>
      </c>
      <c r="T53" s="171">
        <f t="shared" ref="T53:U53" si="36">T26+T30+T33-T34-T51</f>
        <v>150.78121254719667</v>
      </c>
      <c r="U53" s="171">
        <f t="shared" si="36"/>
        <v>146.77121254719665</v>
      </c>
      <c r="V53" s="171">
        <f>V26+V30+V33-V34-V51</f>
        <v>164.23040090650701</v>
      </c>
      <c r="W53" s="171">
        <f t="shared" ref="W53:X53" si="37">W26+W30+W33-W34-W51</f>
        <v>156.90040090650703</v>
      </c>
      <c r="X53" s="171">
        <f t="shared" si="37"/>
        <v>153.06040090650703</v>
      </c>
      <c r="Y53" s="171">
        <f>Y26+Y30+Y33-Y34-Y51</f>
        <v>157.77121254719668</v>
      </c>
      <c r="Z53" s="171">
        <f t="shared" ref="Z53:AA53" si="38">Z26+Z30+Z33-Z34-Z51</f>
        <v>151.77121254719665</v>
      </c>
      <c r="AA53" s="171">
        <f t="shared" si="38"/>
        <v>148.77121254719665</v>
      </c>
      <c r="AB53" s="179">
        <f>AB26+AB30+AB33-AB34-AB51</f>
        <v>149.67121254719666</v>
      </c>
      <c r="AC53" s="179">
        <f t="shared" ref="AC53:AD53" si="39">AC26+AC30+AC33-AC34-AC51</f>
        <v>143.47121254719667</v>
      </c>
      <c r="AD53" s="179">
        <f t="shared" si="39"/>
        <v>139.77121254719665</v>
      </c>
      <c r="AE53" s="171">
        <f>AE26+AE30+AE33-AE34-AE51</f>
        <v>157.64121254719666</v>
      </c>
      <c r="AF53" s="171">
        <f t="shared" ref="AF53:AG53" si="40">AF26+AF30+AF33-AF34-AF51</f>
        <v>151.97121254719667</v>
      </c>
      <c r="AG53" s="171">
        <f t="shared" si="40"/>
        <v>149.00121254719667</v>
      </c>
      <c r="AH53" s="179">
        <f>AH26+AH30+AH33-AH34-AH51</f>
        <v>151.34065242065986</v>
      </c>
      <c r="AI53" s="179">
        <f t="shared" ref="AI53:AJ53" si="41">AI26+AI30+AI33-AI34-AI51</f>
        <v>145.64065242065988</v>
      </c>
      <c r="AJ53" s="179">
        <f t="shared" si="41"/>
        <v>142.44065242065989</v>
      </c>
      <c r="AK53" s="171">
        <f>AK26+AK30+AK33-AK34-AK51</f>
        <v>152.73121254719666</v>
      </c>
      <c r="AL53" s="171">
        <f t="shared" ref="AL53" si="42">AL26+AL30+AL33-AL34-AL51</f>
        <v>146.53121254719665</v>
      </c>
    </row>
    <row r="54" spans="1:38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18"/>
      <c r="N54" s="118"/>
      <c r="O54" s="11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  <c r="AH54" s="177"/>
      <c r="AI54" s="177"/>
      <c r="AJ54" s="177"/>
      <c r="AK54" s="168"/>
      <c r="AL54" s="168"/>
    </row>
    <row r="55" spans="1:38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13">
        <v>7</v>
      </c>
      <c r="N55" s="113">
        <v>7</v>
      </c>
      <c r="O55" s="11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  <c r="AH55" s="186">
        <v>7</v>
      </c>
      <c r="AI55" s="186">
        <v>7</v>
      </c>
      <c r="AJ55" s="186">
        <v>7</v>
      </c>
      <c r="AK55" s="163">
        <v>7</v>
      </c>
      <c r="AL55" s="163">
        <v>7</v>
      </c>
    </row>
    <row r="56" spans="1:38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22" t="s">
        <v>16</v>
      </c>
      <c r="N56" s="122" t="s">
        <v>16</v>
      </c>
      <c r="O56" s="12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  <c r="AE56" s="191" t="s">
        <v>16</v>
      </c>
      <c r="AF56" s="191" t="s">
        <v>16</v>
      </c>
      <c r="AG56" s="191" t="s">
        <v>16</v>
      </c>
      <c r="AH56" s="183" t="s">
        <v>16</v>
      </c>
      <c r="AI56" s="183" t="s">
        <v>16</v>
      </c>
      <c r="AJ56" s="183" t="s">
        <v>16</v>
      </c>
      <c r="AK56" s="191" t="s">
        <v>16</v>
      </c>
      <c r="AL56" s="191" t="s">
        <v>16</v>
      </c>
    </row>
    <row r="57" spans="1:38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13">
        <v>4.4800000000000004</v>
      </c>
      <c r="N57" s="113">
        <v>4.4800000000000004</v>
      </c>
      <c r="O57" s="113">
        <v>4.4800000000000004</v>
      </c>
      <c r="P57" s="163">
        <v>4.4800000000000004</v>
      </c>
      <c r="Q57" s="163">
        <v>4.4800000000000004</v>
      </c>
      <c r="R57" s="163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  <c r="AE57" s="163">
        <v>4.4800000000000004</v>
      </c>
      <c r="AF57" s="163">
        <v>4.4800000000000004</v>
      </c>
      <c r="AG57" s="163">
        <v>4.4800000000000004</v>
      </c>
      <c r="AH57" s="186">
        <v>4.4800000000000004</v>
      </c>
      <c r="AI57" s="186">
        <v>4.4800000000000004</v>
      </c>
      <c r="AJ57" s="186">
        <v>4.4800000000000004</v>
      </c>
      <c r="AK57" s="163">
        <v>4.4800000000000004</v>
      </c>
      <c r="AL57" s="163">
        <v>4.4800000000000004</v>
      </c>
    </row>
    <row r="58" spans="1:38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13">
        <v>0</v>
      </c>
      <c r="N58" s="113">
        <v>0</v>
      </c>
      <c r="O58" s="11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  <c r="AH58" s="186">
        <v>0</v>
      </c>
      <c r="AI58" s="186">
        <v>0</v>
      </c>
      <c r="AJ58" s="186">
        <v>0</v>
      </c>
      <c r="AK58" s="163">
        <v>0</v>
      </c>
      <c r="AL58" s="163">
        <v>0</v>
      </c>
    </row>
    <row r="59" spans="1:38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13">
        <v>26.25</v>
      </c>
      <c r="N59" s="113">
        <v>26.25</v>
      </c>
      <c r="O59" s="11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  <c r="AH59" s="186">
        <v>26.25</v>
      </c>
      <c r="AI59" s="186">
        <v>26.25</v>
      </c>
      <c r="AJ59" s="186">
        <v>26.25</v>
      </c>
      <c r="AK59" s="163">
        <v>26.25</v>
      </c>
      <c r="AL59" s="163">
        <v>26.25</v>
      </c>
    </row>
    <row r="60" spans="1:38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13">
        <v>0</v>
      </c>
      <c r="N60" s="113">
        <v>0</v>
      </c>
      <c r="O60" s="11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  <c r="AH60" s="186">
        <v>0</v>
      </c>
      <c r="AI60" s="186">
        <v>0</v>
      </c>
      <c r="AJ60" s="186">
        <v>0</v>
      </c>
      <c r="AK60" s="163">
        <v>0</v>
      </c>
      <c r="AL60" s="163">
        <v>0</v>
      </c>
    </row>
    <row r="61" spans="1:38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20" t="s">
        <v>16</v>
      </c>
      <c r="N61" s="120" t="s">
        <v>16</v>
      </c>
      <c r="O61" s="12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  <c r="AE61" s="193" t="s">
        <v>16</v>
      </c>
      <c r="AF61" s="193" t="s">
        <v>16</v>
      </c>
      <c r="AG61" s="193" t="s">
        <v>16</v>
      </c>
      <c r="AH61" s="195" t="s">
        <v>16</v>
      </c>
      <c r="AI61" s="195" t="s">
        <v>16</v>
      </c>
      <c r="AJ61" s="195" t="s">
        <v>16</v>
      </c>
      <c r="AK61" s="193" t="s">
        <v>16</v>
      </c>
      <c r="AL61" s="193" t="s">
        <v>16</v>
      </c>
    </row>
    <row r="62" spans="1:38" ht="30">
      <c r="A62" s="22" t="s">
        <v>109</v>
      </c>
      <c r="B62" s="37">
        <f t="shared" ref="B62:G62" si="43">B53-B57+B58-B59+B60</f>
        <v>131.84121254719665</v>
      </c>
      <c r="C62" s="37">
        <f t="shared" si="43"/>
        <v>126.14121254719666</v>
      </c>
      <c r="D62" s="37">
        <f t="shared" si="43"/>
        <v>121.44121254719667</v>
      </c>
      <c r="E62" s="37">
        <f t="shared" si="43"/>
        <v>126.56121254719665</v>
      </c>
      <c r="F62" s="37">
        <f t="shared" si="43"/>
        <v>120.89121254719666</v>
      </c>
      <c r="G62" s="78">
        <f t="shared" si="43"/>
        <v>128.13121254719667</v>
      </c>
      <c r="H62" s="78">
        <f t="shared" ref="H62:L62" si="44">H53-H57+H58-H59+H60</f>
        <v>123.78121254719665</v>
      </c>
      <c r="I62" s="78">
        <f t="shared" si="44"/>
        <v>121.19121254719667</v>
      </c>
      <c r="J62" s="23">
        <f t="shared" si="44"/>
        <v>131.1319006897061</v>
      </c>
      <c r="K62" s="23">
        <f t="shared" si="44"/>
        <v>124.5119006897061</v>
      </c>
      <c r="L62" s="23">
        <f t="shared" si="44"/>
        <v>119.9119006897061</v>
      </c>
      <c r="M62" s="121">
        <v>125.24121254719668</v>
      </c>
      <c r="N62" s="121">
        <v>119.34121254719665</v>
      </c>
      <c r="O62" s="121">
        <v>114.54121254719666</v>
      </c>
      <c r="P62" s="171">
        <f>P53-P57+P58-P59+P60</f>
        <v>134.58040090650704</v>
      </c>
      <c r="Q62" s="171">
        <f t="shared" ref="Q62:R62" si="45">Q53-Q57+Q58-Q59+Q60</f>
        <v>127.88040090650702</v>
      </c>
      <c r="R62" s="171">
        <f t="shared" si="45"/>
        <v>124.08040090650704</v>
      </c>
      <c r="S62" s="171">
        <f>S53-S57+S58-S59+S60</f>
        <v>126.79121254719666</v>
      </c>
      <c r="T62" s="171">
        <f t="shared" ref="T62:U62" si="46">T53-T57+T58-T59+T60</f>
        <v>120.05121254719668</v>
      </c>
      <c r="U62" s="171">
        <f t="shared" si="46"/>
        <v>116.04121254719666</v>
      </c>
      <c r="V62" s="171">
        <f>V53-V57+V58-V59+V60</f>
        <v>133.50040090650702</v>
      </c>
      <c r="W62" s="171">
        <f t="shared" ref="W62:X62" si="47">W53-W57+W58-W59+W60</f>
        <v>126.17040090650704</v>
      </c>
      <c r="X62" s="171">
        <f t="shared" si="47"/>
        <v>122.33040090650704</v>
      </c>
      <c r="Y62" s="171">
        <f>Y53-Y57+Y58-Y59+Y60</f>
        <v>127.04121254719669</v>
      </c>
      <c r="Z62" s="171">
        <f t="shared" ref="Z62:AA62" si="48">Z53-Z57+Z58-Z59+Z60</f>
        <v>121.04121254719666</v>
      </c>
      <c r="AA62" s="171">
        <f t="shared" si="48"/>
        <v>118.04121254719666</v>
      </c>
      <c r="AB62" s="179">
        <f>AB53-AB57+AB58-AB59+AB60</f>
        <v>118.94121254719667</v>
      </c>
      <c r="AC62" s="179">
        <f t="shared" ref="AC62:AD62" si="49">AC53-AC57+AC58-AC59+AC60</f>
        <v>112.74121254719668</v>
      </c>
      <c r="AD62" s="179">
        <f t="shared" si="49"/>
        <v>109.04121254719666</v>
      </c>
      <c r="AE62" s="171">
        <f>AE53-AE57+AE58-AE59+AE60</f>
        <v>126.91121254719667</v>
      </c>
      <c r="AF62" s="171">
        <f t="shared" ref="AF62:AG62" si="50">AF53-AF57+AF58-AF59+AF60</f>
        <v>121.24121254719668</v>
      </c>
      <c r="AG62" s="171">
        <f t="shared" si="50"/>
        <v>118.27121254719668</v>
      </c>
      <c r="AH62" s="179">
        <f>AH53-AH57+AH58-AH59+AH60</f>
        <v>120.61065242065987</v>
      </c>
      <c r="AI62" s="179">
        <f t="shared" ref="AI62:AJ62" si="51">AI53-AI57+AI58-AI59+AI60</f>
        <v>114.91065242065989</v>
      </c>
      <c r="AJ62" s="179">
        <f t="shared" si="51"/>
        <v>111.7106524206599</v>
      </c>
      <c r="AK62" s="171">
        <f>AK53-AK57+AK58-AK59+AK60</f>
        <v>122.00121254719667</v>
      </c>
      <c r="AL62" s="171">
        <f t="shared" ref="AL62" si="52">AL53-AL57+AL58-AL59+AL60</f>
        <v>115.80121254719666</v>
      </c>
    </row>
    <row r="63" spans="1:38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23"/>
      <c r="N63" s="123"/>
      <c r="O63" s="123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  <c r="AI63" s="2"/>
      <c r="AJ63" s="2"/>
      <c r="AL63" s="194"/>
    </row>
    <row r="64" spans="1:38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20" t="s">
        <v>16</v>
      </c>
      <c r="N64" s="120" t="s">
        <v>16</v>
      </c>
      <c r="O64" s="12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  <c r="AE64" s="193" t="s">
        <v>16</v>
      </c>
      <c r="AF64" s="193" t="s">
        <v>16</v>
      </c>
      <c r="AG64" s="193" t="s">
        <v>16</v>
      </c>
      <c r="AH64" s="195" t="s">
        <v>16</v>
      </c>
      <c r="AI64" s="195" t="s">
        <v>16</v>
      </c>
      <c r="AJ64" s="195" t="s">
        <v>16</v>
      </c>
      <c r="AK64" s="193" t="s">
        <v>16</v>
      </c>
      <c r="AL64" s="193" t="s">
        <v>16</v>
      </c>
    </row>
    <row r="65" spans="1:38" ht="15">
      <c r="A65" s="22" t="s">
        <v>98</v>
      </c>
      <c r="B65" s="37">
        <f t="shared" ref="B65:L65" si="53">B17-B23-B51+B21+B33</f>
        <v>153.80000000000004</v>
      </c>
      <c r="C65" s="37">
        <f t="shared" si="53"/>
        <v>151.10000000000002</v>
      </c>
      <c r="D65" s="37">
        <f t="shared" si="53"/>
        <v>146.40000000000003</v>
      </c>
      <c r="E65" s="37">
        <f t="shared" si="53"/>
        <v>151.47</v>
      </c>
      <c r="F65" s="37">
        <f t="shared" si="53"/>
        <v>148.80000000000004</v>
      </c>
      <c r="G65" s="78">
        <f t="shared" si="53"/>
        <v>150.09000000000003</v>
      </c>
      <c r="H65" s="78">
        <f t="shared" si="53"/>
        <v>148.74</v>
      </c>
      <c r="I65" s="78">
        <f t="shared" si="53"/>
        <v>146.15000000000003</v>
      </c>
      <c r="J65" s="23">
        <f t="shared" si="53"/>
        <v>155.74068814250944</v>
      </c>
      <c r="K65" s="23">
        <f t="shared" si="53"/>
        <v>152.12068814250947</v>
      </c>
      <c r="L65" s="23">
        <f t="shared" si="53"/>
        <v>147.52068814250947</v>
      </c>
      <c r="M65" s="121">
        <v>147.20000000000005</v>
      </c>
      <c r="N65" s="121">
        <v>144.30000000000001</v>
      </c>
      <c r="O65" s="121">
        <v>139.50000000000003</v>
      </c>
      <c r="P65" s="171">
        <f t="shared" ref="P65:U65" si="54">P17-P23-P51+P21+P33</f>
        <v>156.5391883593104</v>
      </c>
      <c r="Q65" s="171">
        <f t="shared" si="54"/>
        <v>152.83918835931041</v>
      </c>
      <c r="R65" s="171">
        <f t="shared" si="54"/>
        <v>149.0391883593104</v>
      </c>
      <c r="S65" s="171">
        <f t="shared" si="54"/>
        <v>148.75000000000003</v>
      </c>
      <c r="T65" s="171">
        <f t="shared" si="54"/>
        <v>145.01000000000005</v>
      </c>
      <c r="U65" s="171">
        <f t="shared" si="54"/>
        <v>141.00000000000003</v>
      </c>
      <c r="V65" s="171">
        <f t="shared" ref="V65:AA65" si="55">V17-V23-V51+V21+V33</f>
        <v>155.45918835931039</v>
      </c>
      <c r="W65" s="171">
        <f t="shared" si="55"/>
        <v>151.1291883593104</v>
      </c>
      <c r="X65" s="171">
        <f t="shared" si="55"/>
        <v>147.2891883593104</v>
      </c>
      <c r="Y65" s="171">
        <f t="shared" si="55"/>
        <v>149.00000000000006</v>
      </c>
      <c r="Z65" s="171">
        <f t="shared" si="55"/>
        <v>146.00000000000003</v>
      </c>
      <c r="AA65" s="171">
        <f t="shared" si="55"/>
        <v>143.00000000000003</v>
      </c>
      <c r="AB65" s="179">
        <f>AB17-AB23-AB51+AB21+AB33</f>
        <v>144.90000000000003</v>
      </c>
      <c r="AC65" s="179">
        <f>AC17-AC23-AC51+AC21+AC33</f>
        <v>141.70000000000005</v>
      </c>
      <c r="AD65" s="179">
        <f>AD17-AD23-AD51+AD21+AD33</f>
        <v>138.00000000000003</v>
      </c>
      <c r="AE65" s="171">
        <f t="shared" ref="AE65:AL65" si="56">AE17-AE23-AE51+AE21+AE33</f>
        <v>148.87000000000003</v>
      </c>
      <c r="AF65" s="171">
        <f t="shared" si="56"/>
        <v>146.20000000000005</v>
      </c>
      <c r="AG65" s="171">
        <f t="shared" si="56"/>
        <v>143.23000000000005</v>
      </c>
      <c r="AH65" s="179">
        <f t="shared" si="56"/>
        <v>142.56943987346324</v>
      </c>
      <c r="AI65" s="179">
        <f t="shared" si="56"/>
        <v>139.86943987346325</v>
      </c>
      <c r="AJ65" s="179">
        <f t="shared" si="56"/>
        <v>136.66943987346326</v>
      </c>
      <c r="AK65" s="171">
        <f t="shared" si="56"/>
        <v>147.50000000000006</v>
      </c>
      <c r="AL65" s="171">
        <f t="shared" si="56"/>
        <v>144.30000000000001</v>
      </c>
    </row>
  </sheetData>
  <mergeCells count="13">
    <mergeCell ref="AK1:AL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" width="15.625" style="2" customWidth="1"/>
    <col min="17" max="17" width="15.625" style="3" customWidth="1"/>
    <col min="18" max="18" width="15.625" style="2" customWidth="1"/>
    <col min="19" max="21" width="15.625" style="3" customWidth="1"/>
    <col min="22" max="22" width="15.625" style="194" customWidth="1"/>
    <col min="23" max="23" width="15.625" style="3" customWidth="1"/>
    <col min="24" max="16384" width="9" style="3"/>
  </cols>
  <sheetData>
    <row r="1" spans="1:23" ht="14.25" customHeight="1">
      <c r="A1" s="4"/>
      <c r="B1" s="205" t="s">
        <v>100</v>
      </c>
      <c r="C1" s="205"/>
      <c r="D1" s="205" t="s">
        <v>101</v>
      </c>
      <c r="E1" s="205"/>
      <c r="F1" s="206" t="s">
        <v>113</v>
      </c>
      <c r="G1" s="206"/>
      <c r="H1" s="205" t="s">
        <v>116</v>
      </c>
      <c r="I1" s="205"/>
      <c r="J1" s="205" t="s">
        <v>123</v>
      </c>
      <c r="K1" s="205"/>
      <c r="L1" s="205" t="s">
        <v>124</v>
      </c>
      <c r="M1" s="205"/>
      <c r="N1" s="205" t="s">
        <v>126</v>
      </c>
      <c r="O1" s="205"/>
      <c r="P1" s="205" t="s">
        <v>128</v>
      </c>
      <c r="Q1" s="205"/>
      <c r="R1" s="205" t="s">
        <v>129</v>
      </c>
      <c r="S1" s="205"/>
      <c r="T1" s="205" t="s">
        <v>130</v>
      </c>
      <c r="U1" s="205"/>
      <c r="V1" s="207" t="s">
        <v>132</v>
      </c>
      <c r="W1" s="207"/>
    </row>
    <row r="2" spans="1:23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74" t="s">
        <v>102</v>
      </c>
      <c r="W2" s="198" t="s">
        <v>110</v>
      </c>
    </row>
    <row r="3" spans="1:23" ht="15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</row>
    <row r="4" spans="1:23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64">
        <v>100</v>
      </c>
      <c r="W4" s="164">
        <v>100</v>
      </c>
    </row>
    <row r="5" spans="1:23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91" t="s">
        <v>16</v>
      </c>
      <c r="W5" s="191" t="s">
        <v>16</v>
      </c>
    </row>
    <row r="6" spans="1:23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  <c r="V6" s="191" t="s">
        <v>16</v>
      </c>
      <c r="W6" s="191" t="s">
        <v>16</v>
      </c>
    </row>
    <row r="7" spans="1:23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81">
        <v>0.01</v>
      </c>
      <c r="Q7" s="181">
        <v>0.01</v>
      </c>
      <c r="R7" s="181">
        <v>0.01</v>
      </c>
      <c r="S7" s="181">
        <v>0.01</v>
      </c>
      <c r="T7" s="181">
        <v>0.01</v>
      </c>
      <c r="U7" s="181">
        <v>0.01</v>
      </c>
      <c r="V7" s="192">
        <v>0.01</v>
      </c>
      <c r="W7" s="192">
        <v>0.01</v>
      </c>
    </row>
    <row r="8" spans="1:23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83" t="s">
        <v>16</v>
      </c>
      <c r="Q8" s="183" t="s">
        <v>16</v>
      </c>
      <c r="R8" s="183" t="s">
        <v>16</v>
      </c>
      <c r="S8" s="183" t="s">
        <v>16</v>
      </c>
      <c r="T8" s="183" t="s">
        <v>16</v>
      </c>
      <c r="U8" s="183" t="s">
        <v>16</v>
      </c>
      <c r="V8" s="191" t="s">
        <v>16</v>
      </c>
      <c r="W8" s="191" t="s">
        <v>16</v>
      </c>
    </row>
    <row r="9" spans="1:23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8" t="s">
        <v>22</v>
      </c>
      <c r="S9" s="178" t="s">
        <v>22</v>
      </c>
      <c r="T9" s="178" t="s">
        <v>22</v>
      </c>
      <c r="U9" s="178" t="s">
        <v>22</v>
      </c>
      <c r="V9" s="164" t="s">
        <v>22</v>
      </c>
      <c r="W9" s="164" t="s">
        <v>22</v>
      </c>
    </row>
    <row r="10" spans="1:23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  <c r="P10" s="176">
        <v>3</v>
      </c>
      <c r="Q10" s="176">
        <v>3</v>
      </c>
      <c r="R10" s="178">
        <v>3</v>
      </c>
      <c r="S10" s="178">
        <v>3</v>
      </c>
      <c r="T10" s="178">
        <v>3</v>
      </c>
      <c r="U10" s="178">
        <v>3</v>
      </c>
      <c r="V10" s="164">
        <v>3</v>
      </c>
      <c r="W10" s="164">
        <v>3</v>
      </c>
    </row>
    <row r="11" spans="1:23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68"/>
      <c r="W11" s="168"/>
    </row>
    <row r="12" spans="1:23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64">
        <v>1</v>
      </c>
      <c r="W12" s="164">
        <v>1</v>
      </c>
    </row>
    <row r="13" spans="1:23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  <c r="P13" s="176">
        <v>64</v>
      </c>
      <c r="Q13" s="176">
        <v>64</v>
      </c>
      <c r="R13" s="178">
        <v>64</v>
      </c>
      <c r="S13" s="178">
        <v>64</v>
      </c>
      <c r="T13" s="178">
        <v>64</v>
      </c>
      <c r="U13" s="178">
        <v>64</v>
      </c>
      <c r="V13" s="164">
        <v>64</v>
      </c>
      <c r="W13" s="164">
        <v>64</v>
      </c>
    </row>
    <row r="14" spans="1:23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  <c r="P14" s="176">
        <v>1</v>
      </c>
      <c r="Q14" s="176">
        <v>1</v>
      </c>
      <c r="R14" s="178">
        <v>1</v>
      </c>
      <c r="S14" s="178">
        <v>1</v>
      </c>
      <c r="T14" s="178">
        <v>1</v>
      </c>
      <c r="U14" s="178">
        <v>1</v>
      </c>
      <c r="V14" s="164">
        <v>1</v>
      </c>
      <c r="W14" s="164">
        <v>1</v>
      </c>
    </row>
    <row r="15" spans="1:23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8" t="s">
        <v>16</v>
      </c>
      <c r="S15" s="178" t="s">
        <v>16</v>
      </c>
      <c r="T15" s="178" t="s">
        <v>16</v>
      </c>
      <c r="U15" s="178" t="s">
        <v>16</v>
      </c>
      <c r="V15" s="164" t="s">
        <v>16</v>
      </c>
      <c r="W15" s="164" t="s">
        <v>16</v>
      </c>
    </row>
    <row r="16" spans="1:23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64">
        <v>23</v>
      </c>
      <c r="W16" s="164">
        <v>23</v>
      </c>
    </row>
    <row r="17" spans="1:23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64">
        <v>23</v>
      </c>
      <c r="W17" s="164">
        <v>23</v>
      </c>
    </row>
    <row r="18" spans="1:23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 t="shared" ref="J18:O18" si="1">J19+10*LOG10(J12/J14)-J20</f>
        <v>0</v>
      </c>
      <c r="K18" s="178">
        <f t="shared" si="1"/>
        <v>-3</v>
      </c>
      <c r="L18" s="176">
        <f t="shared" si="1"/>
        <v>0</v>
      </c>
      <c r="M18" s="176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ref="P18:U18" si="2">P19+10*LOG10(P12/P14)-P20</f>
        <v>0</v>
      </c>
      <c r="Q18" s="176">
        <f t="shared" si="2"/>
        <v>-3</v>
      </c>
      <c r="R18" s="178">
        <f t="shared" si="2"/>
        <v>0</v>
      </c>
      <c r="S18" s="178">
        <f t="shared" si="2"/>
        <v>-3</v>
      </c>
      <c r="T18" s="178">
        <f t="shared" si="2"/>
        <v>0</v>
      </c>
      <c r="U18" s="178">
        <f t="shared" si="2"/>
        <v>-3</v>
      </c>
      <c r="V18" s="164">
        <f>V19+10*LOG10(V12/V14)-V20</f>
        <v>0</v>
      </c>
      <c r="W18" s="164">
        <f>W19+10*LOG10(W12/W14)-W20</f>
        <v>-3</v>
      </c>
    </row>
    <row r="19" spans="1:23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64">
        <v>0</v>
      </c>
      <c r="W19" s="164">
        <v>-3</v>
      </c>
    </row>
    <row r="20" spans="1:23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  <c r="P20" s="176">
        <v>0</v>
      </c>
      <c r="Q20" s="176">
        <v>0</v>
      </c>
      <c r="R20" s="178">
        <v>0</v>
      </c>
      <c r="S20" s="178">
        <v>0</v>
      </c>
      <c r="T20" s="178">
        <v>0</v>
      </c>
      <c r="U20" s="178">
        <v>0</v>
      </c>
      <c r="V20" s="164">
        <v>0</v>
      </c>
      <c r="W20" s="164">
        <v>0</v>
      </c>
    </row>
    <row r="21" spans="1:23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  <c r="P21" s="176">
        <v>0</v>
      </c>
      <c r="Q21" s="176">
        <v>0</v>
      </c>
      <c r="R21" s="178">
        <v>0</v>
      </c>
      <c r="S21" s="178">
        <v>0</v>
      </c>
      <c r="T21" s="178">
        <v>0</v>
      </c>
      <c r="U21" s="178">
        <v>0</v>
      </c>
      <c r="V21" s="164">
        <v>0</v>
      </c>
      <c r="W21" s="164">
        <v>0</v>
      </c>
    </row>
    <row r="22" spans="1:23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64">
        <v>0</v>
      </c>
      <c r="W22" s="164">
        <v>0</v>
      </c>
    </row>
    <row r="23" spans="1:23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64">
        <v>0</v>
      </c>
      <c r="W23" s="164">
        <v>0</v>
      </c>
    </row>
    <row r="24" spans="1:23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64">
        <v>1</v>
      </c>
      <c r="W24" s="164">
        <v>1</v>
      </c>
    </row>
    <row r="25" spans="1:23" ht="15">
      <c r="A25" s="8" t="s">
        <v>49</v>
      </c>
      <c r="B25" s="9">
        <f t="shared" ref="B25:I25" si="3">B17+B18+B21+B22-B24</f>
        <v>22</v>
      </c>
      <c r="C25" s="9">
        <f t="shared" si="3"/>
        <v>19</v>
      </c>
      <c r="D25" s="9">
        <f t="shared" si="3"/>
        <v>22</v>
      </c>
      <c r="E25" s="9">
        <f t="shared" si="3"/>
        <v>19</v>
      </c>
      <c r="F25" s="83">
        <f t="shared" si="3"/>
        <v>22</v>
      </c>
      <c r="G25" s="83">
        <f t="shared" si="3"/>
        <v>19</v>
      </c>
      <c r="H25" s="9">
        <f t="shared" si="3"/>
        <v>22</v>
      </c>
      <c r="I25" s="9">
        <f t="shared" si="3"/>
        <v>19</v>
      </c>
      <c r="J25" s="178">
        <f t="shared" ref="J25:O25" si="4">J17+J18+J21+J22-J24</f>
        <v>22</v>
      </c>
      <c r="K25" s="178">
        <f t="shared" si="4"/>
        <v>19</v>
      </c>
      <c r="L25" s="178">
        <f t="shared" si="4"/>
        <v>22</v>
      </c>
      <c r="M25" s="178">
        <f t="shared" si="4"/>
        <v>19</v>
      </c>
      <c r="N25" s="178">
        <f t="shared" si="4"/>
        <v>22</v>
      </c>
      <c r="O25" s="178">
        <f t="shared" si="4"/>
        <v>19</v>
      </c>
      <c r="P25" s="178">
        <f t="shared" ref="P25:U25" si="5">P17+P18+P21+P22-P24</f>
        <v>22</v>
      </c>
      <c r="Q25" s="178">
        <f t="shared" si="5"/>
        <v>19</v>
      </c>
      <c r="R25" s="178">
        <f t="shared" si="5"/>
        <v>22</v>
      </c>
      <c r="S25" s="178">
        <f t="shared" si="5"/>
        <v>19</v>
      </c>
      <c r="T25" s="178">
        <f t="shared" si="5"/>
        <v>22</v>
      </c>
      <c r="U25" s="178">
        <f t="shared" si="5"/>
        <v>19</v>
      </c>
      <c r="V25" s="164">
        <f>V17+V18+V21+V22-V24</f>
        <v>22</v>
      </c>
      <c r="W25" s="164">
        <f>W17+W18+W21+W22-W24</f>
        <v>19</v>
      </c>
    </row>
    <row r="26" spans="1:23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83" t="s">
        <v>16</v>
      </c>
      <c r="Q26" s="183" t="s">
        <v>16</v>
      </c>
      <c r="R26" s="183" t="s">
        <v>16</v>
      </c>
      <c r="S26" s="183" t="s">
        <v>16</v>
      </c>
      <c r="T26" s="183" t="s">
        <v>16</v>
      </c>
      <c r="U26" s="183" t="s">
        <v>16</v>
      </c>
      <c r="V26" s="191" t="s">
        <v>16</v>
      </c>
      <c r="W26" s="191" t="s">
        <v>16</v>
      </c>
    </row>
    <row r="27" spans="1:23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68"/>
      <c r="W27" s="168"/>
    </row>
    <row r="28" spans="1:23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  <c r="P28" s="176">
        <v>192</v>
      </c>
      <c r="Q28" s="176">
        <v>192</v>
      </c>
      <c r="R28" s="178">
        <v>192</v>
      </c>
      <c r="S28" s="178">
        <v>192</v>
      </c>
      <c r="T28" s="178">
        <v>192</v>
      </c>
      <c r="U28" s="178">
        <v>192</v>
      </c>
      <c r="V28" s="164">
        <v>192</v>
      </c>
      <c r="W28" s="164">
        <v>192</v>
      </c>
    </row>
    <row r="29" spans="1:23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63">
        <v>4</v>
      </c>
      <c r="W29" s="163">
        <v>4</v>
      </c>
    </row>
    <row r="30" spans="1:23" ht="45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78">
        <f t="shared" ref="J30:O30" si="7">J31+10*LOG10(J28/J13)-J32</f>
        <v>12.771212547196624</v>
      </c>
      <c r="K30" s="178">
        <f t="shared" si="7"/>
        <v>12.771212547196624</v>
      </c>
      <c r="L30" s="176">
        <f t="shared" si="7"/>
        <v>12.771212547196624</v>
      </c>
      <c r="M30" s="176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6">
        <f t="shared" ref="P30:U30" si="8">P31+10*LOG10(P28/P13)-P32</f>
        <v>12.771212547196624</v>
      </c>
      <c r="Q30" s="176">
        <f t="shared" si="8"/>
        <v>12.771212547196624</v>
      </c>
      <c r="R30" s="178">
        <f t="shared" si="8"/>
        <v>8.7712125471966242</v>
      </c>
      <c r="S30" s="178">
        <f t="shared" si="8"/>
        <v>8.7712125471966242</v>
      </c>
      <c r="T30" s="178">
        <f t="shared" si="8"/>
        <v>12.771212547196624</v>
      </c>
      <c r="U30" s="178">
        <f t="shared" si="8"/>
        <v>12.771212547196624</v>
      </c>
      <c r="V30" s="164">
        <f>V31+10*LOG10(V28/V13)-V32</f>
        <v>9.2312125471966233</v>
      </c>
      <c r="W30" s="164">
        <f>W31+10*LOG10(W28/W13)-W32</f>
        <v>9.2312125471966233</v>
      </c>
    </row>
    <row r="31" spans="1:23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64">
        <v>8</v>
      </c>
      <c r="W31" s="164">
        <v>8</v>
      </c>
    </row>
    <row r="32" spans="1:23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4</v>
      </c>
      <c r="S32" s="186">
        <v>4</v>
      </c>
      <c r="T32" s="186">
        <v>0</v>
      </c>
      <c r="U32" s="186">
        <v>0</v>
      </c>
      <c r="V32" s="163">
        <v>3.54</v>
      </c>
      <c r="W32" s="163">
        <v>3.54</v>
      </c>
    </row>
    <row r="33" spans="1:23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8</v>
      </c>
      <c r="M33" s="182">
        <v>8</v>
      </c>
      <c r="N33" s="182">
        <v>12</v>
      </c>
      <c r="O33" s="182">
        <v>12</v>
      </c>
      <c r="P33" s="182">
        <v>8</v>
      </c>
      <c r="Q33" s="182">
        <v>8</v>
      </c>
      <c r="R33" s="182">
        <v>9</v>
      </c>
      <c r="S33" s="182">
        <v>9</v>
      </c>
      <c r="T33" s="182">
        <v>8</v>
      </c>
      <c r="U33" s="182">
        <v>8</v>
      </c>
      <c r="V33" s="169">
        <v>12</v>
      </c>
      <c r="W33" s="169">
        <v>12</v>
      </c>
    </row>
    <row r="34" spans="1:23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64">
        <v>3</v>
      </c>
      <c r="W34" s="164">
        <v>3</v>
      </c>
    </row>
    <row r="35" spans="1:23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64">
        <v>5</v>
      </c>
      <c r="W35" s="164">
        <v>5</v>
      </c>
    </row>
    <row r="36" spans="1:23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78">
        <v>-174</v>
      </c>
      <c r="Q36" s="178">
        <v>-174</v>
      </c>
      <c r="R36" s="178">
        <v>-174</v>
      </c>
      <c r="S36" s="178">
        <v>-174</v>
      </c>
      <c r="T36" s="178">
        <v>-174</v>
      </c>
      <c r="U36" s="178">
        <v>-174</v>
      </c>
      <c r="V36" s="164">
        <v>-174</v>
      </c>
      <c r="W36" s="164">
        <v>-174</v>
      </c>
    </row>
    <row r="37" spans="1:23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-999</v>
      </c>
      <c r="M37" s="186">
        <v>-999</v>
      </c>
      <c r="N37" s="186">
        <v>-165.7</v>
      </c>
      <c r="O37" s="186">
        <v>-165.7</v>
      </c>
      <c r="P37" s="186">
        <v>-999</v>
      </c>
      <c r="Q37" s="186">
        <v>-999</v>
      </c>
      <c r="R37" s="186">
        <v>-999</v>
      </c>
      <c r="S37" s="186">
        <v>-999</v>
      </c>
      <c r="T37" s="186">
        <v>-999</v>
      </c>
      <c r="U37" s="186">
        <v>-999</v>
      </c>
      <c r="V37" s="163">
        <v>-999</v>
      </c>
      <c r="W37" s="163">
        <v>-999</v>
      </c>
    </row>
    <row r="38" spans="1:23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  <c r="P38" s="176" t="s">
        <v>16</v>
      </c>
      <c r="Q38" s="176" t="s">
        <v>16</v>
      </c>
      <c r="R38" s="178" t="s">
        <v>16</v>
      </c>
      <c r="S38" s="178" t="s">
        <v>16</v>
      </c>
      <c r="T38" s="178" t="s">
        <v>16</v>
      </c>
      <c r="U38" s="178" t="s">
        <v>16</v>
      </c>
      <c r="V38" s="164" t="s">
        <v>16</v>
      </c>
      <c r="W38" s="164" t="s">
        <v>16</v>
      </c>
    </row>
    <row r="39" spans="1:23" ht="30">
      <c r="A39" s="8" t="s">
        <v>66</v>
      </c>
      <c r="B39" s="13">
        <f t="shared" ref="B39:I39" si="9">10*LOG10(10^((B35+B36)/10)+10^(B37/10))</f>
        <v>-169.00000000000003</v>
      </c>
      <c r="C39" s="13">
        <f t="shared" si="9"/>
        <v>-169.00000000000003</v>
      </c>
      <c r="D39" s="13">
        <f t="shared" si="9"/>
        <v>-169.00000000000003</v>
      </c>
      <c r="E39" s="13">
        <f t="shared" si="9"/>
        <v>-169.00000000000003</v>
      </c>
      <c r="F39" s="86">
        <f t="shared" si="9"/>
        <v>-169.00000000000003</v>
      </c>
      <c r="G39" s="86">
        <f t="shared" si="9"/>
        <v>-169.00000000000003</v>
      </c>
      <c r="H39" s="13">
        <f t="shared" si="9"/>
        <v>-160.9583889004532</v>
      </c>
      <c r="I39" s="13">
        <f t="shared" si="9"/>
        <v>-160.9583889004532</v>
      </c>
      <c r="J39" s="178">
        <f t="shared" ref="J39:O39" si="10">10*LOG10(10^((J35+J36)/10)+10^(J37/10))</f>
        <v>-160.9583889004532</v>
      </c>
      <c r="K39" s="178">
        <f t="shared" si="10"/>
        <v>-160.9583889004532</v>
      </c>
      <c r="L39" s="176">
        <f t="shared" si="10"/>
        <v>-169.00000000000003</v>
      </c>
      <c r="M39" s="176">
        <f t="shared" si="10"/>
        <v>-169.00000000000003</v>
      </c>
      <c r="N39" s="176">
        <f t="shared" si="10"/>
        <v>-164.03352307536667</v>
      </c>
      <c r="O39" s="176">
        <f t="shared" si="10"/>
        <v>-164.03352307536667</v>
      </c>
      <c r="P39" s="176">
        <f t="shared" ref="P39:U39" si="11">10*LOG10(10^((P35+P36)/10)+10^(P37/10))</f>
        <v>-169.00000000000003</v>
      </c>
      <c r="Q39" s="176">
        <f t="shared" si="11"/>
        <v>-169.00000000000003</v>
      </c>
      <c r="R39" s="178">
        <f t="shared" si="11"/>
        <v>-169.00000000000003</v>
      </c>
      <c r="S39" s="178">
        <f t="shared" si="11"/>
        <v>-169.00000000000003</v>
      </c>
      <c r="T39" s="178">
        <f t="shared" si="11"/>
        <v>-169.00000000000003</v>
      </c>
      <c r="U39" s="178">
        <f t="shared" si="11"/>
        <v>-169.00000000000003</v>
      </c>
      <c r="V39" s="164">
        <f>10*LOG10(10^((V35+V36)/10)+10^(V37/10))</f>
        <v>-169.00000000000003</v>
      </c>
      <c r="W39" s="164">
        <f>10*LOG10(10^((W35+W36)/10)+10^(W37/10))</f>
        <v>-169.00000000000003</v>
      </c>
    </row>
    <row r="40" spans="1:23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83" t="s">
        <v>16</v>
      </c>
      <c r="Q40" s="183" t="s">
        <v>16</v>
      </c>
      <c r="R40" s="183" t="s">
        <v>16</v>
      </c>
      <c r="S40" s="183" t="s">
        <v>16</v>
      </c>
      <c r="T40" s="183" t="s">
        <v>16</v>
      </c>
      <c r="U40" s="183" t="s">
        <v>16</v>
      </c>
      <c r="V40" s="191" t="s">
        <v>16</v>
      </c>
      <c r="W40" s="191" t="s">
        <v>16</v>
      </c>
    </row>
    <row r="41" spans="1:23" ht="15">
      <c r="A41" s="21" t="s">
        <v>68</v>
      </c>
      <c r="B41" s="13">
        <f t="shared" ref="B41:I41" si="12">1*12*30*1000</f>
        <v>360000</v>
      </c>
      <c r="C41" s="13">
        <f t="shared" si="12"/>
        <v>360000</v>
      </c>
      <c r="D41" s="13">
        <f t="shared" si="12"/>
        <v>360000</v>
      </c>
      <c r="E41" s="13">
        <f t="shared" si="12"/>
        <v>360000</v>
      </c>
      <c r="F41" s="86">
        <f t="shared" si="12"/>
        <v>360000</v>
      </c>
      <c r="G41" s="86">
        <f t="shared" si="12"/>
        <v>360000</v>
      </c>
      <c r="H41" s="13">
        <f t="shared" si="12"/>
        <v>360000</v>
      </c>
      <c r="I41" s="13">
        <f t="shared" si="12"/>
        <v>360000</v>
      </c>
      <c r="J41" s="178">
        <f t="shared" ref="J41:O41" si="13">1*12*30*1000</f>
        <v>360000</v>
      </c>
      <c r="K41" s="178">
        <f t="shared" si="13"/>
        <v>360000</v>
      </c>
      <c r="L41" s="176">
        <f t="shared" si="13"/>
        <v>360000</v>
      </c>
      <c r="M41" s="176">
        <f t="shared" si="13"/>
        <v>360000</v>
      </c>
      <c r="N41" s="176">
        <f t="shared" si="13"/>
        <v>360000</v>
      </c>
      <c r="O41" s="176">
        <f t="shared" si="13"/>
        <v>360000</v>
      </c>
      <c r="P41" s="176">
        <f t="shared" ref="P41:U41" si="14">1*12*30*1000</f>
        <v>360000</v>
      </c>
      <c r="Q41" s="176">
        <f t="shared" si="14"/>
        <v>360000</v>
      </c>
      <c r="R41" s="178">
        <f t="shared" si="14"/>
        <v>360000</v>
      </c>
      <c r="S41" s="178">
        <f t="shared" si="14"/>
        <v>360000</v>
      </c>
      <c r="T41" s="178">
        <f t="shared" si="14"/>
        <v>360000</v>
      </c>
      <c r="U41" s="178">
        <f t="shared" si="14"/>
        <v>360000</v>
      </c>
      <c r="V41" s="164">
        <f>1*12*30*1000</f>
        <v>360000</v>
      </c>
      <c r="W41" s="164">
        <f>1*12*30*1000</f>
        <v>360000</v>
      </c>
    </row>
    <row r="42" spans="1:23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  <c r="P42" s="176" t="s">
        <v>16</v>
      </c>
      <c r="Q42" s="176" t="s">
        <v>16</v>
      </c>
      <c r="R42" s="178" t="s">
        <v>16</v>
      </c>
      <c r="S42" s="178" t="s">
        <v>16</v>
      </c>
      <c r="T42" s="178" t="s">
        <v>16</v>
      </c>
      <c r="U42" s="178" t="s">
        <v>16</v>
      </c>
      <c r="V42" s="164" t="s">
        <v>16</v>
      </c>
      <c r="W42" s="164" t="s">
        <v>16</v>
      </c>
    </row>
    <row r="43" spans="1:23" ht="15">
      <c r="A43" s="8" t="s">
        <v>71</v>
      </c>
      <c r="B43" s="13">
        <f t="shared" ref="B43:I43" si="15">B39+10*LOG10(B41)</f>
        <v>-113.43697499232715</v>
      </c>
      <c r="C43" s="13">
        <f t="shared" si="15"/>
        <v>-113.43697499232715</v>
      </c>
      <c r="D43" s="13">
        <f t="shared" si="15"/>
        <v>-113.43697499232715</v>
      </c>
      <c r="E43" s="13">
        <f t="shared" si="15"/>
        <v>-113.43697499232715</v>
      </c>
      <c r="F43" s="86">
        <f t="shared" si="15"/>
        <v>-113.43697499232715</v>
      </c>
      <c r="G43" s="86">
        <f t="shared" si="15"/>
        <v>-113.43697499232715</v>
      </c>
      <c r="H43" s="13">
        <f t="shared" si="15"/>
        <v>-105.39536389278032</v>
      </c>
      <c r="I43" s="13">
        <f t="shared" si="15"/>
        <v>-105.39536389278032</v>
      </c>
      <c r="J43" s="178">
        <f t="shared" ref="J43:O43" si="16">J39+10*LOG10(J41)</f>
        <v>-105.39536389278032</v>
      </c>
      <c r="K43" s="178">
        <f t="shared" si="16"/>
        <v>-105.39536389278032</v>
      </c>
      <c r="L43" s="176">
        <f t="shared" si="16"/>
        <v>-113.43697499232715</v>
      </c>
      <c r="M43" s="176">
        <f t="shared" si="16"/>
        <v>-113.43697499232715</v>
      </c>
      <c r="N43" s="176">
        <f t="shared" si="16"/>
        <v>-108.4704980676938</v>
      </c>
      <c r="O43" s="176">
        <f t="shared" si="16"/>
        <v>-108.4704980676938</v>
      </c>
      <c r="P43" s="176">
        <f t="shared" ref="P43:U43" si="17">P39+10*LOG10(P41)</f>
        <v>-113.43697499232715</v>
      </c>
      <c r="Q43" s="176">
        <f t="shared" si="17"/>
        <v>-113.43697499232715</v>
      </c>
      <c r="R43" s="178">
        <f t="shared" si="17"/>
        <v>-113.43697499232715</v>
      </c>
      <c r="S43" s="178">
        <f t="shared" si="17"/>
        <v>-113.43697499232715</v>
      </c>
      <c r="T43" s="178">
        <f t="shared" si="17"/>
        <v>-113.43697499232715</v>
      </c>
      <c r="U43" s="178">
        <f t="shared" si="17"/>
        <v>-113.43697499232715</v>
      </c>
      <c r="V43" s="164">
        <f>V39+10*LOG10(V41)</f>
        <v>-113.43697499232715</v>
      </c>
      <c r="W43" s="164">
        <f>W39+10*LOG10(W41)</f>
        <v>-113.43697499232715</v>
      </c>
    </row>
    <row r="44" spans="1:23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83" t="s">
        <v>16</v>
      </c>
      <c r="Q44" s="183" t="s">
        <v>16</v>
      </c>
      <c r="R44" s="183" t="s">
        <v>16</v>
      </c>
      <c r="S44" s="183" t="s">
        <v>16</v>
      </c>
      <c r="T44" s="183" t="s">
        <v>16</v>
      </c>
      <c r="U44" s="183" t="s">
        <v>16</v>
      </c>
      <c r="V44" s="191" t="s">
        <v>16</v>
      </c>
      <c r="W44" s="191" t="s">
        <v>16</v>
      </c>
    </row>
    <row r="45" spans="1:23" ht="15">
      <c r="A45" s="18" t="s">
        <v>73</v>
      </c>
      <c r="B45" s="19">
        <v>-7.4</v>
      </c>
      <c r="C45" s="19">
        <v>-7.1</v>
      </c>
      <c r="D45" s="19">
        <v>-10.3</v>
      </c>
      <c r="E45" s="19">
        <v>-10.3</v>
      </c>
      <c r="F45" s="77">
        <v>-3.83</v>
      </c>
      <c r="G45" s="77">
        <v>-3.71</v>
      </c>
      <c r="H45" s="17">
        <v>-6.08</v>
      </c>
      <c r="I45" s="17">
        <v>-6.08</v>
      </c>
      <c r="J45" s="182">
        <v>-1.5</v>
      </c>
      <c r="K45" s="182">
        <v>-1.5</v>
      </c>
      <c r="L45" s="182">
        <v>-10.029999999999999</v>
      </c>
      <c r="M45" s="182">
        <v>-10.029999999999999</v>
      </c>
      <c r="N45" s="182">
        <v>-10.28</v>
      </c>
      <c r="O45" s="182">
        <v>-10.28</v>
      </c>
      <c r="P45" s="182">
        <v>-7</v>
      </c>
      <c r="Q45" s="182">
        <v>-7</v>
      </c>
      <c r="R45" s="182">
        <v>-5.4</v>
      </c>
      <c r="S45" s="182">
        <v>-5.4</v>
      </c>
      <c r="T45" s="182">
        <v>-9.4</v>
      </c>
      <c r="U45" s="182">
        <v>-8.9</v>
      </c>
      <c r="V45" s="169">
        <v>-9.84</v>
      </c>
      <c r="W45" s="169">
        <v>-9.84</v>
      </c>
    </row>
    <row r="46" spans="1:23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  <c r="P46" s="176" t="s">
        <v>16</v>
      </c>
      <c r="Q46" s="176" t="s">
        <v>16</v>
      </c>
      <c r="R46" s="178" t="s">
        <v>16</v>
      </c>
      <c r="S46" s="178" t="s">
        <v>16</v>
      </c>
      <c r="T46" s="178" t="s">
        <v>16</v>
      </c>
      <c r="U46" s="178" t="s">
        <v>16</v>
      </c>
      <c r="V46" s="164" t="s">
        <v>16</v>
      </c>
      <c r="W46" s="164" t="s">
        <v>16</v>
      </c>
    </row>
    <row r="47" spans="1:23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64">
        <v>2</v>
      </c>
      <c r="W47" s="164">
        <v>2</v>
      </c>
    </row>
    <row r="48" spans="1:23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  <c r="R48" s="178">
        <v>0</v>
      </c>
      <c r="S48" s="178">
        <v>0</v>
      </c>
      <c r="T48" s="178">
        <v>0</v>
      </c>
      <c r="U48" s="178">
        <v>0</v>
      </c>
      <c r="V48" s="164">
        <v>0</v>
      </c>
      <c r="W48" s="164">
        <v>0</v>
      </c>
    </row>
    <row r="49" spans="1:23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83" t="s">
        <v>16</v>
      </c>
      <c r="Q49" s="183" t="s">
        <v>16</v>
      </c>
      <c r="R49" s="183" t="s">
        <v>16</v>
      </c>
      <c r="S49" s="183" t="s">
        <v>16</v>
      </c>
      <c r="T49" s="183" t="s">
        <v>16</v>
      </c>
      <c r="U49" s="183" t="s">
        <v>16</v>
      </c>
      <c r="V49" s="191" t="s">
        <v>16</v>
      </c>
      <c r="W49" s="191" t="s">
        <v>16</v>
      </c>
    </row>
    <row r="50" spans="1:23" ht="30">
      <c r="A50" s="8" t="s">
        <v>80</v>
      </c>
      <c r="B50" s="13">
        <f t="shared" ref="B50:I50" si="18">B43+B45+B47-B48</f>
        <v>-118.83697499232716</v>
      </c>
      <c r="C50" s="13">
        <f t="shared" si="18"/>
        <v>-118.53697499232715</v>
      </c>
      <c r="D50" s="13">
        <f t="shared" si="18"/>
        <v>-121.73697499232715</v>
      </c>
      <c r="E50" s="13">
        <f t="shared" si="18"/>
        <v>-121.73697499232715</v>
      </c>
      <c r="F50" s="86">
        <f t="shared" si="18"/>
        <v>-115.26697499232715</v>
      </c>
      <c r="G50" s="86">
        <f t="shared" si="18"/>
        <v>-115.14697499232715</v>
      </c>
      <c r="H50" s="13">
        <f t="shared" si="18"/>
        <v>-109.47536389278032</v>
      </c>
      <c r="I50" s="13">
        <f t="shared" si="18"/>
        <v>-109.47536389278032</v>
      </c>
      <c r="J50" s="178">
        <f t="shared" ref="J50:O50" si="19">J43+J45+J47-J48</f>
        <v>-104.89536389278032</v>
      </c>
      <c r="K50" s="178">
        <f t="shared" si="19"/>
        <v>-104.89536389278032</v>
      </c>
      <c r="L50" s="176">
        <f t="shared" si="19"/>
        <v>-121.46697499232715</v>
      </c>
      <c r="M50" s="176">
        <f t="shared" si="19"/>
        <v>-121.46697499232715</v>
      </c>
      <c r="N50" s="176">
        <f t="shared" si="19"/>
        <v>-116.7504980676938</v>
      </c>
      <c r="O50" s="176">
        <f t="shared" si="19"/>
        <v>-116.7504980676938</v>
      </c>
      <c r="P50" s="176">
        <f t="shared" ref="P50:U50" si="20">P43+P45+P47-P48</f>
        <v>-118.43697499232715</v>
      </c>
      <c r="Q50" s="176">
        <f t="shared" si="20"/>
        <v>-118.43697499232715</v>
      </c>
      <c r="R50" s="178">
        <f t="shared" si="20"/>
        <v>-116.83697499232716</v>
      </c>
      <c r="S50" s="178">
        <f t="shared" si="20"/>
        <v>-116.83697499232716</v>
      </c>
      <c r="T50" s="178">
        <f t="shared" si="20"/>
        <v>-120.83697499232716</v>
      </c>
      <c r="U50" s="178">
        <f t="shared" si="20"/>
        <v>-120.33697499232716</v>
      </c>
      <c r="V50" s="164">
        <f>V43+V45+V47-V48</f>
        <v>-121.27697499232715</v>
      </c>
      <c r="W50" s="164">
        <f>W43+W45+W47-W48</f>
        <v>-121.27697499232715</v>
      </c>
    </row>
    <row r="51" spans="1:23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  <c r="P51" s="176" t="s">
        <v>16</v>
      </c>
      <c r="Q51" s="176" t="s">
        <v>16</v>
      </c>
      <c r="R51" s="178" t="s">
        <v>16</v>
      </c>
      <c r="S51" s="178" t="s">
        <v>16</v>
      </c>
      <c r="T51" s="178" t="s">
        <v>16</v>
      </c>
      <c r="U51" s="178" t="s">
        <v>16</v>
      </c>
      <c r="V51" s="164" t="s">
        <v>16</v>
      </c>
      <c r="W51" s="164" t="s">
        <v>16</v>
      </c>
    </row>
    <row r="52" spans="1:23" ht="30">
      <c r="A52" s="22" t="s">
        <v>83</v>
      </c>
      <c r="B52" s="23">
        <f t="shared" ref="B52:I52" si="21">B25+B30+B33-B34-B50</f>
        <v>158.60818753952378</v>
      </c>
      <c r="C52" s="23">
        <f t="shared" si="21"/>
        <v>155.30818753952377</v>
      </c>
      <c r="D52" s="23">
        <f t="shared" si="21"/>
        <v>162.59818753952376</v>
      </c>
      <c r="E52" s="23">
        <f t="shared" si="21"/>
        <v>159.59818753952376</v>
      </c>
      <c r="F52" s="90">
        <f t="shared" si="21"/>
        <v>155.03818753952379</v>
      </c>
      <c r="G52" s="90">
        <f t="shared" si="21"/>
        <v>151.91818753952379</v>
      </c>
      <c r="H52" s="23">
        <f t="shared" si="21"/>
        <v>156.298076223176</v>
      </c>
      <c r="I52" s="23">
        <f t="shared" si="21"/>
        <v>153.298076223176</v>
      </c>
      <c r="J52" s="179">
        <f t="shared" ref="J52:O52" si="22">J25+J30+J33-J34-J50</f>
        <v>151.71657643997696</v>
      </c>
      <c r="K52" s="179">
        <f t="shared" si="22"/>
        <v>148.71657643997696</v>
      </c>
      <c r="L52" s="179">
        <f t="shared" si="22"/>
        <v>161.23818753952378</v>
      </c>
      <c r="M52" s="179">
        <f t="shared" si="22"/>
        <v>158.23818753952378</v>
      </c>
      <c r="N52" s="179">
        <f t="shared" si="22"/>
        <v>160.52171061489042</v>
      </c>
      <c r="O52" s="179">
        <f t="shared" si="22"/>
        <v>157.52171061489042</v>
      </c>
      <c r="P52" s="179">
        <f t="shared" ref="P52:U52" si="23">P25+P30+P33-P34-P50</f>
        <v>158.20818753952378</v>
      </c>
      <c r="Q52" s="179">
        <f t="shared" si="23"/>
        <v>155.20818753952378</v>
      </c>
      <c r="R52" s="179">
        <f t="shared" si="23"/>
        <v>153.60818753952378</v>
      </c>
      <c r="S52" s="179">
        <f t="shared" si="23"/>
        <v>150.60818753952378</v>
      </c>
      <c r="T52" s="179">
        <f t="shared" si="23"/>
        <v>160.60818753952378</v>
      </c>
      <c r="U52" s="179">
        <f t="shared" si="23"/>
        <v>157.10818753952378</v>
      </c>
      <c r="V52" s="171">
        <f>V25+V30+V33-V34-V50</f>
        <v>161.50818753952376</v>
      </c>
      <c r="W52" s="171">
        <f>W25+W30+W33-W34-W50</f>
        <v>158.50818753952376</v>
      </c>
    </row>
    <row r="53" spans="1:23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  <c r="P53" s="188" t="s">
        <v>16</v>
      </c>
      <c r="Q53" s="188" t="s">
        <v>16</v>
      </c>
      <c r="R53" s="195" t="s">
        <v>16</v>
      </c>
      <c r="S53" s="195" t="s">
        <v>16</v>
      </c>
      <c r="T53" s="195" t="s">
        <v>16</v>
      </c>
      <c r="U53" s="195" t="s">
        <v>16</v>
      </c>
      <c r="V53" s="193" t="s">
        <v>16</v>
      </c>
      <c r="W53" s="193" t="s">
        <v>16</v>
      </c>
    </row>
    <row r="54" spans="1:23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68"/>
      <c r="W54" s="168"/>
    </row>
    <row r="55" spans="1:23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63">
        <v>7</v>
      </c>
      <c r="W55" s="163">
        <v>7</v>
      </c>
    </row>
    <row r="56" spans="1:23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  <c r="P56" s="186">
        <v>7.56</v>
      </c>
      <c r="Q56" s="186">
        <v>7.56</v>
      </c>
      <c r="R56" s="186">
        <v>7.56</v>
      </c>
      <c r="S56" s="186">
        <v>7.56</v>
      </c>
      <c r="T56" s="186">
        <v>7.56</v>
      </c>
      <c r="U56" s="186">
        <v>7.56</v>
      </c>
      <c r="V56" s="163">
        <v>7.56</v>
      </c>
      <c r="W56" s="163">
        <v>7.56</v>
      </c>
    </row>
    <row r="57" spans="1:23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  <c r="P57" s="187" t="s">
        <v>16</v>
      </c>
      <c r="Q57" s="187" t="s">
        <v>16</v>
      </c>
      <c r="R57" s="183" t="s">
        <v>16</v>
      </c>
      <c r="S57" s="183" t="s">
        <v>16</v>
      </c>
      <c r="T57" s="183" t="s">
        <v>16</v>
      </c>
      <c r="U57" s="183" t="s">
        <v>16</v>
      </c>
      <c r="V57" s="191" t="s">
        <v>16</v>
      </c>
      <c r="W57" s="191" t="s">
        <v>16</v>
      </c>
    </row>
    <row r="58" spans="1:23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63">
        <v>0</v>
      </c>
      <c r="W58" s="163">
        <v>0</v>
      </c>
    </row>
    <row r="59" spans="1:23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63">
        <v>26.25</v>
      </c>
      <c r="W59" s="163">
        <v>26.25</v>
      </c>
    </row>
    <row r="60" spans="1:23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63">
        <v>0</v>
      </c>
      <c r="W60" s="163">
        <v>0</v>
      </c>
    </row>
    <row r="61" spans="1:23" ht="30">
      <c r="A61" s="22" t="s">
        <v>108</v>
      </c>
      <c r="B61" s="23">
        <f t="shared" ref="B61:I61" si="24">B52-B56+B58-B59+B60</f>
        <v>124.79818753952378</v>
      </c>
      <c r="C61" s="23">
        <f t="shared" si="24"/>
        <v>121.49818753952377</v>
      </c>
      <c r="D61" s="23">
        <f t="shared" si="24"/>
        <v>128.78818753952376</v>
      </c>
      <c r="E61" s="23">
        <f t="shared" si="24"/>
        <v>125.78818753952376</v>
      </c>
      <c r="F61" s="90">
        <f t="shared" si="24"/>
        <v>121.22818753952379</v>
      </c>
      <c r="G61" s="90">
        <f t="shared" si="24"/>
        <v>118.10818753952378</v>
      </c>
      <c r="H61" s="23">
        <f t="shared" si="24"/>
        <v>122.48807622317599</v>
      </c>
      <c r="I61" s="23">
        <f t="shared" si="24"/>
        <v>119.48807622317599</v>
      </c>
      <c r="J61" s="179">
        <f t="shared" ref="J61:O61" si="25">J52-J56+J58-J59+J60</f>
        <v>117.88657643997695</v>
      </c>
      <c r="K61" s="179">
        <f t="shared" si="25"/>
        <v>114.88657643997695</v>
      </c>
      <c r="L61" s="179">
        <f t="shared" si="25"/>
        <v>127.42818753952378</v>
      </c>
      <c r="M61" s="179">
        <f t="shared" si="25"/>
        <v>124.42818753952378</v>
      </c>
      <c r="N61" s="179">
        <f t="shared" si="25"/>
        <v>126.71171061489042</v>
      </c>
      <c r="O61" s="179">
        <f t="shared" si="25"/>
        <v>123.71171061489042</v>
      </c>
      <c r="P61" s="179">
        <f t="shared" ref="P61:U61" si="26">P52-P56+P58-P59+P60</f>
        <v>124.39818753952378</v>
      </c>
      <c r="Q61" s="179">
        <f t="shared" si="26"/>
        <v>121.39818753952378</v>
      </c>
      <c r="R61" s="179">
        <f t="shared" si="26"/>
        <v>119.79818753952378</v>
      </c>
      <c r="S61" s="179">
        <f t="shared" si="26"/>
        <v>116.79818753952378</v>
      </c>
      <c r="T61" s="179">
        <f t="shared" si="26"/>
        <v>126.79818753952378</v>
      </c>
      <c r="U61" s="179">
        <f t="shared" si="26"/>
        <v>123.29818753952378</v>
      </c>
      <c r="V61" s="171">
        <f>V52-V56+V58-V59+V60</f>
        <v>127.69818753952376</v>
      </c>
      <c r="W61" s="171">
        <f>W52-W56+W58-W59+W60</f>
        <v>124.69818753952376</v>
      </c>
    </row>
    <row r="62" spans="1:23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  <c r="P62" s="188" t="s">
        <v>16</v>
      </c>
      <c r="Q62" s="188" t="s">
        <v>16</v>
      </c>
      <c r="R62" s="195" t="s">
        <v>16</v>
      </c>
      <c r="S62" s="195" t="s">
        <v>16</v>
      </c>
      <c r="T62" s="195" t="s">
        <v>16</v>
      </c>
      <c r="U62" s="195" t="s">
        <v>16</v>
      </c>
      <c r="V62" s="193" t="s">
        <v>16</v>
      </c>
      <c r="W62" s="193" t="s">
        <v>16</v>
      </c>
    </row>
    <row r="63" spans="1:23">
      <c r="C63" s="2"/>
      <c r="E63" s="2"/>
      <c r="G63" s="82"/>
      <c r="H63" s="2"/>
      <c r="I63" s="2"/>
      <c r="K63" s="2"/>
      <c r="M63" s="2"/>
      <c r="O63" s="2"/>
      <c r="Q63" s="2"/>
      <c r="S63" s="2"/>
      <c r="T63" s="2"/>
      <c r="U63" s="2"/>
      <c r="W63" s="194"/>
    </row>
    <row r="64" spans="1:23" ht="15">
      <c r="A64" s="22" t="s">
        <v>97</v>
      </c>
      <c r="B64" s="23">
        <f t="shared" ref="B64:I64" si="27">B17+B22-B50+B21+B33</f>
        <v>149.83697499232716</v>
      </c>
      <c r="C64" s="23">
        <f t="shared" si="27"/>
        <v>149.53697499232715</v>
      </c>
      <c r="D64" s="23">
        <f t="shared" si="27"/>
        <v>156.77697499232713</v>
      </c>
      <c r="E64" s="23">
        <f t="shared" si="27"/>
        <v>156.77697499232713</v>
      </c>
      <c r="F64" s="90">
        <f t="shared" si="27"/>
        <v>146.26697499232716</v>
      </c>
      <c r="G64" s="90">
        <f t="shared" si="27"/>
        <v>146.14697499232716</v>
      </c>
      <c r="H64" s="23">
        <f t="shared" si="27"/>
        <v>147.52686367597937</v>
      </c>
      <c r="I64" s="23">
        <f t="shared" si="27"/>
        <v>147.52686367597937</v>
      </c>
      <c r="J64" s="179">
        <f t="shared" ref="J64:O64" si="28">J17+J22-J50+J21+J33</f>
        <v>142.94536389278034</v>
      </c>
      <c r="K64" s="179">
        <f t="shared" si="28"/>
        <v>142.94536389278034</v>
      </c>
      <c r="L64" s="179">
        <f t="shared" si="28"/>
        <v>152.46697499232715</v>
      </c>
      <c r="M64" s="179">
        <f t="shared" si="28"/>
        <v>152.46697499232715</v>
      </c>
      <c r="N64" s="179">
        <f t="shared" si="28"/>
        <v>151.7504980676938</v>
      </c>
      <c r="O64" s="179">
        <f t="shared" si="28"/>
        <v>151.7504980676938</v>
      </c>
      <c r="P64" s="179">
        <f t="shared" ref="P64:U64" si="29">P17+P22-P50+P21+P33</f>
        <v>149.43697499232715</v>
      </c>
      <c r="Q64" s="179">
        <f t="shared" si="29"/>
        <v>149.43697499232715</v>
      </c>
      <c r="R64" s="179">
        <f t="shared" si="29"/>
        <v>148.83697499232716</v>
      </c>
      <c r="S64" s="179">
        <f t="shared" si="29"/>
        <v>148.83697499232716</v>
      </c>
      <c r="T64" s="179">
        <f t="shared" si="29"/>
        <v>151.83697499232716</v>
      </c>
      <c r="U64" s="179">
        <f t="shared" si="29"/>
        <v>151.33697499232716</v>
      </c>
      <c r="V64" s="171">
        <f>V17+V22-V50+V21+V33</f>
        <v>156.27697499232715</v>
      </c>
      <c r="W64" s="171">
        <f>W17+W22-W50+W21+W33</f>
        <v>156.27697499232715</v>
      </c>
    </row>
    <row r="65" spans="1:23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  <c r="P65" s="188" t="s">
        <v>16</v>
      </c>
      <c r="Q65" s="188" t="s">
        <v>16</v>
      </c>
      <c r="R65" s="195" t="s">
        <v>16</v>
      </c>
      <c r="S65" s="195" t="s">
        <v>16</v>
      </c>
      <c r="T65" s="195" t="s">
        <v>16</v>
      </c>
      <c r="U65" s="195" t="s">
        <v>16</v>
      </c>
      <c r="V65" s="193" t="s">
        <v>16</v>
      </c>
      <c r="W65" s="193" t="s">
        <v>16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" width="15.625" style="194" customWidth="1"/>
    <col min="17" max="17" width="15.625" style="3" customWidth="1"/>
    <col min="18" max="16384" width="9" style="3"/>
  </cols>
  <sheetData>
    <row r="1" spans="1:17" ht="14.25" customHeight="1">
      <c r="A1" s="4"/>
      <c r="B1" s="205" t="s">
        <v>100</v>
      </c>
      <c r="C1" s="205"/>
      <c r="D1" s="205" t="s">
        <v>101</v>
      </c>
      <c r="E1" s="205"/>
      <c r="F1" s="206" t="s">
        <v>113</v>
      </c>
      <c r="G1" s="206"/>
      <c r="H1" s="205" t="s">
        <v>116</v>
      </c>
      <c r="I1" s="205"/>
      <c r="J1" s="205" t="s">
        <v>124</v>
      </c>
      <c r="K1" s="205"/>
      <c r="L1" s="205" t="s">
        <v>128</v>
      </c>
      <c r="M1" s="205"/>
      <c r="N1" s="205" t="s">
        <v>129</v>
      </c>
      <c r="O1" s="205"/>
      <c r="P1" s="207" t="s">
        <v>132</v>
      </c>
      <c r="Q1" s="207"/>
    </row>
    <row r="2" spans="1:1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74" t="s">
        <v>102</v>
      </c>
      <c r="Q2" s="198" t="s">
        <v>110</v>
      </c>
    </row>
    <row r="3" spans="1:17" ht="15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</row>
    <row r="4" spans="1:17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64">
        <v>100</v>
      </c>
      <c r="Q4" s="164">
        <v>100</v>
      </c>
    </row>
    <row r="5" spans="1:17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91" t="s">
        <v>16</v>
      </c>
      <c r="Q5" s="191" t="s">
        <v>16</v>
      </c>
    </row>
    <row r="6" spans="1:17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91" t="s">
        <v>16</v>
      </c>
      <c r="Q6" s="191" t="s">
        <v>16</v>
      </c>
    </row>
    <row r="7" spans="1:17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92">
        <v>0.01</v>
      </c>
      <c r="Q7" s="192">
        <v>0.01</v>
      </c>
    </row>
    <row r="8" spans="1:17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91" t="s">
        <v>16</v>
      </c>
      <c r="Q8" s="191" t="s">
        <v>16</v>
      </c>
    </row>
    <row r="9" spans="1:17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6" t="s">
        <v>22</v>
      </c>
      <c r="M9" s="176" t="s">
        <v>22</v>
      </c>
      <c r="N9" s="178" t="s">
        <v>22</v>
      </c>
      <c r="O9" s="178" t="s">
        <v>22</v>
      </c>
      <c r="P9" s="164" t="s">
        <v>22</v>
      </c>
      <c r="Q9" s="164" t="s">
        <v>22</v>
      </c>
    </row>
    <row r="10" spans="1:17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6">
        <v>3</v>
      </c>
      <c r="M10" s="176">
        <v>3</v>
      </c>
      <c r="N10" s="178">
        <v>3</v>
      </c>
      <c r="O10" s="178">
        <v>3</v>
      </c>
      <c r="P10" s="164">
        <v>3</v>
      </c>
      <c r="Q10" s="164">
        <v>3</v>
      </c>
    </row>
    <row r="11" spans="1:17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68"/>
      <c r="Q11" s="168"/>
    </row>
    <row r="12" spans="1:1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64">
        <v>1</v>
      </c>
      <c r="Q12" s="164">
        <v>1</v>
      </c>
    </row>
    <row r="13" spans="1:17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6">
        <v>64</v>
      </c>
      <c r="M13" s="176">
        <v>64</v>
      </c>
      <c r="N13" s="178">
        <v>64</v>
      </c>
      <c r="O13" s="178">
        <v>64</v>
      </c>
      <c r="P13" s="164">
        <v>64</v>
      </c>
      <c r="Q13" s="164">
        <v>64</v>
      </c>
    </row>
    <row r="14" spans="1:17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6">
        <v>1</v>
      </c>
      <c r="M14" s="176">
        <v>1</v>
      </c>
      <c r="N14" s="178">
        <v>1</v>
      </c>
      <c r="O14" s="178">
        <v>1</v>
      </c>
      <c r="P14" s="164">
        <v>1</v>
      </c>
      <c r="Q14" s="164">
        <v>1</v>
      </c>
    </row>
    <row r="15" spans="1:17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6" t="s">
        <v>16</v>
      </c>
      <c r="M15" s="176" t="s">
        <v>16</v>
      </c>
      <c r="N15" s="178" t="s">
        <v>16</v>
      </c>
      <c r="O15" s="178" t="s">
        <v>16</v>
      </c>
      <c r="P15" s="164" t="s">
        <v>16</v>
      </c>
      <c r="Q15" s="164" t="s">
        <v>16</v>
      </c>
    </row>
    <row r="16" spans="1:17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64">
        <v>23</v>
      </c>
      <c r="Q16" s="164">
        <v>23</v>
      </c>
    </row>
    <row r="17" spans="1:17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64">
        <v>23</v>
      </c>
      <c r="Q17" s="164">
        <v>23</v>
      </c>
    </row>
    <row r="18" spans="1:17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f t="shared" ref="J18:O18" si="1">J19+10*LOG10(J12/J14)-J20</f>
        <v>0</v>
      </c>
      <c r="K18" s="176">
        <f t="shared" si="1"/>
        <v>-3</v>
      </c>
      <c r="L18" s="176">
        <f t="shared" si="1"/>
        <v>0</v>
      </c>
      <c r="M18" s="176">
        <f t="shared" si="1"/>
        <v>-3</v>
      </c>
      <c r="N18" s="178">
        <f t="shared" si="1"/>
        <v>0</v>
      </c>
      <c r="O18" s="178">
        <f t="shared" si="1"/>
        <v>-3</v>
      </c>
      <c r="P18" s="164">
        <f>P19+10*LOG10(P12/P14)-P20</f>
        <v>0</v>
      </c>
      <c r="Q18" s="164">
        <f>Q19+10*LOG10(Q12/Q14)-Q20</f>
        <v>-3</v>
      </c>
    </row>
    <row r="19" spans="1:17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64">
        <v>0</v>
      </c>
      <c r="Q19" s="164">
        <v>-3</v>
      </c>
    </row>
    <row r="20" spans="1:17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6">
        <v>0</v>
      </c>
      <c r="M20" s="176">
        <v>0</v>
      </c>
      <c r="N20" s="178">
        <v>0</v>
      </c>
      <c r="O20" s="178">
        <v>0</v>
      </c>
      <c r="P20" s="164">
        <v>0</v>
      </c>
      <c r="Q20" s="164">
        <v>0</v>
      </c>
    </row>
    <row r="21" spans="1:1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6">
        <v>0</v>
      </c>
      <c r="M21" s="176">
        <v>0</v>
      </c>
      <c r="N21" s="178">
        <v>0</v>
      </c>
      <c r="O21" s="178">
        <v>0</v>
      </c>
      <c r="P21" s="164">
        <v>0</v>
      </c>
      <c r="Q21" s="164">
        <v>0</v>
      </c>
    </row>
    <row r="22" spans="1:17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64">
        <v>0</v>
      </c>
      <c r="Q22" s="164">
        <v>0</v>
      </c>
    </row>
    <row r="23" spans="1:17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64">
        <v>0</v>
      </c>
      <c r="Q23" s="164">
        <v>0</v>
      </c>
    </row>
    <row r="24" spans="1:17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64">
        <v>1</v>
      </c>
      <c r="Q24" s="164">
        <v>1</v>
      </c>
    </row>
    <row r="25" spans="1:17" ht="15">
      <c r="A25" s="8" t="s">
        <v>49</v>
      </c>
      <c r="B25" s="9">
        <f t="shared" ref="B25:I25" si="2">B17+B18+B21+B22-B24</f>
        <v>22</v>
      </c>
      <c r="C25" s="9">
        <f t="shared" si="2"/>
        <v>19</v>
      </c>
      <c r="D25" s="9">
        <f t="shared" si="2"/>
        <v>22</v>
      </c>
      <c r="E25" s="9">
        <f t="shared" si="2"/>
        <v>19</v>
      </c>
      <c r="F25" s="83">
        <f t="shared" si="2"/>
        <v>22</v>
      </c>
      <c r="G25" s="83">
        <f t="shared" si="2"/>
        <v>19</v>
      </c>
      <c r="H25" s="9">
        <f t="shared" si="2"/>
        <v>22</v>
      </c>
      <c r="I25" s="9">
        <f t="shared" si="2"/>
        <v>19</v>
      </c>
      <c r="J25" s="178">
        <f t="shared" ref="J25:O25" si="3">J17+J18+J21+J22-J24</f>
        <v>22</v>
      </c>
      <c r="K25" s="178">
        <f t="shared" si="3"/>
        <v>19</v>
      </c>
      <c r="L25" s="178">
        <f t="shared" si="3"/>
        <v>22</v>
      </c>
      <c r="M25" s="178">
        <f t="shared" si="3"/>
        <v>19</v>
      </c>
      <c r="N25" s="178">
        <f t="shared" si="3"/>
        <v>22</v>
      </c>
      <c r="O25" s="178">
        <f t="shared" si="3"/>
        <v>19</v>
      </c>
      <c r="P25" s="164">
        <f>P17+P18+P21+P22-P24</f>
        <v>22</v>
      </c>
      <c r="Q25" s="164">
        <f>Q17+Q18+Q21+Q22-Q24</f>
        <v>19</v>
      </c>
    </row>
    <row r="26" spans="1:17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91" t="s">
        <v>16</v>
      </c>
      <c r="Q26" s="191" t="s">
        <v>16</v>
      </c>
    </row>
    <row r="27" spans="1:17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68"/>
      <c r="Q27" s="168"/>
    </row>
    <row r="28" spans="1:17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6">
        <v>192</v>
      </c>
      <c r="M28" s="176">
        <v>192</v>
      </c>
      <c r="N28" s="178">
        <v>192</v>
      </c>
      <c r="O28" s="178">
        <v>192</v>
      </c>
      <c r="P28" s="164">
        <v>192</v>
      </c>
      <c r="Q28" s="164">
        <v>192</v>
      </c>
    </row>
    <row r="29" spans="1:17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4</v>
      </c>
      <c r="M29" s="186">
        <v>4</v>
      </c>
      <c r="N29" s="186">
        <v>4</v>
      </c>
      <c r="O29" s="186">
        <v>4</v>
      </c>
      <c r="P29" s="163">
        <v>4</v>
      </c>
      <c r="Q29" s="163">
        <v>4</v>
      </c>
    </row>
    <row r="30" spans="1:17" ht="45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76">
        <f t="shared" ref="J30:O30" si="5">J31+10*LOG10(J28/J13)-J32</f>
        <v>12.771212547196624</v>
      </c>
      <c r="K30" s="176">
        <f t="shared" si="5"/>
        <v>12.771212547196624</v>
      </c>
      <c r="L30" s="176">
        <f t="shared" si="5"/>
        <v>12.771212547196624</v>
      </c>
      <c r="M30" s="176">
        <f t="shared" si="5"/>
        <v>12.771212547196624</v>
      </c>
      <c r="N30" s="178">
        <f t="shared" si="5"/>
        <v>8.7712125471966242</v>
      </c>
      <c r="O30" s="178">
        <f t="shared" si="5"/>
        <v>8.7712125471966242</v>
      </c>
      <c r="P30" s="164">
        <f>P31+10*LOG10(P28/P13)-P32</f>
        <v>9.2312125471966233</v>
      </c>
      <c r="Q30" s="164">
        <f>Q31+10*LOG10(Q28/Q13)-Q32</f>
        <v>9.2312125471966233</v>
      </c>
    </row>
    <row r="31" spans="1:17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64">
        <v>8</v>
      </c>
      <c r="Q31" s="164">
        <v>8</v>
      </c>
    </row>
    <row r="32" spans="1:17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4</v>
      </c>
      <c r="O32" s="186">
        <v>4</v>
      </c>
      <c r="P32" s="163">
        <v>3.54</v>
      </c>
      <c r="Q32" s="163">
        <v>3.54</v>
      </c>
    </row>
    <row r="33" spans="1:17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8</v>
      </c>
      <c r="M33" s="182">
        <v>8</v>
      </c>
      <c r="N33" s="182">
        <v>9</v>
      </c>
      <c r="O33" s="182">
        <v>9</v>
      </c>
      <c r="P33" s="169">
        <v>12</v>
      </c>
      <c r="Q33" s="169">
        <v>12</v>
      </c>
    </row>
    <row r="34" spans="1:17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64">
        <v>3</v>
      </c>
      <c r="Q34" s="164">
        <v>3</v>
      </c>
    </row>
    <row r="35" spans="1:17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64">
        <v>5</v>
      </c>
      <c r="Q35" s="164">
        <v>5</v>
      </c>
    </row>
    <row r="36" spans="1:17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64">
        <v>-174</v>
      </c>
      <c r="Q36" s="164">
        <v>-174</v>
      </c>
    </row>
    <row r="37" spans="1:17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-999</v>
      </c>
      <c r="K37" s="186">
        <v>-999</v>
      </c>
      <c r="L37" s="186">
        <v>-999</v>
      </c>
      <c r="M37" s="186">
        <v>-999</v>
      </c>
      <c r="N37" s="186">
        <v>-999</v>
      </c>
      <c r="O37" s="186">
        <v>-999</v>
      </c>
      <c r="P37" s="163">
        <v>-999</v>
      </c>
      <c r="Q37" s="163">
        <v>-999</v>
      </c>
    </row>
    <row r="38" spans="1:17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6" t="s">
        <v>16</v>
      </c>
      <c r="K38" s="176" t="s">
        <v>16</v>
      </c>
      <c r="L38" s="176" t="s">
        <v>16</v>
      </c>
      <c r="M38" s="176" t="s">
        <v>16</v>
      </c>
      <c r="N38" s="178" t="s">
        <v>16</v>
      </c>
      <c r="O38" s="178" t="s">
        <v>16</v>
      </c>
      <c r="P38" s="164" t="s">
        <v>16</v>
      </c>
      <c r="Q38" s="164" t="s">
        <v>16</v>
      </c>
    </row>
    <row r="39" spans="1:17" ht="30">
      <c r="A39" s="8" t="s">
        <v>66</v>
      </c>
      <c r="B39" s="13">
        <f t="shared" ref="B39:I39" si="6">10*LOG10(10^((B35+B36)/10)+10^(B37/10))</f>
        <v>-169.00000000000003</v>
      </c>
      <c r="C39" s="13">
        <f t="shared" si="6"/>
        <v>-169.00000000000003</v>
      </c>
      <c r="D39" s="13">
        <f t="shared" si="6"/>
        <v>-169.00000000000003</v>
      </c>
      <c r="E39" s="13">
        <f t="shared" si="6"/>
        <v>-169.00000000000003</v>
      </c>
      <c r="F39" s="86">
        <f t="shared" si="6"/>
        <v>-169.00000000000003</v>
      </c>
      <c r="G39" s="86">
        <f t="shared" si="6"/>
        <v>-169.00000000000003</v>
      </c>
      <c r="H39" s="13">
        <f t="shared" si="6"/>
        <v>-160.9583889004532</v>
      </c>
      <c r="I39" s="13">
        <f t="shared" si="6"/>
        <v>-160.9583889004532</v>
      </c>
      <c r="J39" s="176">
        <f t="shared" ref="J39:O39" si="7">10*LOG10(10^((J35+J36)/10)+10^(J37/10))</f>
        <v>-169.00000000000003</v>
      </c>
      <c r="K39" s="176">
        <f t="shared" si="7"/>
        <v>-169.00000000000003</v>
      </c>
      <c r="L39" s="176">
        <f t="shared" si="7"/>
        <v>-169.00000000000003</v>
      </c>
      <c r="M39" s="176">
        <f t="shared" si="7"/>
        <v>-169.00000000000003</v>
      </c>
      <c r="N39" s="178">
        <f t="shared" si="7"/>
        <v>-169.00000000000003</v>
      </c>
      <c r="O39" s="178">
        <f t="shared" si="7"/>
        <v>-169.00000000000003</v>
      </c>
      <c r="P39" s="164">
        <f>10*LOG10(10^((P35+P36)/10)+10^(P37/10))</f>
        <v>-169.00000000000003</v>
      </c>
      <c r="Q39" s="164">
        <f>10*LOG10(10^((Q35+Q36)/10)+10^(Q37/10))</f>
        <v>-169.00000000000003</v>
      </c>
    </row>
    <row r="40" spans="1:17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91" t="s">
        <v>16</v>
      </c>
      <c r="Q40" s="191" t="s">
        <v>16</v>
      </c>
    </row>
    <row r="41" spans="1:17" ht="15">
      <c r="A41" s="21" t="s">
        <v>68</v>
      </c>
      <c r="B41" s="13">
        <f t="shared" ref="B41:I41" si="8">1*12*30*1000</f>
        <v>360000</v>
      </c>
      <c r="C41" s="13">
        <f t="shared" si="8"/>
        <v>360000</v>
      </c>
      <c r="D41" s="13">
        <f t="shared" si="8"/>
        <v>360000</v>
      </c>
      <c r="E41" s="13">
        <f t="shared" si="8"/>
        <v>360000</v>
      </c>
      <c r="F41" s="86">
        <f t="shared" si="8"/>
        <v>360000</v>
      </c>
      <c r="G41" s="86">
        <f t="shared" si="8"/>
        <v>360000</v>
      </c>
      <c r="H41" s="13">
        <f t="shared" si="8"/>
        <v>360000</v>
      </c>
      <c r="I41" s="13">
        <f t="shared" si="8"/>
        <v>360000</v>
      </c>
      <c r="J41" s="176">
        <f t="shared" ref="J41:O41" si="9">1*12*30*1000</f>
        <v>360000</v>
      </c>
      <c r="K41" s="176">
        <f t="shared" si="9"/>
        <v>360000</v>
      </c>
      <c r="L41" s="176">
        <f t="shared" si="9"/>
        <v>360000</v>
      </c>
      <c r="M41" s="176">
        <f t="shared" si="9"/>
        <v>360000</v>
      </c>
      <c r="N41" s="178">
        <f t="shared" si="9"/>
        <v>360000</v>
      </c>
      <c r="O41" s="178">
        <f t="shared" si="9"/>
        <v>360000</v>
      </c>
      <c r="P41" s="164">
        <f>1*12*30*1000</f>
        <v>360000</v>
      </c>
      <c r="Q41" s="164">
        <f>1*12*30*1000</f>
        <v>360000</v>
      </c>
    </row>
    <row r="42" spans="1:17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6" t="s">
        <v>16</v>
      </c>
      <c r="K42" s="176" t="s">
        <v>16</v>
      </c>
      <c r="L42" s="176" t="s">
        <v>16</v>
      </c>
      <c r="M42" s="176" t="s">
        <v>16</v>
      </c>
      <c r="N42" s="178" t="s">
        <v>16</v>
      </c>
      <c r="O42" s="178" t="s">
        <v>16</v>
      </c>
      <c r="P42" s="164" t="s">
        <v>16</v>
      </c>
      <c r="Q42" s="164" t="s">
        <v>16</v>
      </c>
    </row>
    <row r="43" spans="1:17" ht="15">
      <c r="A43" s="8" t="s">
        <v>71</v>
      </c>
      <c r="B43" s="13">
        <f t="shared" ref="B43:I43" si="10">B39+10*LOG10(B41)</f>
        <v>-113.43697499232715</v>
      </c>
      <c r="C43" s="13">
        <f t="shared" si="10"/>
        <v>-113.43697499232715</v>
      </c>
      <c r="D43" s="13">
        <f t="shared" si="10"/>
        <v>-113.43697499232715</v>
      </c>
      <c r="E43" s="13">
        <f t="shared" si="10"/>
        <v>-113.43697499232715</v>
      </c>
      <c r="F43" s="86">
        <f t="shared" si="10"/>
        <v>-113.43697499232715</v>
      </c>
      <c r="G43" s="86">
        <f t="shared" si="10"/>
        <v>-113.43697499232715</v>
      </c>
      <c r="H43" s="13">
        <f t="shared" si="10"/>
        <v>-105.39536389278032</v>
      </c>
      <c r="I43" s="13">
        <f t="shared" si="10"/>
        <v>-105.39536389278032</v>
      </c>
      <c r="J43" s="176">
        <f t="shared" ref="J43:O43" si="11">J39+10*LOG10(J41)</f>
        <v>-113.43697499232715</v>
      </c>
      <c r="K43" s="176">
        <f t="shared" si="11"/>
        <v>-113.43697499232715</v>
      </c>
      <c r="L43" s="176">
        <f t="shared" si="11"/>
        <v>-113.43697499232715</v>
      </c>
      <c r="M43" s="176">
        <f t="shared" si="11"/>
        <v>-113.43697499232715</v>
      </c>
      <c r="N43" s="178">
        <f t="shared" si="11"/>
        <v>-113.43697499232715</v>
      </c>
      <c r="O43" s="178">
        <f t="shared" si="11"/>
        <v>-113.43697499232715</v>
      </c>
      <c r="P43" s="164">
        <f>P39+10*LOG10(P41)</f>
        <v>-113.43697499232715</v>
      </c>
      <c r="Q43" s="164">
        <f>Q39+10*LOG10(Q41)</f>
        <v>-113.43697499232715</v>
      </c>
    </row>
    <row r="44" spans="1:17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91" t="s">
        <v>16</v>
      </c>
      <c r="Q44" s="191" t="s">
        <v>16</v>
      </c>
    </row>
    <row r="45" spans="1:17" ht="15">
      <c r="A45" s="18" t="s">
        <v>73</v>
      </c>
      <c r="B45" s="19">
        <v>-3.6</v>
      </c>
      <c r="C45" s="19">
        <v>-3.3</v>
      </c>
      <c r="D45" s="19">
        <v>-8.57</v>
      </c>
      <c r="E45" s="19">
        <v>-8.57</v>
      </c>
      <c r="F45" s="77">
        <v>-3.84</v>
      </c>
      <c r="G45" s="77">
        <v>-3.76</v>
      </c>
      <c r="H45" s="17">
        <v>-3.55</v>
      </c>
      <c r="I45" s="17">
        <v>-3.55</v>
      </c>
      <c r="J45" s="182">
        <v>-13.63</v>
      </c>
      <c r="K45" s="182">
        <v>-13.63</v>
      </c>
      <c r="L45" s="182">
        <v>-5</v>
      </c>
      <c r="M45" s="182">
        <v>-5</v>
      </c>
      <c r="N45" s="182">
        <v>-7.34</v>
      </c>
      <c r="O45" s="182">
        <v>-7.34</v>
      </c>
      <c r="P45" s="169">
        <v>-8.6</v>
      </c>
      <c r="Q45" s="169">
        <v>-8.6</v>
      </c>
    </row>
    <row r="46" spans="1:17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6" t="s">
        <v>16</v>
      </c>
      <c r="K46" s="176" t="s">
        <v>16</v>
      </c>
      <c r="L46" s="176" t="s">
        <v>16</v>
      </c>
      <c r="M46" s="176" t="s">
        <v>16</v>
      </c>
      <c r="N46" s="178" t="s">
        <v>16</v>
      </c>
      <c r="O46" s="178" t="s">
        <v>16</v>
      </c>
      <c r="P46" s="164" t="s">
        <v>16</v>
      </c>
      <c r="Q46" s="164" t="s">
        <v>16</v>
      </c>
    </row>
    <row r="47" spans="1:17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64">
        <v>2</v>
      </c>
      <c r="Q47" s="164">
        <v>2</v>
      </c>
    </row>
    <row r="48" spans="1:17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64">
        <v>0</v>
      </c>
      <c r="Q48" s="164">
        <v>0</v>
      </c>
    </row>
    <row r="49" spans="1:17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91" t="s">
        <v>16</v>
      </c>
      <c r="Q49" s="191" t="s">
        <v>16</v>
      </c>
    </row>
    <row r="50" spans="1:17" ht="30">
      <c r="A50" s="8" t="s">
        <v>80</v>
      </c>
      <c r="B50" s="13">
        <f t="shared" ref="B50:I50" si="12">B43+B45+B47-B48</f>
        <v>-115.03697499232715</v>
      </c>
      <c r="C50" s="13">
        <f t="shared" si="12"/>
        <v>-114.73697499232715</v>
      </c>
      <c r="D50" s="13">
        <f t="shared" si="12"/>
        <v>-120.00697499232714</v>
      </c>
      <c r="E50" s="13">
        <f t="shared" si="12"/>
        <v>-120.00697499232714</v>
      </c>
      <c r="F50" s="86">
        <f t="shared" si="12"/>
        <v>-115.27697499232715</v>
      </c>
      <c r="G50" s="86">
        <f t="shared" si="12"/>
        <v>-115.19697499232716</v>
      </c>
      <c r="H50" s="13">
        <f t="shared" si="12"/>
        <v>-106.94536389278032</v>
      </c>
      <c r="I50" s="13">
        <f t="shared" si="12"/>
        <v>-106.94536389278032</v>
      </c>
      <c r="J50" s="176">
        <f t="shared" ref="J50:O50" si="13">J43+J45+J47-J48</f>
        <v>-125.06697499232715</v>
      </c>
      <c r="K50" s="176">
        <f t="shared" si="13"/>
        <v>-125.06697499232715</v>
      </c>
      <c r="L50" s="176">
        <f t="shared" si="13"/>
        <v>-116.43697499232715</v>
      </c>
      <c r="M50" s="176">
        <f t="shared" si="13"/>
        <v>-116.43697499232715</v>
      </c>
      <c r="N50" s="178">
        <f t="shared" si="13"/>
        <v>-118.77697499232715</v>
      </c>
      <c r="O50" s="178">
        <f t="shared" si="13"/>
        <v>-118.77697499232715</v>
      </c>
      <c r="P50" s="164">
        <f>P43+P45+P47-P48</f>
        <v>-120.03697499232715</v>
      </c>
      <c r="Q50" s="164">
        <f>Q43+Q45+Q47-Q48</f>
        <v>-120.03697499232715</v>
      </c>
    </row>
    <row r="51" spans="1:17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6" t="s">
        <v>16</v>
      </c>
      <c r="K51" s="176" t="s">
        <v>16</v>
      </c>
      <c r="L51" s="176" t="s">
        <v>16</v>
      </c>
      <c r="M51" s="176" t="s">
        <v>16</v>
      </c>
      <c r="N51" s="178" t="s">
        <v>16</v>
      </c>
      <c r="O51" s="178" t="s">
        <v>16</v>
      </c>
      <c r="P51" s="164" t="s">
        <v>16</v>
      </c>
      <c r="Q51" s="164" t="s">
        <v>16</v>
      </c>
    </row>
    <row r="52" spans="1:17" ht="30">
      <c r="A52" s="22" t="s">
        <v>83</v>
      </c>
      <c r="B52" s="23">
        <f t="shared" ref="B52:I52" si="14">B25+B30+B33-B34-B50</f>
        <v>154.80818753952377</v>
      </c>
      <c r="C52" s="23">
        <f t="shared" si="14"/>
        <v>151.50818753952376</v>
      </c>
      <c r="D52" s="23">
        <f t="shared" si="14"/>
        <v>160.86818753952377</v>
      </c>
      <c r="E52" s="23">
        <f t="shared" si="14"/>
        <v>157.86818753952377</v>
      </c>
      <c r="F52" s="90">
        <f t="shared" si="14"/>
        <v>155.04818753952378</v>
      </c>
      <c r="G52" s="90">
        <f t="shared" si="14"/>
        <v>151.9681875395238</v>
      </c>
      <c r="H52" s="23">
        <f t="shared" si="14"/>
        <v>153.76807622317602</v>
      </c>
      <c r="I52" s="23">
        <f t="shared" si="14"/>
        <v>150.76807622317602</v>
      </c>
      <c r="J52" s="179">
        <f t="shared" ref="J52:O52" si="15">J25+J30+J33-J34-J50</f>
        <v>164.83818753952377</v>
      </c>
      <c r="K52" s="179">
        <f t="shared" si="15"/>
        <v>161.83818753952377</v>
      </c>
      <c r="L52" s="179">
        <f t="shared" si="15"/>
        <v>156.20818753952378</v>
      </c>
      <c r="M52" s="179">
        <f t="shared" si="15"/>
        <v>153.20818753952378</v>
      </c>
      <c r="N52" s="179">
        <f t="shared" si="15"/>
        <v>155.54818753952378</v>
      </c>
      <c r="O52" s="179">
        <f t="shared" si="15"/>
        <v>152.54818753952378</v>
      </c>
      <c r="P52" s="171">
        <f>P25+P30+P33-P34-P50</f>
        <v>160.26818753952375</v>
      </c>
      <c r="Q52" s="171">
        <f>Q25+Q30+Q33-Q34-Q50</f>
        <v>157.26818753952375</v>
      </c>
    </row>
    <row r="53" spans="1:17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88" t="s">
        <v>16</v>
      </c>
      <c r="K53" s="188" t="s">
        <v>16</v>
      </c>
      <c r="L53" s="188" t="s">
        <v>16</v>
      </c>
      <c r="M53" s="188" t="s">
        <v>16</v>
      </c>
      <c r="N53" s="195" t="s">
        <v>16</v>
      </c>
      <c r="O53" s="195" t="s">
        <v>16</v>
      </c>
      <c r="P53" s="193" t="s">
        <v>16</v>
      </c>
      <c r="Q53" s="193" t="s">
        <v>16</v>
      </c>
    </row>
    <row r="54" spans="1:17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68"/>
      <c r="Q54" s="168"/>
    </row>
    <row r="55" spans="1:1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63">
        <v>7</v>
      </c>
      <c r="Q55" s="163">
        <v>7</v>
      </c>
    </row>
    <row r="56" spans="1:17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7.56</v>
      </c>
      <c r="K56" s="186">
        <v>7.56</v>
      </c>
      <c r="L56" s="186">
        <v>7.56</v>
      </c>
      <c r="M56" s="186">
        <v>7.56</v>
      </c>
      <c r="N56" s="186">
        <v>7.56</v>
      </c>
      <c r="O56" s="186">
        <v>7.56</v>
      </c>
      <c r="P56" s="163">
        <v>7.56</v>
      </c>
      <c r="Q56" s="163">
        <v>7.56</v>
      </c>
    </row>
    <row r="57" spans="1:17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7" t="s">
        <v>16</v>
      </c>
      <c r="K57" s="187" t="s">
        <v>16</v>
      </c>
      <c r="L57" s="187" t="s">
        <v>16</v>
      </c>
      <c r="M57" s="187" t="s">
        <v>16</v>
      </c>
      <c r="N57" s="183" t="s">
        <v>16</v>
      </c>
      <c r="O57" s="183" t="s">
        <v>16</v>
      </c>
      <c r="P57" s="191" t="s">
        <v>16</v>
      </c>
      <c r="Q57" s="191" t="s">
        <v>16</v>
      </c>
    </row>
    <row r="58" spans="1:17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63">
        <v>0</v>
      </c>
      <c r="Q58" s="163">
        <v>0</v>
      </c>
    </row>
    <row r="59" spans="1:17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63">
        <v>26.25</v>
      </c>
      <c r="Q59" s="163">
        <v>26.25</v>
      </c>
    </row>
    <row r="60" spans="1:17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63">
        <v>0</v>
      </c>
      <c r="Q60" s="163">
        <v>0</v>
      </c>
    </row>
    <row r="61" spans="1:17" ht="30">
      <c r="A61" s="22" t="s">
        <v>108</v>
      </c>
      <c r="B61" s="23">
        <f t="shared" ref="B61:I61" si="16">B52-B56+B58-B59+B60</f>
        <v>120.99818753952377</v>
      </c>
      <c r="C61" s="23">
        <f t="shared" si="16"/>
        <v>117.69818753952376</v>
      </c>
      <c r="D61" s="23">
        <f t="shared" si="16"/>
        <v>127.05818753952377</v>
      </c>
      <c r="E61" s="23">
        <f t="shared" si="16"/>
        <v>124.05818753952377</v>
      </c>
      <c r="F61" s="90">
        <f t="shared" si="16"/>
        <v>121.23818753952378</v>
      </c>
      <c r="G61" s="90">
        <f t="shared" si="16"/>
        <v>118.15818753952379</v>
      </c>
      <c r="H61" s="23">
        <f t="shared" si="16"/>
        <v>119.95807622317602</v>
      </c>
      <c r="I61" s="23">
        <f t="shared" si="16"/>
        <v>116.95807622317602</v>
      </c>
      <c r="J61" s="179">
        <f t="shared" ref="J61:O61" si="17">J52-J56+J58-J59+J60</f>
        <v>131.02818753952377</v>
      </c>
      <c r="K61" s="179">
        <f t="shared" si="17"/>
        <v>128.02818753952377</v>
      </c>
      <c r="L61" s="179">
        <f t="shared" si="17"/>
        <v>122.39818753952378</v>
      </c>
      <c r="M61" s="179">
        <f t="shared" si="17"/>
        <v>119.39818753952378</v>
      </c>
      <c r="N61" s="179">
        <f t="shared" si="17"/>
        <v>121.73818753952378</v>
      </c>
      <c r="O61" s="179">
        <f t="shared" si="17"/>
        <v>118.73818753952378</v>
      </c>
      <c r="P61" s="171">
        <f>P52-P56+P58-P59+P60</f>
        <v>126.45818753952375</v>
      </c>
      <c r="Q61" s="171">
        <f>Q52-Q56+Q58-Q59+Q60</f>
        <v>123.45818753952375</v>
      </c>
    </row>
    <row r="62" spans="1:17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88" t="s">
        <v>16</v>
      </c>
      <c r="K62" s="188" t="s">
        <v>16</v>
      </c>
      <c r="L62" s="188" t="s">
        <v>16</v>
      </c>
      <c r="M62" s="188" t="s">
        <v>16</v>
      </c>
      <c r="N62" s="195" t="s">
        <v>16</v>
      </c>
      <c r="O62" s="195" t="s">
        <v>16</v>
      </c>
      <c r="P62" s="193" t="s">
        <v>16</v>
      </c>
      <c r="Q62" s="193" t="s">
        <v>16</v>
      </c>
    </row>
    <row r="63" spans="1:17">
      <c r="C63" s="2"/>
      <c r="E63" s="2"/>
      <c r="G63" s="82"/>
      <c r="H63" s="2"/>
      <c r="I63" s="2"/>
      <c r="K63" s="2"/>
      <c r="M63" s="2"/>
      <c r="O63" s="2"/>
      <c r="Q63" s="194"/>
    </row>
    <row r="64" spans="1:17" ht="15">
      <c r="A64" s="22" t="s">
        <v>97</v>
      </c>
      <c r="B64" s="23">
        <f t="shared" ref="B64:I64" si="18">B17+B22-B50+B21+B33</f>
        <v>146.03697499232715</v>
      </c>
      <c r="C64" s="23">
        <f t="shared" si="18"/>
        <v>145.73697499232713</v>
      </c>
      <c r="D64" s="23">
        <f t="shared" si="18"/>
        <v>155.04697499232714</v>
      </c>
      <c r="E64" s="23">
        <f t="shared" si="18"/>
        <v>155.04697499232714</v>
      </c>
      <c r="F64" s="90">
        <f t="shared" si="18"/>
        <v>146.27697499232715</v>
      </c>
      <c r="G64" s="90">
        <f t="shared" si="18"/>
        <v>146.19697499232717</v>
      </c>
      <c r="H64" s="23">
        <f t="shared" si="18"/>
        <v>144.9968636759794</v>
      </c>
      <c r="I64" s="23">
        <f t="shared" si="18"/>
        <v>144.9968636759794</v>
      </c>
      <c r="J64" s="179">
        <f t="shared" ref="J64:O64" si="19">J17+J22-J50+J21+J33</f>
        <v>156.06697499232715</v>
      </c>
      <c r="K64" s="179">
        <f t="shared" si="19"/>
        <v>156.06697499232715</v>
      </c>
      <c r="L64" s="179">
        <f t="shared" si="19"/>
        <v>147.43697499232715</v>
      </c>
      <c r="M64" s="179">
        <f t="shared" si="19"/>
        <v>147.43697499232715</v>
      </c>
      <c r="N64" s="179">
        <f t="shared" si="19"/>
        <v>150.77697499232715</v>
      </c>
      <c r="O64" s="179">
        <f t="shared" si="19"/>
        <v>150.77697499232715</v>
      </c>
      <c r="P64" s="171">
        <f>P17+P22-P50+P21+P33</f>
        <v>155.03697499232715</v>
      </c>
      <c r="Q64" s="171">
        <f>Q17+Q22-Q50+Q21+Q33</f>
        <v>155.03697499232715</v>
      </c>
    </row>
    <row r="65" spans="1:17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88" t="s">
        <v>16</v>
      </c>
      <c r="K65" s="188" t="s">
        <v>16</v>
      </c>
      <c r="L65" s="188" t="s">
        <v>16</v>
      </c>
      <c r="M65" s="188" t="s">
        <v>16</v>
      </c>
      <c r="N65" s="195" t="s">
        <v>16</v>
      </c>
      <c r="O65" s="195" t="s">
        <v>16</v>
      </c>
      <c r="P65" s="193" t="s">
        <v>16</v>
      </c>
      <c r="Q65" s="193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" width="15.625" style="2" customWidth="1"/>
    <col min="17" max="19" width="15.625" style="3" customWidth="1"/>
    <col min="20" max="20" width="15.625" style="2" customWidth="1"/>
    <col min="21" max="21" width="15.625" style="3" customWidth="1"/>
    <col min="22" max="22" width="15.625" style="194" customWidth="1"/>
    <col min="23" max="23" width="15.625" style="3" customWidth="1"/>
    <col min="24" max="16384" width="9" style="3"/>
  </cols>
  <sheetData>
    <row r="1" spans="1:23" ht="14.25" customHeight="1">
      <c r="A1" s="4"/>
      <c r="B1" s="205" t="s">
        <v>100</v>
      </c>
      <c r="C1" s="205"/>
      <c r="D1" s="205" t="s">
        <v>101</v>
      </c>
      <c r="E1" s="205"/>
      <c r="F1" s="206" t="s">
        <v>113</v>
      </c>
      <c r="G1" s="206"/>
      <c r="H1" s="205" t="s">
        <v>116</v>
      </c>
      <c r="I1" s="205"/>
      <c r="J1" s="205" t="s">
        <v>123</v>
      </c>
      <c r="K1" s="205"/>
      <c r="L1" s="205" t="s">
        <v>126</v>
      </c>
      <c r="M1" s="205"/>
      <c r="N1" s="205" t="s">
        <v>128</v>
      </c>
      <c r="O1" s="205"/>
      <c r="P1" s="205" t="s">
        <v>129</v>
      </c>
      <c r="Q1" s="205"/>
      <c r="R1" s="205" t="s">
        <v>130</v>
      </c>
      <c r="S1" s="205"/>
      <c r="T1" s="205" t="s">
        <v>131</v>
      </c>
      <c r="U1" s="205"/>
      <c r="V1" s="207" t="s">
        <v>132</v>
      </c>
      <c r="W1" s="207"/>
    </row>
    <row r="2" spans="1:23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74" t="s">
        <v>102</v>
      </c>
      <c r="W2" s="198" t="s">
        <v>110</v>
      </c>
    </row>
    <row r="3" spans="1:23" ht="15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</row>
    <row r="4" spans="1:23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64">
        <v>100</v>
      </c>
      <c r="W4" s="164">
        <v>100</v>
      </c>
    </row>
    <row r="5" spans="1:23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91" t="s">
        <v>16</v>
      </c>
      <c r="W5" s="191" t="s">
        <v>16</v>
      </c>
    </row>
    <row r="6" spans="1:23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  <c r="V6" s="191" t="s">
        <v>16</v>
      </c>
      <c r="W6" s="191" t="s">
        <v>16</v>
      </c>
    </row>
    <row r="7" spans="1:23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81">
        <v>0.01</v>
      </c>
      <c r="Q7" s="181">
        <v>0.01</v>
      </c>
      <c r="R7" s="181">
        <v>0.01</v>
      </c>
      <c r="S7" s="181">
        <v>0.01</v>
      </c>
      <c r="T7" s="181">
        <v>0.01</v>
      </c>
      <c r="U7" s="181">
        <v>0.01</v>
      </c>
      <c r="V7" s="192">
        <v>0.01</v>
      </c>
      <c r="W7" s="192">
        <v>0.01</v>
      </c>
    </row>
    <row r="8" spans="1:23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83" t="s">
        <v>16</v>
      </c>
      <c r="Q8" s="183" t="s">
        <v>16</v>
      </c>
      <c r="R8" s="183" t="s">
        <v>16</v>
      </c>
      <c r="S8" s="183" t="s">
        <v>16</v>
      </c>
      <c r="T8" s="183" t="s">
        <v>16</v>
      </c>
      <c r="U8" s="183" t="s">
        <v>16</v>
      </c>
      <c r="V8" s="191" t="s">
        <v>16</v>
      </c>
      <c r="W8" s="191" t="s">
        <v>16</v>
      </c>
    </row>
    <row r="9" spans="1:23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  <c r="P9" s="178" t="s">
        <v>22</v>
      </c>
      <c r="Q9" s="178" t="s">
        <v>22</v>
      </c>
      <c r="R9" s="178" t="s">
        <v>22</v>
      </c>
      <c r="S9" s="178" t="s">
        <v>22</v>
      </c>
      <c r="T9" s="178" t="s">
        <v>22</v>
      </c>
      <c r="U9" s="178" t="s">
        <v>22</v>
      </c>
      <c r="V9" s="164" t="s">
        <v>22</v>
      </c>
      <c r="W9" s="164" t="s">
        <v>22</v>
      </c>
    </row>
    <row r="10" spans="1:23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  <c r="P10" s="178">
        <v>3</v>
      </c>
      <c r="Q10" s="178">
        <v>3</v>
      </c>
      <c r="R10" s="178">
        <v>3</v>
      </c>
      <c r="S10" s="178">
        <v>3</v>
      </c>
      <c r="T10" s="178">
        <v>3</v>
      </c>
      <c r="U10" s="178">
        <v>3</v>
      </c>
      <c r="V10" s="164">
        <v>3</v>
      </c>
      <c r="W10" s="164">
        <v>3</v>
      </c>
    </row>
    <row r="11" spans="1:23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68"/>
      <c r="W11" s="168"/>
    </row>
    <row r="12" spans="1:23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64">
        <v>1</v>
      </c>
      <c r="W12" s="164">
        <v>1</v>
      </c>
    </row>
    <row r="13" spans="1:23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  <c r="P13" s="178">
        <v>64</v>
      </c>
      <c r="Q13" s="178">
        <v>64</v>
      </c>
      <c r="R13" s="178">
        <v>64</v>
      </c>
      <c r="S13" s="178">
        <v>64</v>
      </c>
      <c r="T13" s="178">
        <v>64</v>
      </c>
      <c r="U13" s="178">
        <v>64</v>
      </c>
      <c r="V13" s="164">
        <v>64</v>
      </c>
      <c r="W13" s="164">
        <v>64</v>
      </c>
    </row>
    <row r="14" spans="1:23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  <c r="P14" s="178">
        <v>1</v>
      </c>
      <c r="Q14" s="178">
        <v>1</v>
      </c>
      <c r="R14" s="178">
        <v>1</v>
      </c>
      <c r="S14" s="178">
        <v>1</v>
      </c>
      <c r="T14" s="178">
        <v>1</v>
      </c>
      <c r="U14" s="178">
        <v>1</v>
      </c>
      <c r="V14" s="164">
        <v>1</v>
      </c>
      <c r="W14" s="164">
        <v>1</v>
      </c>
    </row>
    <row r="15" spans="1:23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  <c r="P15" s="178" t="s">
        <v>16</v>
      </c>
      <c r="Q15" s="178" t="s">
        <v>16</v>
      </c>
      <c r="R15" s="178" t="s">
        <v>16</v>
      </c>
      <c r="S15" s="178" t="s">
        <v>16</v>
      </c>
      <c r="T15" s="178" t="s">
        <v>16</v>
      </c>
      <c r="U15" s="178" t="s">
        <v>16</v>
      </c>
      <c r="V15" s="164" t="s">
        <v>16</v>
      </c>
      <c r="W15" s="164" t="s">
        <v>16</v>
      </c>
    </row>
    <row r="16" spans="1:23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64">
        <v>23</v>
      </c>
      <c r="W16" s="164">
        <v>23</v>
      </c>
    </row>
    <row r="17" spans="1:23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64">
        <v>23</v>
      </c>
      <c r="W17" s="164">
        <v>23</v>
      </c>
    </row>
    <row r="18" spans="1:23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 t="shared" ref="J18:O18" si="1">J19+10*LOG10(J12/J14)-J20</f>
        <v>0</v>
      </c>
      <c r="K18" s="178">
        <f t="shared" si="1"/>
        <v>-3</v>
      </c>
      <c r="L18" s="176">
        <f t="shared" si="1"/>
        <v>0</v>
      </c>
      <c r="M18" s="176">
        <f t="shared" si="1"/>
        <v>-3</v>
      </c>
      <c r="N18" s="176">
        <f t="shared" si="1"/>
        <v>0</v>
      </c>
      <c r="O18" s="176">
        <f t="shared" si="1"/>
        <v>-3</v>
      </c>
      <c r="P18" s="178">
        <f>P19+10*LOG10(P12/P14)-P20</f>
        <v>0</v>
      </c>
      <c r="Q18" s="178">
        <f>Q19+10*LOG10(Q12/Q14)-Q20</f>
        <v>-3</v>
      </c>
      <c r="R18" s="178">
        <f t="shared" ref="R18:S18" si="2">R19+10*LOG10(R12/R14)-R20</f>
        <v>0</v>
      </c>
      <c r="S18" s="178">
        <f t="shared" si="2"/>
        <v>-3</v>
      </c>
      <c r="T18" s="178">
        <f>T19+10*LOG10(T12/T14)-T20</f>
        <v>0</v>
      </c>
      <c r="U18" s="178">
        <f>U19+10*LOG10(U12/U14)-U20</f>
        <v>-3</v>
      </c>
      <c r="V18" s="164">
        <f>V19+10*LOG10(V12/V14)-V20</f>
        <v>0</v>
      </c>
      <c r="W18" s="164">
        <f>W19+10*LOG10(W12/W14)-W20</f>
        <v>-3</v>
      </c>
    </row>
    <row r="19" spans="1:23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64">
        <v>0</v>
      </c>
      <c r="W19" s="164">
        <v>-3</v>
      </c>
    </row>
    <row r="20" spans="1:23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  <c r="P20" s="178">
        <v>0</v>
      </c>
      <c r="Q20" s="178">
        <v>0</v>
      </c>
      <c r="R20" s="178">
        <v>0</v>
      </c>
      <c r="S20" s="178">
        <v>0</v>
      </c>
      <c r="T20" s="178">
        <v>0</v>
      </c>
      <c r="U20" s="178">
        <v>0</v>
      </c>
      <c r="V20" s="164">
        <v>0</v>
      </c>
      <c r="W20" s="164">
        <v>0</v>
      </c>
    </row>
    <row r="21" spans="1:23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  <c r="P21" s="178">
        <v>0</v>
      </c>
      <c r="Q21" s="178">
        <v>0</v>
      </c>
      <c r="R21" s="178">
        <v>0</v>
      </c>
      <c r="S21" s="178">
        <v>0</v>
      </c>
      <c r="T21" s="178">
        <v>0</v>
      </c>
      <c r="U21" s="178">
        <v>0</v>
      </c>
      <c r="V21" s="164">
        <v>0</v>
      </c>
      <c r="W21" s="164">
        <v>0</v>
      </c>
    </row>
    <row r="22" spans="1:23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64">
        <v>0</v>
      </c>
      <c r="W22" s="164">
        <v>0</v>
      </c>
    </row>
    <row r="23" spans="1:23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64">
        <v>0</v>
      </c>
      <c r="W23" s="164">
        <v>0</v>
      </c>
    </row>
    <row r="24" spans="1:23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64">
        <v>1</v>
      </c>
      <c r="W24" s="164">
        <v>1</v>
      </c>
    </row>
    <row r="25" spans="1:23" ht="15">
      <c r="A25" s="8" t="s">
        <v>49</v>
      </c>
      <c r="B25" s="9">
        <f t="shared" ref="B25:I25" si="3">B17+B18+B21+B22-B24</f>
        <v>22</v>
      </c>
      <c r="C25" s="9">
        <f t="shared" si="3"/>
        <v>19</v>
      </c>
      <c r="D25" s="9">
        <f t="shared" si="3"/>
        <v>22</v>
      </c>
      <c r="E25" s="9">
        <f t="shared" si="3"/>
        <v>19</v>
      </c>
      <c r="F25" s="83">
        <f t="shared" si="3"/>
        <v>22</v>
      </c>
      <c r="G25" s="83">
        <f t="shared" si="3"/>
        <v>19</v>
      </c>
      <c r="H25" s="9">
        <f t="shared" si="3"/>
        <v>22</v>
      </c>
      <c r="I25" s="9">
        <f t="shared" si="3"/>
        <v>19</v>
      </c>
      <c r="J25" s="178">
        <f t="shared" ref="J25:O25" si="4">J17+J18+J21+J22-J24</f>
        <v>22</v>
      </c>
      <c r="K25" s="178">
        <f t="shared" si="4"/>
        <v>19</v>
      </c>
      <c r="L25" s="178">
        <f t="shared" si="4"/>
        <v>22</v>
      </c>
      <c r="M25" s="178">
        <f t="shared" si="4"/>
        <v>19</v>
      </c>
      <c r="N25" s="178">
        <f t="shared" si="4"/>
        <v>22</v>
      </c>
      <c r="O25" s="178">
        <f t="shared" si="4"/>
        <v>19</v>
      </c>
      <c r="P25" s="178">
        <f>P17+P18+P21+P22-P24</f>
        <v>22</v>
      </c>
      <c r="Q25" s="178">
        <f>Q17+Q18+Q21+Q22-Q24</f>
        <v>19</v>
      </c>
      <c r="R25" s="178">
        <f t="shared" ref="R25:S25" si="5">R17+R18+R21+R22-R24</f>
        <v>22</v>
      </c>
      <c r="S25" s="178">
        <f t="shared" si="5"/>
        <v>19</v>
      </c>
      <c r="T25" s="178">
        <f>T17+T18+T21+T22-T24</f>
        <v>22</v>
      </c>
      <c r="U25" s="178">
        <f>U17+U18+U21+U22-U24</f>
        <v>19</v>
      </c>
      <c r="V25" s="164">
        <f>V17+V18+V21+V22-V24</f>
        <v>22</v>
      </c>
      <c r="W25" s="164">
        <f>W17+W18+W21+W22-W24</f>
        <v>19</v>
      </c>
    </row>
    <row r="26" spans="1:23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83" t="s">
        <v>16</v>
      </c>
      <c r="Q26" s="183" t="s">
        <v>16</v>
      </c>
      <c r="R26" s="183" t="s">
        <v>16</v>
      </c>
      <c r="S26" s="183" t="s">
        <v>16</v>
      </c>
      <c r="T26" s="183" t="s">
        <v>16</v>
      </c>
      <c r="U26" s="183" t="s">
        <v>16</v>
      </c>
      <c r="V26" s="191" t="s">
        <v>16</v>
      </c>
      <c r="W26" s="191" t="s">
        <v>16</v>
      </c>
    </row>
    <row r="27" spans="1:23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68"/>
      <c r="W27" s="168"/>
    </row>
    <row r="28" spans="1:23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  <c r="P28" s="178">
        <v>192</v>
      </c>
      <c r="Q28" s="178">
        <v>192</v>
      </c>
      <c r="R28" s="178">
        <v>192</v>
      </c>
      <c r="S28" s="178">
        <v>192</v>
      </c>
      <c r="T28" s="178">
        <v>192</v>
      </c>
      <c r="U28" s="178">
        <v>192</v>
      </c>
      <c r="V28" s="164">
        <v>192</v>
      </c>
      <c r="W28" s="164">
        <v>192</v>
      </c>
    </row>
    <row r="29" spans="1:23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63">
        <v>4</v>
      </c>
      <c r="W29" s="163">
        <v>4</v>
      </c>
    </row>
    <row r="30" spans="1:23" ht="45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78">
        <f t="shared" ref="J30:O30" si="7">J31+10*LOG10(J28/J13)-J32</f>
        <v>12.771212547196624</v>
      </c>
      <c r="K30" s="178">
        <f t="shared" si="7"/>
        <v>12.771212547196624</v>
      </c>
      <c r="L30" s="176">
        <f t="shared" si="7"/>
        <v>12.771212547196624</v>
      </c>
      <c r="M30" s="176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8">
        <f>P31+10*LOG10(P28/P13)-P32</f>
        <v>8.7712125471966242</v>
      </c>
      <c r="Q30" s="178">
        <f>Q31+10*LOG10(Q28/Q13)-Q32</f>
        <v>8.7712125471966242</v>
      </c>
      <c r="R30" s="178">
        <f t="shared" ref="R30:S30" si="8">R31+10*LOG10(R28/R13)-R32</f>
        <v>12.771212547196624</v>
      </c>
      <c r="S30" s="178">
        <f t="shared" si="8"/>
        <v>12.771212547196624</v>
      </c>
      <c r="T30" s="178">
        <f>T31+10*LOG10(T28/T13)-T32</f>
        <v>12.771212547196624</v>
      </c>
      <c r="U30" s="178">
        <f>U31+10*LOG10(U28/U13)-U32</f>
        <v>12.771212547196624</v>
      </c>
      <c r="V30" s="164">
        <f>V31+10*LOG10(V28/V13)-V32</f>
        <v>9.2312125471966233</v>
      </c>
      <c r="W30" s="164">
        <f>W31+10*LOG10(W28/W13)-W32</f>
        <v>9.2312125471966233</v>
      </c>
    </row>
    <row r="31" spans="1:23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64">
        <v>8</v>
      </c>
      <c r="W31" s="164">
        <v>8</v>
      </c>
    </row>
    <row r="32" spans="1:23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4</v>
      </c>
      <c r="Q32" s="186">
        <v>4</v>
      </c>
      <c r="R32" s="186">
        <v>0</v>
      </c>
      <c r="S32" s="186">
        <v>0</v>
      </c>
      <c r="T32" s="186">
        <v>0</v>
      </c>
      <c r="U32" s="186">
        <v>0</v>
      </c>
      <c r="V32" s="163">
        <v>3.54</v>
      </c>
      <c r="W32" s="163">
        <v>3.54</v>
      </c>
    </row>
    <row r="33" spans="1:23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12</v>
      </c>
      <c r="M33" s="182">
        <v>12</v>
      </c>
      <c r="N33" s="182">
        <v>8</v>
      </c>
      <c r="O33" s="182">
        <v>8</v>
      </c>
      <c r="P33" s="182">
        <v>9</v>
      </c>
      <c r="Q33" s="182">
        <v>9</v>
      </c>
      <c r="R33" s="182">
        <v>8</v>
      </c>
      <c r="S33" s="182">
        <v>8</v>
      </c>
      <c r="T33" s="182">
        <v>7</v>
      </c>
      <c r="U33" s="182">
        <v>7</v>
      </c>
      <c r="V33" s="169">
        <v>12</v>
      </c>
      <c r="W33" s="169">
        <v>12</v>
      </c>
    </row>
    <row r="34" spans="1:23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64">
        <v>3</v>
      </c>
      <c r="W34" s="164">
        <v>3</v>
      </c>
    </row>
    <row r="35" spans="1:23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64">
        <v>5</v>
      </c>
      <c r="W35" s="164">
        <v>5</v>
      </c>
    </row>
    <row r="36" spans="1:23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78">
        <v>-174</v>
      </c>
      <c r="Q36" s="178">
        <v>-174</v>
      </c>
      <c r="R36" s="178">
        <v>-174</v>
      </c>
      <c r="S36" s="178">
        <v>-174</v>
      </c>
      <c r="T36" s="178">
        <v>-174</v>
      </c>
      <c r="U36" s="178">
        <v>-174</v>
      </c>
      <c r="V36" s="164">
        <v>-174</v>
      </c>
      <c r="W36" s="164">
        <v>-174</v>
      </c>
    </row>
    <row r="37" spans="1:23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-165.7</v>
      </c>
      <c r="M37" s="186">
        <v>-165.7</v>
      </c>
      <c r="N37" s="186">
        <v>-999</v>
      </c>
      <c r="O37" s="186">
        <v>-999</v>
      </c>
      <c r="P37" s="186">
        <v>-999</v>
      </c>
      <c r="Q37" s="186">
        <v>-999</v>
      </c>
      <c r="R37" s="186">
        <v>-999</v>
      </c>
      <c r="S37" s="186">
        <v>-999</v>
      </c>
      <c r="T37" s="186">
        <v>-160.96</v>
      </c>
      <c r="U37" s="186">
        <v>-160.96</v>
      </c>
      <c r="V37" s="163">
        <v>-999</v>
      </c>
      <c r="W37" s="163">
        <v>-999</v>
      </c>
    </row>
    <row r="38" spans="1:23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  <c r="P38" s="178" t="s">
        <v>16</v>
      </c>
      <c r="Q38" s="178" t="s">
        <v>16</v>
      </c>
      <c r="R38" s="178" t="s">
        <v>16</v>
      </c>
      <c r="S38" s="178" t="s">
        <v>16</v>
      </c>
      <c r="T38" s="178" t="s">
        <v>16</v>
      </c>
      <c r="U38" s="178" t="s">
        <v>16</v>
      </c>
      <c r="V38" s="164" t="s">
        <v>16</v>
      </c>
      <c r="W38" s="164" t="s">
        <v>16</v>
      </c>
    </row>
    <row r="39" spans="1:23" ht="30">
      <c r="A39" s="8" t="s">
        <v>66</v>
      </c>
      <c r="B39" s="13">
        <f t="shared" ref="B39:I39" si="9">10*LOG10(10^((B35+B36)/10)+10^(B37/10))</f>
        <v>-169.00000000000003</v>
      </c>
      <c r="C39" s="13">
        <f t="shared" si="9"/>
        <v>-169.00000000000003</v>
      </c>
      <c r="D39" s="13">
        <f t="shared" si="9"/>
        <v>-169.00000000000003</v>
      </c>
      <c r="E39" s="13">
        <f t="shared" si="9"/>
        <v>-169.00000000000003</v>
      </c>
      <c r="F39" s="86">
        <f t="shared" si="9"/>
        <v>-169.00000000000003</v>
      </c>
      <c r="G39" s="86">
        <f t="shared" si="9"/>
        <v>-169.00000000000003</v>
      </c>
      <c r="H39" s="13">
        <f t="shared" si="9"/>
        <v>-160.9583889004532</v>
      </c>
      <c r="I39" s="13">
        <f t="shared" si="9"/>
        <v>-160.9583889004532</v>
      </c>
      <c r="J39" s="178">
        <f t="shared" ref="J39:O39" si="10">10*LOG10(10^((J35+J36)/10)+10^(J37/10))</f>
        <v>-160.9583889004532</v>
      </c>
      <c r="K39" s="178">
        <f t="shared" si="10"/>
        <v>-160.9583889004532</v>
      </c>
      <c r="L39" s="176">
        <f t="shared" si="10"/>
        <v>-164.03352307536667</v>
      </c>
      <c r="M39" s="176">
        <f t="shared" si="10"/>
        <v>-164.03352307536667</v>
      </c>
      <c r="N39" s="176">
        <f t="shared" si="10"/>
        <v>-169.00000000000003</v>
      </c>
      <c r="O39" s="176">
        <f t="shared" si="10"/>
        <v>-169.00000000000003</v>
      </c>
      <c r="P39" s="178">
        <f>10*LOG10(10^((P35+P36)/10)+10^(P37/10))</f>
        <v>-169.00000000000003</v>
      </c>
      <c r="Q39" s="178">
        <f>10*LOG10(10^((Q35+Q36)/10)+10^(Q37/10))</f>
        <v>-169.00000000000003</v>
      </c>
      <c r="R39" s="178">
        <f t="shared" ref="R39:S39" si="11">10*LOG10(10^((R35+R36)/10)+10^(R37/10))</f>
        <v>-169.00000000000003</v>
      </c>
      <c r="S39" s="178">
        <f t="shared" si="11"/>
        <v>-169.00000000000003</v>
      </c>
      <c r="T39" s="178">
        <f>10*LOG10(10^((T35+T36)/10)+10^(T37/10))</f>
        <v>-160.32653022945425</v>
      </c>
      <c r="U39" s="178">
        <f>10*LOG10(10^((U35+U36)/10)+10^(U37/10))</f>
        <v>-160.32653022945425</v>
      </c>
      <c r="V39" s="164">
        <f>10*LOG10(10^((V35+V36)/10)+10^(V37/10))</f>
        <v>-169.00000000000003</v>
      </c>
      <c r="W39" s="164">
        <f>10*LOG10(10^((W35+W36)/10)+10^(W37/10))</f>
        <v>-169.00000000000003</v>
      </c>
    </row>
    <row r="40" spans="1:23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83" t="s">
        <v>16</v>
      </c>
      <c r="Q40" s="183" t="s">
        <v>16</v>
      </c>
      <c r="R40" s="183" t="s">
        <v>16</v>
      </c>
      <c r="S40" s="183" t="s">
        <v>16</v>
      </c>
      <c r="T40" s="183" t="s">
        <v>16</v>
      </c>
      <c r="U40" s="183" t="s">
        <v>16</v>
      </c>
      <c r="V40" s="191" t="s">
        <v>16</v>
      </c>
      <c r="W40" s="191" t="s">
        <v>16</v>
      </c>
    </row>
    <row r="41" spans="1:23" ht="15">
      <c r="A41" s="21" t="s">
        <v>68</v>
      </c>
      <c r="B41" s="13">
        <f t="shared" ref="B41:I41" si="12">1*12*30*1000</f>
        <v>360000</v>
      </c>
      <c r="C41" s="13">
        <f t="shared" si="12"/>
        <v>360000</v>
      </c>
      <c r="D41" s="13">
        <f t="shared" si="12"/>
        <v>360000</v>
      </c>
      <c r="E41" s="13">
        <f t="shared" si="12"/>
        <v>360000</v>
      </c>
      <c r="F41" s="86">
        <f t="shared" si="12"/>
        <v>360000</v>
      </c>
      <c r="G41" s="86">
        <f t="shared" si="12"/>
        <v>360000</v>
      </c>
      <c r="H41" s="13">
        <f t="shared" si="12"/>
        <v>360000</v>
      </c>
      <c r="I41" s="13">
        <f t="shared" si="12"/>
        <v>360000</v>
      </c>
      <c r="J41" s="178">
        <f t="shared" ref="J41:O41" si="13">1*12*30*1000</f>
        <v>360000</v>
      </c>
      <c r="K41" s="178">
        <f t="shared" si="13"/>
        <v>360000</v>
      </c>
      <c r="L41" s="176">
        <f t="shared" si="13"/>
        <v>360000</v>
      </c>
      <c r="M41" s="176">
        <f t="shared" si="13"/>
        <v>360000</v>
      </c>
      <c r="N41" s="176">
        <f t="shared" si="13"/>
        <v>360000</v>
      </c>
      <c r="O41" s="176">
        <f t="shared" si="13"/>
        <v>360000</v>
      </c>
      <c r="P41" s="178">
        <f>1*12*30*1000</f>
        <v>360000</v>
      </c>
      <c r="Q41" s="178">
        <f>1*12*30*1000</f>
        <v>360000</v>
      </c>
      <c r="R41" s="178">
        <f t="shared" ref="R41:S41" si="14">1*12*30*1000</f>
        <v>360000</v>
      </c>
      <c r="S41" s="178">
        <f t="shared" si="14"/>
        <v>360000</v>
      </c>
      <c r="T41" s="178">
        <f>1*12*30*1000</f>
        <v>360000</v>
      </c>
      <c r="U41" s="178">
        <f>1*12*30*1000</f>
        <v>360000</v>
      </c>
      <c r="V41" s="164">
        <f>1*12*30*1000</f>
        <v>360000</v>
      </c>
      <c r="W41" s="164">
        <f>1*12*30*1000</f>
        <v>360000</v>
      </c>
    </row>
    <row r="42" spans="1:23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  <c r="P42" s="178" t="s">
        <v>16</v>
      </c>
      <c r="Q42" s="178" t="s">
        <v>16</v>
      </c>
      <c r="R42" s="178" t="s">
        <v>16</v>
      </c>
      <c r="S42" s="178" t="s">
        <v>16</v>
      </c>
      <c r="T42" s="178" t="s">
        <v>16</v>
      </c>
      <c r="U42" s="178" t="s">
        <v>16</v>
      </c>
      <c r="V42" s="164" t="s">
        <v>16</v>
      </c>
      <c r="W42" s="164" t="s">
        <v>16</v>
      </c>
    </row>
    <row r="43" spans="1:23" ht="15">
      <c r="A43" s="8" t="s">
        <v>71</v>
      </c>
      <c r="B43" s="13">
        <f t="shared" ref="B43:I43" si="15">B39+10*LOG10(B41)</f>
        <v>-113.43697499232715</v>
      </c>
      <c r="C43" s="13">
        <f t="shared" si="15"/>
        <v>-113.43697499232715</v>
      </c>
      <c r="D43" s="13">
        <f t="shared" si="15"/>
        <v>-113.43697499232715</v>
      </c>
      <c r="E43" s="13">
        <f t="shared" si="15"/>
        <v>-113.43697499232715</v>
      </c>
      <c r="F43" s="86">
        <f t="shared" si="15"/>
        <v>-113.43697499232715</v>
      </c>
      <c r="G43" s="86">
        <f t="shared" si="15"/>
        <v>-113.43697499232715</v>
      </c>
      <c r="H43" s="13">
        <f t="shared" si="15"/>
        <v>-105.39536389278032</v>
      </c>
      <c r="I43" s="13">
        <f t="shared" si="15"/>
        <v>-105.39536389278032</v>
      </c>
      <c r="J43" s="178">
        <f t="shared" ref="J43:O43" si="16">J39+10*LOG10(J41)</f>
        <v>-105.39536389278032</v>
      </c>
      <c r="K43" s="178">
        <f t="shared" si="16"/>
        <v>-105.39536389278032</v>
      </c>
      <c r="L43" s="176">
        <f t="shared" si="16"/>
        <v>-108.4704980676938</v>
      </c>
      <c r="M43" s="176">
        <f t="shared" si="16"/>
        <v>-108.4704980676938</v>
      </c>
      <c r="N43" s="176">
        <f t="shared" si="16"/>
        <v>-113.43697499232715</v>
      </c>
      <c r="O43" s="176">
        <f t="shared" si="16"/>
        <v>-113.43697499232715</v>
      </c>
      <c r="P43" s="178">
        <f>P39+10*LOG10(P41)</f>
        <v>-113.43697499232715</v>
      </c>
      <c r="Q43" s="178">
        <f>Q39+10*LOG10(Q41)</f>
        <v>-113.43697499232715</v>
      </c>
      <c r="R43" s="178">
        <f t="shared" ref="R43:S43" si="17">R39+10*LOG10(R41)</f>
        <v>-113.43697499232715</v>
      </c>
      <c r="S43" s="178">
        <f t="shared" si="17"/>
        <v>-113.43697499232715</v>
      </c>
      <c r="T43" s="178">
        <f>T39+10*LOG10(T41)</f>
        <v>-104.76350522178137</v>
      </c>
      <c r="U43" s="178">
        <f>U39+10*LOG10(U41)</f>
        <v>-104.76350522178137</v>
      </c>
      <c r="V43" s="164">
        <f>V39+10*LOG10(V41)</f>
        <v>-113.43697499232715</v>
      </c>
      <c r="W43" s="164">
        <f>W39+10*LOG10(W41)</f>
        <v>-113.43697499232715</v>
      </c>
    </row>
    <row r="44" spans="1:23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83" t="s">
        <v>16</v>
      </c>
      <c r="Q44" s="183" t="s">
        <v>16</v>
      </c>
      <c r="R44" s="183" t="s">
        <v>16</v>
      </c>
      <c r="S44" s="183" t="s">
        <v>16</v>
      </c>
      <c r="T44" s="183" t="s">
        <v>16</v>
      </c>
      <c r="U44" s="183" t="s">
        <v>16</v>
      </c>
      <c r="V44" s="191" t="s">
        <v>16</v>
      </c>
      <c r="W44" s="191" t="s">
        <v>16</v>
      </c>
    </row>
    <row r="45" spans="1:23" ht="15">
      <c r="A45" s="18" t="s">
        <v>73</v>
      </c>
      <c r="B45" s="19">
        <v>-0.7</v>
      </c>
      <c r="C45" s="19">
        <v>-0.3</v>
      </c>
      <c r="D45" s="19">
        <v>-6.05</v>
      </c>
      <c r="E45" s="19">
        <v>-6.05</v>
      </c>
      <c r="F45" s="77">
        <v>-4.01</v>
      </c>
      <c r="G45" s="77">
        <v>-3.67</v>
      </c>
      <c r="H45" s="17">
        <v>-0.80469999999999997</v>
      </c>
      <c r="I45" s="17">
        <v>-0.80469999999999997</v>
      </c>
      <c r="J45" s="182">
        <v>0</v>
      </c>
      <c r="K45" s="182">
        <v>0</v>
      </c>
      <c r="L45" s="182">
        <v>-8.51</v>
      </c>
      <c r="M45" s="182">
        <v>-8.51</v>
      </c>
      <c r="N45" s="182">
        <v>-6.8</v>
      </c>
      <c r="O45" s="182">
        <v>-6.8</v>
      </c>
      <c r="P45" s="182">
        <v>-5.43</v>
      </c>
      <c r="Q45" s="182">
        <v>-5.43</v>
      </c>
      <c r="R45" s="182">
        <v>-5.37</v>
      </c>
      <c r="S45" s="182">
        <v>-4.63</v>
      </c>
      <c r="T45" s="182">
        <v>-5</v>
      </c>
      <c r="U45" s="182">
        <v>-5</v>
      </c>
      <c r="V45" s="169">
        <v>-6</v>
      </c>
      <c r="W45" s="169">
        <v>-6</v>
      </c>
    </row>
    <row r="46" spans="1:23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  <c r="P46" s="178" t="s">
        <v>16</v>
      </c>
      <c r="Q46" s="178" t="s">
        <v>16</v>
      </c>
      <c r="R46" s="178" t="s">
        <v>16</v>
      </c>
      <c r="S46" s="178" t="s">
        <v>16</v>
      </c>
      <c r="T46" s="178" t="s">
        <v>16</v>
      </c>
      <c r="U46" s="178" t="s">
        <v>16</v>
      </c>
      <c r="V46" s="164" t="s">
        <v>16</v>
      </c>
      <c r="W46" s="164" t="s">
        <v>16</v>
      </c>
    </row>
    <row r="47" spans="1:23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64">
        <v>2</v>
      </c>
      <c r="W47" s="164">
        <v>2</v>
      </c>
    </row>
    <row r="48" spans="1:23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  <c r="R48" s="178">
        <v>0</v>
      </c>
      <c r="S48" s="178">
        <v>0</v>
      </c>
      <c r="T48" s="178">
        <v>0</v>
      </c>
      <c r="U48" s="178">
        <v>0</v>
      </c>
      <c r="V48" s="164">
        <v>0</v>
      </c>
      <c r="W48" s="164">
        <v>0</v>
      </c>
    </row>
    <row r="49" spans="1:23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83" t="s">
        <v>16</v>
      </c>
      <c r="Q49" s="183" t="s">
        <v>16</v>
      </c>
      <c r="R49" s="183" t="s">
        <v>16</v>
      </c>
      <c r="S49" s="183" t="s">
        <v>16</v>
      </c>
      <c r="T49" s="183" t="s">
        <v>16</v>
      </c>
      <c r="U49" s="183" t="s">
        <v>16</v>
      </c>
      <c r="V49" s="191" t="s">
        <v>16</v>
      </c>
      <c r="W49" s="191" t="s">
        <v>16</v>
      </c>
    </row>
    <row r="50" spans="1:23" ht="30">
      <c r="A50" s="8" t="s">
        <v>80</v>
      </c>
      <c r="B50" s="13">
        <f t="shared" ref="B50:I50" si="18">B43+B45+B47-B48</f>
        <v>-112.13697499232715</v>
      </c>
      <c r="C50" s="13">
        <f t="shared" si="18"/>
        <v>-111.73697499232715</v>
      </c>
      <c r="D50" s="13">
        <f t="shared" si="18"/>
        <v>-117.48697499232715</v>
      </c>
      <c r="E50" s="13">
        <f t="shared" si="18"/>
        <v>-117.48697499232715</v>
      </c>
      <c r="F50" s="86">
        <f t="shared" si="18"/>
        <v>-115.44697499232716</v>
      </c>
      <c r="G50" s="86">
        <f t="shared" si="18"/>
        <v>-115.10697499232715</v>
      </c>
      <c r="H50" s="13">
        <f t="shared" si="18"/>
        <v>-104.20006389278032</v>
      </c>
      <c r="I50" s="13">
        <f t="shared" si="18"/>
        <v>-104.20006389278032</v>
      </c>
      <c r="J50" s="178">
        <f t="shared" ref="J50:O50" si="19">J43+J45+J47-J48</f>
        <v>-103.39536389278032</v>
      </c>
      <c r="K50" s="178">
        <f t="shared" si="19"/>
        <v>-103.39536389278032</v>
      </c>
      <c r="L50" s="176">
        <f t="shared" si="19"/>
        <v>-114.9804980676938</v>
      </c>
      <c r="M50" s="176">
        <f t="shared" si="19"/>
        <v>-114.9804980676938</v>
      </c>
      <c r="N50" s="176">
        <f t="shared" si="19"/>
        <v>-118.23697499232715</v>
      </c>
      <c r="O50" s="176">
        <f t="shared" si="19"/>
        <v>-118.23697499232715</v>
      </c>
      <c r="P50" s="178">
        <f>P43+P45+P47-P48</f>
        <v>-116.86697499232716</v>
      </c>
      <c r="Q50" s="178">
        <f>Q43+Q45+Q47-Q48</f>
        <v>-116.86697499232716</v>
      </c>
      <c r="R50" s="178">
        <f t="shared" ref="R50:S50" si="20">R43+R45+R47-R48</f>
        <v>-116.80697499232716</v>
      </c>
      <c r="S50" s="178">
        <f t="shared" si="20"/>
        <v>-116.06697499232715</v>
      </c>
      <c r="T50" s="178">
        <f>T43+T45+T47-T48</f>
        <v>-107.76350522178137</v>
      </c>
      <c r="U50" s="178">
        <f>U43+U45+U47-U48</f>
        <v>-107.76350522178137</v>
      </c>
      <c r="V50" s="164">
        <f>V43+V45+V47-V48</f>
        <v>-117.43697499232715</v>
      </c>
      <c r="W50" s="164">
        <f>W43+W45+W47-W48</f>
        <v>-117.43697499232715</v>
      </c>
    </row>
    <row r="51" spans="1:23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  <c r="P51" s="178" t="s">
        <v>16</v>
      </c>
      <c r="Q51" s="178" t="s">
        <v>16</v>
      </c>
      <c r="R51" s="178" t="s">
        <v>16</v>
      </c>
      <c r="S51" s="178" t="s">
        <v>16</v>
      </c>
      <c r="T51" s="178" t="s">
        <v>16</v>
      </c>
      <c r="U51" s="178" t="s">
        <v>16</v>
      </c>
      <c r="V51" s="164" t="s">
        <v>16</v>
      </c>
      <c r="W51" s="164" t="s">
        <v>16</v>
      </c>
    </row>
    <row r="52" spans="1:23" ht="30">
      <c r="A52" s="22" t="s">
        <v>83</v>
      </c>
      <c r="B52" s="23">
        <f t="shared" ref="B52:I52" si="21">B25+B30+B33-B34-B50</f>
        <v>151.90818753952379</v>
      </c>
      <c r="C52" s="23">
        <f t="shared" si="21"/>
        <v>148.50818753952376</v>
      </c>
      <c r="D52" s="23">
        <f t="shared" si="21"/>
        <v>158.34818753952376</v>
      </c>
      <c r="E52" s="23">
        <f t="shared" si="21"/>
        <v>155.34818753952376</v>
      </c>
      <c r="F52" s="90">
        <f t="shared" si="21"/>
        <v>155.2181875395238</v>
      </c>
      <c r="G52" s="90">
        <f t="shared" si="21"/>
        <v>151.87818753952376</v>
      </c>
      <c r="H52" s="23">
        <f t="shared" si="21"/>
        <v>151.02277622317601</v>
      </c>
      <c r="I52" s="23">
        <f t="shared" si="21"/>
        <v>148.02277622317601</v>
      </c>
      <c r="J52" s="179">
        <f t="shared" ref="J52:O52" si="22">J25+J30+J33-J34-J50</f>
        <v>150.21657643997696</v>
      </c>
      <c r="K52" s="179">
        <f t="shared" si="22"/>
        <v>147.21657643997696</v>
      </c>
      <c r="L52" s="179">
        <f t="shared" si="22"/>
        <v>158.75171061489044</v>
      </c>
      <c r="M52" s="179">
        <f t="shared" si="22"/>
        <v>155.75171061489044</v>
      </c>
      <c r="N52" s="179">
        <f t="shared" si="22"/>
        <v>158.00818753952376</v>
      </c>
      <c r="O52" s="179">
        <f t="shared" si="22"/>
        <v>155.00818753952376</v>
      </c>
      <c r="P52" s="179">
        <f>P25+P30+P33-P34-P50</f>
        <v>153.63818753952378</v>
      </c>
      <c r="Q52" s="179">
        <f>Q25+Q30+Q33-Q34-Q50</f>
        <v>150.63818753952378</v>
      </c>
      <c r="R52" s="179">
        <f t="shared" ref="R52:S52" si="23">R25+R30+R33-R34-R50</f>
        <v>156.57818753952378</v>
      </c>
      <c r="S52" s="179">
        <f t="shared" si="23"/>
        <v>152.83818753952377</v>
      </c>
      <c r="T52" s="179">
        <f>T25+T30+T33-T34-T50</f>
        <v>146.534717768978</v>
      </c>
      <c r="U52" s="179">
        <f>U25+U30+U33-U34-U50</f>
        <v>143.534717768978</v>
      </c>
      <c r="V52" s="171">
        <f>V25+V30+V33-V34-V50</f>
        <v>157.66818753952379</v>
      </c>
      <c r="W52" s="171">
        <f>W25+W30+W33-W34-W50</f>
        <v>154.66818753952379</v>
      </c>
    </row>
    <row r="53" spans="1:23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  <c r="P53" s="195" t="s">
        <v>16</v>
      </c>
      <c r="Q53" s="195" t="s">
        <v>16</v>
      </c>
      <c r="R53" s="195" t="s">
        <v>16</v>
      </c>
      <c r="S53" s="195" t="s">
        <v>16</v>
      </c>
      <c r="T53" s="195" t="s">
        <v>16</v>
      </c>
      <c r="U53" s="195" t="s">
        <v>16</v>
      </c>
      <c r="V53" s="193" t="s">
        <v>16</v>
      </c>
      <c r="W53" s="193" t="s">
        <v>16</v>
      </c>
    </row>
    <row r="54" spans="1:23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68"/>
      <c r="W54" s="168"/>
    </row>
    <row r="55" spans="1:23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63">
        <v>7</v>
      </c>
      <c r="W55" s="163">
        <v>7</v>
      </c>
    </row>
    <row r="56" spans="1:23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  <c r="P56" s="186">
        <v>7.56</v>
      </c>
      <c r="Q56" s="186">
        <v>7.56</v>
      </c>
      <c r="R56" s="186">
        <v>7.56</v>
      </c>
      <c r="S56" s="186">
        <v>7.56</v>
      </c>
      <c r="T56" s="186">
        <v>7.56</v>
      </c>
      <c r="U56" s="186">
        <v>7.56</v>
      </c>
      <c r="V56" s="163">
        <v>7.56</v>
      </c>
      <c r="W56" s="163">
        <v>7.56</v>
      </c>
    </row>
    <row r="57" spans="1:23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  <c r="P57" s="183" t="s">
        <v>16</v>
      </c>
      <c r="Q57" s="183" t="s">
        <v>16</v>
      </c>
      <c r="R57" s="183" t="s">
        <v>16</v>
      </c>
      <c r="S57" s="183" t="s">
        <v>16</v>
      </c>
      <c r="T57" s="183" t="s">
        <v>16</v>
      </c>
      <c r="U57" s="183" t="s">
        <v>16</v>
      </c>
      <c r="V57" s="191" t="s">
        <v>16</v>
      </c>
      <c r="W57" s="191" t="s">
        <v>16</v>
      </c>
    </row>
    <row r="58" spans="1:23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63">
        <v>0</v>
      </c>
      <c r="W58" s="163">
        <v>0</v>
      </c>
    </row>
    <row r="59" spans="1:23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63">
        <v>26.25</v>
      </c>
      <c r="W59" s="163">
        <v>26.25</v>
      </c>
    </row>
    <row r="60" spans="1:23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63">
        <v>0</v>
      </c>
      <c r="W60" s="163">
        <v>0</v>
      </c>
    </row>
    <row r="61" spans="1:23" ht="30">
      <c r="A61" s="22" t="s">
        <v>108</v>
      </c>
      <c r="B61" s="23">
        <f t="shared" ref="B61:I61" si="24">B52-B56+B58-B59+B60</f>
        <v>118.09818753952379</v>
      </c>
      <c r="C61" s="23">
        <f t="shared" si="24"/>
        <v>114.69818753952376</v>
      </c>
      <c r="D61" s="23">
        <f t="shared" si="24"/>
        <v>124.53818753952376</v>
      </c>
      <c r="E61" s="23">
        <f t="shared" si="24"/>
        <v>121.53818753952376</v>
      </c>
      <c r="F61" s="90">
        <f t="shared" si="24"/>
        <v>121.40818753952379</v>
      </c>
      <c r="G61" s="90">
        <f t="shared" si="24"/>
        <v>118.06818753952376</v>
      </c>
      <c r="H61" s="23">
        <f t="shared" si="24"/>
        <v>117.21277622317601</v>
      </c>
      <c r="I61" s="23">
        <f t="shared" si="24"/>
        <v>114.21277622317601</v>
      </c>
      <c r="J61" s="179">
        <f t="shared" ref="J61:O61" si="25">J52-J56+J58-J59+J60</f>
        <v>116.38657643997695</v>
      </c>
      <c r="K61" s="179">
        <f t="shared" si="25"/>
        <v>113.38657643997695</v>
      </c>
      <c r="L61" s="179">
        <f t="shared" si="25"/>
        <v>124.94171061489044</v>
      </c>
      <c r="M61" s="179">
        <f t="shared" si="25"/>
        <v>121.94171061489044</v>
      </c>
      <c r="N61" s="179">
        <f t="shared" si="25"/>
        <v>124.19818753952376</v>
      </c>
      <c r="O61" s="179">
        <f t="shared" si="25"/>
        <v>121.19818753952376</v>
      </c>
      <c r="P61" s="179">
        <f>P52-P56+P58-P59+P60</f>
        <v>119.82818753952378</v>
      </c>
      <c r="Q61" s="179">
        <f>Q52-Q56+Q58-Q59+Q60</f>
        <v>116.82818753952378</v>
      </c>
      <c r="R61" s="179">
        <f t="shared" ref="R61:S61" si="26">R52-R56+R58-R59+R60</f>
        <v>122.76818753952378</v>
      </c>
      <c r="S61" s="179">
        <f t="shared" si="26"/>
        <v>119.02818753952377</v>
      </c>
      <c r="T61" s="179">
        <f>T52-T56+T58-T59+T60</f>
        <v>112.724717768978</v>
      </c>
      <c r="U61" s="179">
        <f>U52-U56+U58-U59+U60</f>
        <v>109.724717768978</v>
      </c>
      <c r="V61" s="171">
        <f>V52-V56+V58-V59+V60</f>
        <v>123.85818753952378</v>
      </c>
      <c r="W61" s="171">
        <f>W52-W56+W58-W59+W60</f>
        <v>120.85818753952378</v>
      </c>
    </row>
    <row r="62" spans="1:23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  <c r="P62" s="195" t="s">
        <v>16</v>
      </c>
      <c r="Q62" s="195" t="s">
        <v>16</v>
      </c>
      <c r="R62" s="195" t="s">
        <v>16</v>
      </c>
      <c r="S62" s="195" t="s">
        <v>16</v>
      </c>
      <c r="T62" s="195" t="s">
        <v>16</v>
      </c>
      <c r="U62" s="195" t="s">
        <v>16</v>
      </c>
      <c r="V62" s="193" t="s">
        <v>16</v>
      </c>
      <c r="W62" s="193" t="s">
        <v>16</v>
      </c>
    </row>
    <row r="63" spans="1:23">
      <c r="C63" s="2"/>
      <c r="E63" s="2"/>
      <c r="G63" s="82"/>
      <c r="H63" s="2"/>
      <c r="I63" s="2"/>
      <c r="K63" s="2"/>
      <c r="M63" s="2"/>
      <c r="O63" s="2"/>
      <c r="Q63" s="2"/>
      <c r="R63" s="2"/>
      <c r="S63" s="2"/>
      <c r="U63" s="2"/>
      <c r="W63" s="194"/>
    </row>
    <row r="64" spans="1:23" ht="15">
      <c r="A64" s="22" t="s">
        <v>97</v>
      </c>
      <c r="B64" s="23">
        <f t="shared" ref="B64:I64" si="27">B17+B22-B50+B21+B33</f>
        <v>143.13697499232717</v>
      </c>
      <c r="C64" s="23">
        <f t="shared" si="27"/>
        <v>142.73697499232713</v>
      </c>
      <c r="D64" s="23">
        <f t="shared" si="27"/>
        <v>152.52697499232713</v>
      </c>
      <c r="E64" s="23">
        <f t="shared" si="27"/>
        <v>152.52697499232713</v>
      </c>
      <c r="F64" s="90">
        <f t="shared" si="27"/>
        <v>146.44697499232717</v>
      </c>
      <c r="G64" s="90">
        <f t="shared" si="27"/>
        <v>146.10697499232714</v>
      </c>
      <c r="H64" s="23">
        <f t="shared" si="27"/>
        <v>142.25156367597938</v>
      </c>
      <c r="I64" s="23">
        <f t="shared" si="27"/>
        <v>142.25156367597938</v>
      </c>
      <c r="J64" s="179">
        <f t="shared" ref="J64:O64" si="28">J17+J22-J50+J21+J33</f>
        <v>141.44536389278034</v>
      </c>
      <c r="K64" s="179">
        <f t="shared" si="28"/>
        <v>141.44536389278034</v>
      </c>
      <c r="L64" s="179">
        <f t="shared" si="28"/>
        <v>149.98049806769382</v>
      </c>
      <c r="M64" s="179">
        <f t="shared" si="28"/>
        <v>149.98049806769382</v>
      </c>
      <c r="N64" s="179">
        <f t="shared" si="28"/>
        <v>149.23697499232713</v>
      </c>
      <c r="O64" s="179">
        <f t="shared" si="28"/>
        <v>149.23697499232713</v>
      </c>
      <c r="P64" s="179">
        <f>P17+P22-P50+P21+P33</f>
        <v>148.86697499232716</v>
      </c>
      <c r="Q64" s="179">
        <f>Q17+Q22-Q50+Q21+Q33</f>
        <v>148.86697499232716</v>
      </c>
      <c r="R64" s="179">
        <f t="shared" ref="R64:S64" si="29">R17+R22-R50+R21+R33</f>
        <v>147.80697499232716</v>
      </c>
      <c r="S64" s="179">
        <f t="shared" si="29"/>
        <v>147.06697499232715</v>
      </c>
      <c r="T64" s="179">
        <f>T17+T22-T50+T21+T33</f>
        <v>137.76350522178137</v>
      </c>
      <c r="U64" s="179">
        <f>U17+U22-U50+U21+U33</f>
        <v>137.76350522178137</v>
      </c>
      <c r="V64" s="171">
        <f>V17+V22-V50+V21+V33</f>
        <v>152.43697499232715</v>
      </c>
      <c r="W64" s="171">
        <f>W17+W22-W50+W21+W33</f>
        <v>152.43697499232715</v>
      </c>
    </row>
    <row r="65" spans="1:23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  <c r="P65" s="195" t="s">
        <v>16</v>
      </c>
      <c r="Q65" s="195" t="s">
        <v>16</v>
      </c>
      <c r="R65" s="195" t="s">
        <v>16</v>
      </c>
      <c r="S65" s="195" t="s">
        <v>16</v>
      </c>
      <c r="T65" s="195" t="s">
        <v>16</v>
      </c>
      <c r="U65" s="195" t="s">
        <v>16</v>
      </c>
      <c r="V65" s="193" t="s">
        <v>16</v>
      </c>
      <c r="W65" s="193" t="s">
        <v>16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11" width="15.62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" width="15.625" style="2" customWidth="1"/>
    <col min="17" max="17" width="15.625" style="3" customWidth="1"/>
    <col min="18" max="18" width="15.625" style="2" customWidth="1"/>
    <col min="19" max="19" width="15.625" style="3" customWidth="1"/>
    <col min="20" max="20" width="15.625" style="2" customWidth="1"/>
    <col min="21" max="23" width="15.625" style="3" customWidth="1"/>
    <col min="24" max="24" width="15.625" style="2" customWidth="1"/>
    <col min="25" max="25" width="15.625" style="3" customWidth="1"/>
    <col min="26" max="26" width="15.625" style="194" customWidth="1"/>
    <col min="27" max="27" width="15.625" style="3" customWidth="1"/>
    <col min="28" max="16384" width="9" style="3"/>
  </cols>
  <sheetData>
    <row r="1" spans="1:27" ht="14.25" customHeight="1">
      <c r="A1" s="4"/>
      <c r="B1" s="205" t="s">
        <v>100</v>
      </c>
      <c r="C1" s="205"/>
      <c r="D1" s="205" t="s">
        <v>101</v>
      </c>
      <c r="E1" s="205"/>
      <c r="F1" s="206" t="s">
        <v>113</v>
      </c>
      <c r="G1" s="206"/>
      <c r="H1" s="205" t="s">
        <v>116</v>
      </c>
      <c r="I1" s="205"/>
      <c r="J1" s="205" t="s">
        <v>122</v>
      </c>
      <c r="K1" s="205"/>
      <c r="L1" s="205" t="s">
        <v>123</v>
      </c>
      <c r="M1" s="205"/>
      <c r="N1" s="205" t="s">
        <v>124</v>
      </c>
      <c r="O1" s="205"/>
      <c r="P1" s="205" t="s">
        <v>125</v>
      </c>
      <c r="Q1" s="205"/>
      <c r="R1" s="205" t="s">
        <v>128</v>
      </c>
      <c r="S1" s="205"/>
      <c r="T1" s="205" t="s">
        <v>129</v>
      </c>
      <c r="U1" s="205"/>
      <c r="V1" s="205" t="s">
        <v>130</v>
      </c>
      <c r="W1" s="205"/>
      <c r="X1" s="205" t="s">
        <v>131</v>
      </c>
      <c r="Y1" s="205"/>
      <c r="Z1" s="207" t="s">
        <v>132</v>
      </c>
      <c r="AA1" s="207"/>
    </row>
    <row r="2" spans="1:2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32" t="s">
        <v>102</v>
      </c>
      <c r="K2" s="133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84" t="s">
        <v>102</v>
      </c>
      <c r="W2" s="185" t="s">
        <v>110</v>
      </c>
      <c r="X2" s="184" t="s">
        <v>102</v>
      </c>
      <c r="Y2" s="185" t="s">
        <v>110</v>
      </c>
      <c r="Z2" s="174" t="s">
        <v>102</v>
      </c>
      <c r="AA2" s="198" t="s">
        <v>110</v>
      </c>
    </row>
    <row r="3" spans="1:27" ht="15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</row>
    <row r="4" spans="1:27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26">
        <v>100</v>
      </c>
      <c r="K4" s="126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78">
        <v>100</v>
      </c>
      <c r="W4" s="178">
        <v>100</v>
      </c>
      <c r="X4" s="178">
        <v>100</v>
      </c>
      <c r="Y4" s="178">
        <v>100</v>
      </c>
      <c r="Z4" s="164">
        <v>100</v>
      </c>
      <c r="AA4" s="164">
        <v>100</v>
      </c>
    </row>
    <row r="5" spans="1:27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31" t="s">
        <v>16</v>
      </c>
      <c r="K5" s="131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83" t="s">
        <v>16</v>
      </c>
      <c r="W5" s="183" t="s">
        <v>16</v>
      </c>
      <c r="X5" s="183" t="s">
        <v>16</v>
      </c>
      <c r="Y5" s="183" t="s">
        <v>16</v>
      </c>
      <c r="Z5" s="191" t="s">
        <v>16</v>
      </c>
      <c r="AA5" s="191" t="s">
        <v>16</v>
      </c>
    </row>
    <row r="6" spans="1:27" ht="15">
      <c r="A6" s="8" t="s">
        <v>17</v>
      </c>
      <c r="B6" s="9">
        <v>1000000</v>
      </c>
      <c r="C6" s="9">
        <v>1000000</v>
      </c>
      <c r="D6" s="9">
        <v>1000000</v>
      </c>
      <c r="E6" s="9">
        <v>1000000</v>
      </c>
      <c r="F6" s="83">
        <v>1000000</v>
      </c>
      <c r="G6" s="83">
        <v>1000000</v>
      </c>
      <c r="H6" s="9">
        <v>1000000</v>
      </c>
      <c r="I6" s="9">
        <v>1000000</v>
      </c>
      <c r="J6" s="126">
        <v>1000000</v>
      </c>
      <c r="K6" s="126">
        <v>1000000</v>
      </c>
      <c r="L6" s="178">
        <v>1000000</v>
      </c>
      <c r="M6" s="178">
        <v>1000000</v>
      </c>
      <c r="N6" s="178">
        <v>1000000</v>
      </c>
      <c r="O6" s="178">
        <v>1000000</v>
      </c>
      <c r="P6" s="178">
        <v>1000000</v>
      </c>
      <c r="Q6" s="178">
        <v>1000000</v>
      </c>
      <c r="R6" s="178">
        <v>1000000</v>
      </c>
      <c r="S6" s="178">
        <v>1000000</v>
      </c>
      <c r="T6" s="178">
        <v>1000000</v>
      </c>
      <c r="U6" s="178">
        <v>1000000</v>
      </c>
      <c r="V6" s="178">
        <v>1000000</v>
      </c>
      <c r="W6" s="178">
        <v>1000000</v>
      </c>
      <c r="X6" s="178">
        <v>1000000</v>
      </c>
      <c r="Y6" s="178">
        <v>1000000</v>
      </c>
      <c r="Z6" s="164">
        <v>1000000</v>
      </c>
      <c r="AA6" s="164">
        <v>1000000</v>
      </c>
    </row>
    <row r="7" spans="1:27" ht="1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31" t="s">
        <v>16</v>
      </c>
      <c r="K7" s="131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  <c r="R7" s="183" t="s">
        <v>16</v>
      </c>
      <c r="S7" s="183" t="s">
        <v>16</v>
      </c>
      <c r="T7" s="183" t="s">
        <v>16</v>
      </c>
      <c r="U7" s="183" t="s">
        <v>16</v>
      </c>
      <c r="V7" s="183" t="s">
        <v>16</v>
      </c>
      <c r="W7" s="183" t="s">
        <v>16</v>
      </c>
      <c r="X7" s="183" t="s">
        <v>16</v>
      </c>
      <c r="Y7" s="183" t="s">
        <v>16</v>
      </c>
      <c r="Z7" s="191" t="s">
        <v>16</v>
      </c>
      <c r="AA7" s="191" t="s">
        <v>16</v>
      </c>
    </row>
    <row r="8" spans="1:27" ht="1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29">
        <v>0.1</v>
      </c>
      <c r="K8" s="129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  <c r="R8" s="181">
        <v>0.1</v>
      </c>
      <c r="S8" s="181">
        <v>0.1</v>
      </c>
      <c r="T8" s="181">
        <v>0.1</v>
      </c>
      <c r="U8" s="181">
        <v>0.1</v>
      </c>
      <c r="V8" s="181">
        <v>0.1</v>
      </c>
      <c r="W8" s="181">
        <v>0.1</v>
      </c>
      <c r="X8" s="181">
        <v>0.1</v>
      </c>
      <c r="Y8" s="181">
        <v>0.1</v>
      </c>
      <c r="Z8" s="192">
        <v>0.1</v>
      </c>
      <c r="AA8" s="192">
        <v>0.1</v>
      </c>
    </row>
    <row r="9" spans="1:27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24" t="s">
        <v>22</v>
      </c>
      <c r="K9" s="124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6" t="s">
        <v>22</v>
      </c>
      <c r="S9" s="176" t="s">
        <v>22</v>
      </c>
      <c r="T9" s="178" t="s">
        <v>22</v>
      </c>
      <c r="U9" s="178" t="s">
        <v>22</v>
      </c>
      <c r="V9" s="178" t="s">
        <v>22</v>
      </c>
      <c r="W9" s="178" t="s">
        <v>22</v>
      </c>
      <c r="X9" s="178" t="s">
        <v>22</v>
      </c>
      <c r="Y9" s="178" t="s">
        <v>22</v>
      </c>
      <c r="Z9" s="164" t="s">
        <v>22</v>
      </c>
      <c r="AA9" s="164" t="s">
        <v>22</v>
      </c>
    </row>
    <row r="10" spans="1:27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24">
        <v>3</v>
      </c>
      <c r="K10" s="124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  <c r="R10" s="176">
        <v>3</v>
      </c>
      <c r="S10" s="176">
        <v>3</v>
      </c>
      <c r="T10" s="178">
        <v>3</v>
      </c>
      <c r="U10" s="178">
        <v>3</v>
      </c>
      <c r="V10" s="178">
        <v>3</v>
      </c>
      <c r="W10" s="178">
        <v>3</v>
      </c>
      <c r="X10" s="178">
        <v>3</v>
      </c>
      <c r="Y10" s="178">
        <v>3</v>
      </c>
      <c r="Z10" s="164">
        <v>3</v>
      </c>
      <c r="AA10" s="164">
        <v>3</v>
      </c>
    </row>
    <row r="11" spans="1:27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25"/>
      <c r="K11" s="125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68"/>
      <c r="AA11" s="168"/>
    </row>
    <row r="12" spans="1:2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26">
        <v>1</v>
      </c>
      <c r="K12" s="126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78">
        <v>1</v>
      </c>
      <c r="W12" s="178">
        <v>1</v>
      </c>
      <c r="X12" s="178">
        <v>1</v>
      </c>
      <c r="Y12" s="178">
        <v>1</v>
      </c>
      <c r="Z12" s="164">
        <v>1</v>
      </c>
      <c r="AA12" s="164">
        <v>1</v>
      </c>
    </row>
    <row r="13" spans="1:27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24">
        <v>64</v>
      </c>
      <c r="K13" s="124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  <c r="R13" s="176">
        <v>64</v>
      </c>
      <c r="S13" s="176">
        <v>64</v>
      </c>
      <c r="T13" s="178">
        <v>64</v>
      </c>
      <c r="U13" s="178">
        <v>64</v>
      </c>
      <c r="V13" s="178">
        <v>64</v>
      </c>
      <c r="W13" s="178">
        <v>64</v>
      </c>
      <c r="X13" s="178">
        <v>64</v>
      </c>
      <c r="Y13" s="178">
        <v>64</v>
      </c>
      <c r="Z13" s="164">
        <v>64</v>
      </c>
      <c r="AA13" s="164">
        <v>64</v>
      </c>
    </row>
    <row r="14" spans="1:27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24">
        <v>1</v>
      </c>
      <c r="K14" s="124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  <c r="R14" s="176">
        <v>1</v>
      </c>
      <c r="S14" s="176">
        <v>1</v>
      </c>
      <c r="T14" s="178">
        <v>1</v>
      </c>
      <c r="U14" s="178">
        <v>1</v>
      </c>
      <c r="V14" s="178">
        <v>1</v>
      </c>
      <c r="W14" s="178">
        <v>1</v>
      </c>
      <c r="X14" s="178">
        <v>1</v>
      </c>
      <c r="Y14" s="178">
        <v>1</v>
      </c>
      <c r="Z14" s="164">
        <v>1</v>
      </c>
      <c r="AA14" s="164">
        <v>1</v>
      </c>
    </row>
    <row r="15" spans="1:27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24" t="s">
        <v>16</v>
      </c>
      <c r="K15" s="124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6" t="s">
        <v>16</v>
      </c>
      <c r="S15" s="176" t="s">
        <v>16</v>
      </c>
      <c r="T15" s="178" t="s">
        <v>16</v>
      </c>
      <c r="U15" s="178" t="s">
        <v>16</v>
      </c>
      <c r="V15" s="178" t="s">
        <v>16</v>
      </c>
      <c r="W15" s="178" t="s">
        <v>16</v>
      </c>
      <c r="X15" s="178" t="s">
        <v>16</v>
      </c>
      <c r="Y15" s="178" t="s">
        <v>16</v>
      </c>
      <c r="Z15" s="164" t="s">
        <v>16</v>
      </c>
      <c r="AA15" s="164" t="s">
        <v>16</v>
      </c>
    </row>
    <row r="16" spans="1:27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26">
        <v>23</v>
      </c>
      <c r="K16" s="126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78">
        <v>23</v>
      </c>
      <c r="W16" s="178">
        <v>23</v>
      </c>
      <c r="X16" s="178">
        <v>23</v>
      </c>
      <c r="Y16" s="178">
        <v>23</v>
      </c>
      <c r="Z16" s="164">
        <v>23</v>
      </c>
      <c r="AA16" s="164">
        <v>23</v>
      </c>
    </row>
    <row r="17" spans="1:27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26">
        <v>23</v>
      </c>
      <c r="K17" s="126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78">
        <v>23</v>
      </c>
      <c r="W17" s="178">
        <v>23</v>
      </c>
      <c r="X17" s="178">
        <v>23</v>
      </c>
      <c r="Y17" s="178">
        <v>23</v>
      </c>
      <c r="Z17" s="164">
        <v>23</v>
      </c>
      <c r="AA17" s="164">
        <v>23</v>
      </c>
    </row>
    <row r="18" spans="1:27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24">
        <v>0</v>
      </c>
      <c r="K18" s="124">
        <v>-3</v>
      </c>
      <c r="L18" s="178">
        <f t="shared" ref="L18:Q18" si="1">L19+10*LOG10(L12/L14)-L20</f>
        <v>0</v>
      </c>
      <c r="M18" s="178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si="1"/>
        <v>0</v>
      </c>
      <c r="Q18" s="176">
        <f t="shared" si="1"/>
        <v>-3</v>
      </c>
      <c r="R18" s="176">
        <f t="shared" ref="R18:W18" si="2">R19+10*LOG10(R12/R14)-R20</f>
        <v>0</v>
      </c>
      <c r="S18" s="176">
        <f t="shared" si="2"/>
        <v>-3</v>
      </c>
      <c r="T18" s="178">
        <f t="shared" si="2"/>
        <v>0</v>
      </c>
      <c r="U18" s="178">
        <f t="shared" si="2"/>
        <v>-3</v>
      </c>
      <c r="V18" s="178">
        <f t="shared" si="2"/>
        <v>0</v>
      </c>
      <c r="W18" s="178">
        <f t="shared" si="2"/>
        <v>-3</v>
      </c>
      <c r="X18" s="178">
        <f>X19+10*LOG10(X12/X14)-X20</f>
        <v>0</v>
      </c>
      <c r="Y18" s="178">
        <f>Y19+10*LOG10(Y12/Y14)-Y20</f>
        <v>-3</v>
      </c>
      <c r="Z18" s="164">
        <f>Z19+10*LOG10(Z12/Z14)-Z20</f>
        <v>0</v>
      </c>
      <c r="AA18" s="164">
        <f>AA19+10*LOG10(AA12/AA14)-AA20</f>
        <v>-3</v>
      </c>
    </row>
    <row r="19" spans="1:27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26">
        <v>0</v>
      </c>
      <c r="K19" s="126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78">
        <v>0</v>
      </c>
      <c r="W19" s="178">
        <v>-3</v>
      </c>
      <c r="X19" s="178">
        <v>0</v>
      </c>
      <c r="Y19" s="178">
        <v>-3</v>
      </c>
      <c r="Z19" s="164">
        <v>0</v>
      </c>
      <c r="AA19" s="164">
        <v>-3</v>
      </c>
    </row>
    <row r="20" spans="1:27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24">
        <v>0</v>
      </c>
      <c r="K20" s="124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8">
        <v>0</v>
      </c>
      <c r="U20" s="178">
        <v>0</v>
      </c>
      <c r="V20" s="178">
        <v>0</v>
      </c>
      <c r="W20" s="178">
        <v>0</v>
      </c>
      <c r="X20" s="178">
        <v>0</v>
      </c>
      <c r="Y20" s="178">
        <v>0</v>
      </c>
      <c r="Z20" s="164">
        <v>0</v>
      </c>
      <c r="AA20" s="164">
        <v>0</v>
      </c>
    </row>
    <row r="21" spans="1:2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24">
        <v>0</v>
      </c>
      <c r="K21" s="124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8">
        <v>0</v>
      </c>
      <c r="U21" s="178">
        <v>0</v>
      </c>
      <c r="V21" s="178">
        <v>0</v>
      </c>
      <c r="W21" s="178">
        <v>0</v>
      </c>
      <c r="X21" s="178">
        <v>0</v>
      </c>
      <c r="Y21" s="178">
        <v>0</v>
      </c>
      <c r="Z21" s="164">
        <v>0</v>
      </c>
      <c r="AA21" s="164">
        <v>0</v>
      </c>
    </row>
    <row r="22" spans="1:27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26">
        <v>0</v>
      </c>
      <c r="K22" s="126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  <c r="X22" s="178">
        <v>0</v>
      </c>
      <c r="Y22" s="178">
        <v>0</v>
      </c>
      <c r="Z22" s="164">
        <v>0</v>
      </c>
      <c r="AA22" s="164">
        <v>0</v>
      </c>
    </row>
    <row r="23" spans="1:27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26">
        <v>0</v>
      </c>
      <c r="K23" s="126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78">
        <v>0</v>
      </c>
      <c r="W23" s="178">
        <v>0</v>
      </c>
      <c r="X23" s="178">
        <v>0</v>
      </c>
      <c r="Y23" s="178">
        <v>0</v>
      </c>
      <c r="Z23" s="164">
        <v>0</v>
      </c>
      <c r="AA23" s="164">
        <v>0</v>
      </c>
    </row>
    <row r="24" spans="1:27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26">
        <v>1</v>
      </c>
      <c r="K24" s="126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78">
        <v>1</v>
      </c>
      <c r="W24" s="178">
        <v>1</v>
      </c>
      <c r="X24" s="178">
        <v>1</v>
      </c>
      <c r="Y24" s="178">
        <v>1</v>
      </c>
      <c r="Z24" s="164">
        <v>1</v>
      </c>
      <c r="AA24" s="164">
        <v>1</v>
      </c>
    </row>
    <row r="25" spans="1:27" ht="1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31" t="s">
        <v>16</v>
      </c>
      <c r="K25" s="131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  <c r="R25" s="183" t="s">
        <v>16</v>
      </c>
      <c r="S25" s="183" t="s">
        <v>16</v>
      </c>
      <c r="T25" s="183" t="s">
        <v>16</v>
      </c>
      <c r="U25" s="183" t="s">
        <v>16</v>
      </c>
      <c r="V25" s="183" t="s">
        <v>16</v>
      </c>
      <c r="W25" s="183" t="s">
        <v>16</v>
      </c>
      <c r="X25" s="183" t="s">
        <v>16</v>
      </c>
      <c r="Y25" s="183" t="s">
        <v>16</v>
      </c>
      <c r="Z25" s="191" t="s">
        <v>16</v>
      </c>
      <c r="AA25" s="191" t="s">
        <v>16</v>
      </c>
    </row>
    <row r="26" spans="1:27" ht="15">
      <c r="A26" s="8" t="s">
        <v>51</v>
      </c>
      <c r="B26" s="9">
        <f t="shared" ref="B26:I26" si="3">B17+B18+B21-B23-B24</f>
        <v>22</v>
      </c>
      <c r="C26" s="9">
        <f t="shared" si="3"/>
        <v>19</v>
      </c>
      <c r="D26" s="9">
        <f t="shared" si="3"/>
        <v>22</v>
      </c>
      <c r="E26" s="9">
        <f t="shared" si="3"/>
        <v>19</v>
      </c>
      <c r="F26" s="83">
        <f t="shared" si="3"/>
        <v>22</v>
      </c>
      <c r="G26" s="83">
        <f t="shared" si="3"/>
        <v>19</v>
      </c>
      <c r="H26" s="9">
        <f t="shared" si="3"/>
        <v>22</v>
      </c>
      <c r="I26" s="9">
        <f t="shared" si="3"/>
        <v>19</v>
      </c>
      <c r="J26" s="126">
        <v>22</v>
      </c>
      <c r="K26" s="126">
        <v>19</v>
      </c>
      <c r="L26" s="178">
        <f t="shared" ref="L26:Q26" si="4">L17+L18+L21-L23-L24</f>
        <v>22</v>
      </c>
      <c r="M26" s="178">
        <f t="shared" si="4"/>
        <v>19</v>
      </c>
      <c r="N26" s="178">
        <f t="shared" si="4"/>
        <v>22</v>
      </c>
      <c r="O26" s="178">
        <f t="shared" si="4"/>
        <v>19</v>
      </c>
      <c r="P26" s="178">
        <f t="shared" si="4"/>
        <v>22</v>
      </c>
      <c r="Q26" s="178">
        <f t="shared" si="4"/>
        <v>19</v>
      </c>
      <c r="R26" s="178">
        <f t="shared" ref="R26:W26" si="5">R17+R18+R21-R23-R24</f>
        <v>22</v>
      </c>
      <c r="S26" s="178">
        <f t="shared" si="5"/>
        <v>19</v>
      </c>
      <c r="T26" s="178">
        <f t="shared" si="5"/>
        <v>22</v>
      </c>
      <c r="U26" s="178">
        <f t="shared" si="5"/>
        <v>19</v>
      </c>
      <c r="V26" s="178">
        <f t="shared" si="5"/>
        <v>22</v>
      </c>
      <c r="W26" s="178">
        <f t="shared" si="5"/>
        <v>19</v>
      </c>
      <c r="X26" s="178">
        <f>X17+X18+X21-X23-X24</f>
        <v>22</v>
      </c>
      <c r="Y26" s="178">
        <f>Y17+Y18+Y21-Y23-Y24</f>
        <v>19</v>
      </c>
      <c r="Z26" s="164">
        <f>Z17+Z18+Z21-Z23-Z24</f>
        <v>22</v>
      </c>
      <c r="AA26" s="164">
        <f>AA17+AA18+AA21-AA23-AA24</f>
        <v>19</v>
      </c>
    </row>
    <row r="27" spans="1:27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25"/>
      <c r="K27" s="125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68"/>
      <c r="AA27" s="168"/>
    </row>
    <row r="28" spans="1:27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24">
        <v>192</v>
      </c>
      <c r="K28" s="124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  <c r="R28" s="176">
        <v>192</v>
      </c>
      <c r="S28" s="176">
        <v>192</v>
      </c>
      <c r="T28" s="178">
        <v>192</v>
      </c>
      <c r="U28" s="178">
        <v>192</v>
      </c>
      <c r="V28" s="178">
        <v>192</v>
      </c>
      <c r="W28" s="178">
        <v>192</v>
      </c>
      <c r="X28" s="178">
        <v>192</v>
      </c>
      <c r="Y28" s="178">
        <v>192</v>
      </c>
      <c r="Z28" s="164">
        <v>192</v>
      </c>
      <c r="AA28" s="164">
        <v>192</v>
      </c>
    </row>
    <row r="29" spans="1:27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34">
        <v>4</v>
      </c>
      <c r="K29" s="134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86">
        <v>4</v>
      </c>
      <c r="W29" s="186">
        <v>4</v>
      </c>
      <c r="X29" s="186">
        <v>4</v>
      </c>
      <c r="Y29" s="186">
        <v>4</v>
      </c>
      <c r="Z29" s="163">
        <v>4</v>
      </c>
      <c r="AA29" s="163">
        <v>4</v>
      </c>
    </row>
    <row r="30" spans="1:27" ht="45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24">
        <v>12.771212547196624</v>
      </c>
      <c r="K30" s="124">
        <v>12.771212547196624</v>
      </c>
      <c r="L30" s="178">
        <f t="shared" ref="L30:Q30" si="7">L31+10*LOG10(L28/L13)-L32</f>
        <v>12.771212547196624</v>
      </c>
      <c r="M30" s="178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6">
        <f t="shared" si="7"/>
        <v>12.771212547196624</v>
      </c>
      <c r="Q30" s="176">
        <f t="shared" si="7"/>
        <v>12.771212547196624</v>
      </c>
      <c r="R30" s="176">
        <f t="shared" ref="R30:W30" si="8">R31+10*LOG10(R28/R13)-R32</f>
        <v>12.771212547196624</v>
      </c>
      <c r="S30" s="176">
        <f t="shared" si="8"/>
        <v>12.771212547196624</v>
      </c>
      <c r="T30" s="178">
        <f t="shared" si="8"/>
        <v>8.7712125471966242</v>
      </c>
      <c r="U30" s="178">
        <f t="shared" si="8"/>
        <v>8.7712125471966242</v>
      </c>
      <c r="V30" s="178">
        <f t="shared" si="8"/>
        <v>12.771212547196624</v>
      </c>
      <c r="W30" s="178">
        <f t="shared" si="8"/>
        <v>12.771212547196624</v>
      </c>
      <c r="X30" s="178">
        <f>X31+10*LOG10(X28/X13)-X32</f>
        <v>12.771212547196624</v>
      </c>
      <c r="Y30" s="178">
        <f>Y31+10*LOG10(Y28/Y13)-Y32</f>
        <v>12.771212547196624</v>
      </c>
      <c r="Z30" s="164">
        <f>Z31+10*LOG10(Z28/Z13)-Z32</f>
        <v>9.2312125471966233</v>
      </c>
      <c r="AA30" s="164">
        <f>AA31+10*LOG10(AA28/AA13)-AA32</f>
        <v>9.2312125471966233</v>
      </c>
    </row>
    <row r="31" spans="1:27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26">
        <v>8</v>
      </c>
      <c r="K31" s="126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78">
        <v>8</v>
      </c>
      <c r="W31" s="178">
        <v>8</v>
      </c>
      <c r="X31" s="178">
        <v>8</v>
      </c>
      <c r="Y31" s="178">
        <v>8</v>
      </c>
      <c r="Z31" s="164">
        <v>8</v>
      </c>
      <c r="AA31" s="164">
        <v>8</v>
      </c>
    </row>
    <row r="32" spans="1:27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34">
        <v>0</v>
      </c>
      <c r="K32" s="134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  <c r="T32" s="186">
        <v>4</v>
      </c>
      <c r="U32" s="186">
        <v>4</v>
      </c>
      <c r="V32" s="186">
        <v>0</v>
      </c>
      <c r="W32" s="186">
        <v>0</v>
      </c>
      <c r="X32" s="186">
        <v>0</v>
      </c>
      <c r="Y32" s="186">
        <v>0</v>
      </c>
      <c r="Z32" s="163">
        <v>3.54</v>
      </c>
      <c r="AA32" s="163">
        <v>3.54</v>
      </c>
    </row>
    <row r="33" spans="1:27" ht="28.5">
      <c r="A33" s="18" t="s">
        <v>105</v>
      </c>
      <c r="B33" s="19">
        <v>12</v>
      </c>
      <c r="C33" s="19">
        <v>12</v>
      </c>
      <c r="D33" s="19">
        <v>12.04</v>
      </c>
      <c r="E33" s="19">
        <v>12.04</v>
      </c>
      <c r="F33" s="89">
        <v>12</v>
      </c>
      <c r="G33" s="89">
        <v>12</v>
      </c>
      <c r="H33" s="17">
        <f>10*LOG10(H13/H29)</f>
        <v>15.051499783199061</v>
      </c>
      <c r="I33" s="17">
        <f>10*LOG10(I13/I29)</f>
        <v>15.051499783199061</v>
      </c>
      <c r="J33" s="130">
        <v>12</v>
      </c>
      <c r="K33" s="130">
        <v>12</v>
      </c>
      <c r="L33" s="182">
        <v>15.05</v>
      </c>
      <c r="M33" s="182">
        <v>15.05</v>
      </c>
      <c r="N33" s="182">
        <v>12</v>
      </c>
      <c r="O33" s="182">
        <v>12</v>
      </c>
      <c r="P33" s="182">
        <v>12</v>
      </c>
      <c r="Q33" s="182">
        <v>12</v>
      </c>
      <c r="R33" s="182">
        <v>12</v>
      </c>
      <c r="S33" s="182">
        <v>12</v>
      </c>
      <c r="T33" s="182">
        <v>9</v>
      </c>
      <c r="U33" s="182">
        <v>9</v>
      </c>
      <c r="V33" s="182">
        <v>12</v>
      </c>
      <c r="W33" s="182">
        <v>12</v>
      </c>
      <c r="X33" s="182">
        <v>12</v>
      </c>
      <c r="Y33" s="182">
        <v>12</v>
      </c>
      <c r="Z33" s="169">
        <v>12</v>
      </c>
      <c r="AA33" s="169">
        <v>12</v>
      </c>
    </row>
    <row r="34" spans="1:27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26">
        <v>3</v>
      </c>
      <c r="K34" s="126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78">
        <v>3</v>
      </c>
      <c r="W34" s="178">
        <v>3</v>
      </c>
      <c r="X34" s="178">
        <v>3</v>
      </c>
      <c r="Y34" s="178">
        <v>3</v>
      </c>
      <c r="Z34" s="164">
        <v>3</v>
      </c>
      <c r="AA34" s="164">
        <v>3</v>
      </c>
    </row>
    <row r="35" spans="1:27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26">
        <v>5</v>
      </c>
      <c r="K35" s="126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78">
        <v>5</v>
      </c>
      <c r="W35" s="178">
        <v>5</v>
      </c>
      <c r="X35" s="178">
        <v>5</v>
      </c>
      <c r="Y35" s="178">
        <v>5</v>
      </c>
      <c r="Z35" s="164">
        <v>5</v>
      </c>
      <c r="AA35" s="164">
        <v>5</v>
      </c>
    </row>
    <row r="36" spans="1:27" ht="1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24">
        <v>-174</v>
      </c>
      <c r="K36" s="124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  <c r="R36" s="176">
        <v>-174</v>
      </c>
      <c r="S36" s="176">
        <v>-174</v>
      </c>
      <c r="T36" s="178">
        <v>-174</v>
      </c>
      <c r="U36" s="178">
        <v>-174</v>
      </c>
      <c r="V36" s="178">
        <v>-174</v>
      </c>
      <c r="W36" s="178">
        <v>-174</v>
      </c>
      <c r="X36" s="178">
        <v>-174</v>
      </c>
      <c r="Y36" s="178">
        <v>-174</v>
      </c>
      <c r="Z36" s="164">
        <v>-174</v>
      </c>
      <c r="AA36" s="164">
        <v>-174</v>
      </c>
    </row>
    <row r="37" spans="1:27" ht="15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24" t="s">
        <v>16</v>
      </c>
      <c r="K37" s="124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  <c r="R37" s="176" t="s">
        <v>16</v>
      </c>
      <c r="S37" s="176" t="s">
        <v>16</v>
      </c>
      <c r="T37" s="178" t="s">
        <v>16</v>
      </c>
      <c r="U37" s="178" t="s">
        <v>16</v>
      </c>
      <c r="V37" s="178" t="s">
        <v>16</v>
      </c>
      <c r="W37" s="178" t="s">
        <v>16</v>
      </c>
      <c r="X37" s="178" t="s">
        <v>16</v>
      </c>
      <c r="Y37" s="178" t="s">
        <v>16</v>
      </c>
      <c r="Z37" s="164" t="s">
        <v>16</v>
      </c>
      <c r="AA37" s="164" t="s">
        <v>16</v>
      </c>
    </row>
    <row r="38" spans="1:27" ht="15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34">
        <v>-999</v>
      </c>
      <c r="K38" s="134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  <c r="R38" s="186">
        <v>-999</v>
      </c>
      <c r="S38" s="186">
        <v>-999</v>
      </c>
      <c r="T38" s="186">
        <v>-999</v>
      </c>
      <c r="U38" s="186">
        <v>-999</v>
      </c>
      <c r="V38" s="186">
        <v>-999</v>
      </c>
      <c r="W38" s="186">
        <v>-999</v>
      </c>
      <c r="X38" s="186">
        <v>-164.03</v>
      </c>
      <c r="Y38" s="186">
        <v>-164.03</v>
      </c>
      <c r="Z38" s="163">
        <v>-999</v>
      </c>
      <c r="AA38" s="163">
        <v>-999</v>
      </c>
    </row>
    <row r="39" spans="1:27" ht="30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31" t="s">
        <v>16</v>
      </c>
      <c r="K39" s="131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  <c r="R39" s="183" t="s">
        <v>16</v>
      </c>
      <c r="S39" s="183" t="s">
        <v>16</v>
      </c>
      <c r="T39" s="183" t="s">
        <v>16</v>
      </c>
      <c r="U39" s="183" t="s">
        <v>16</v>
      </c>
      <c r="V39" s="183" t="s">
        <v>16</v>
      </c>
      <c r="W39" s="183" t="s">
        <v>16</v>
      </c>
      <c r="X39" s="183" t="s">
        <v>16</v>
      </c>
      <c r="Y39" s="183" t="s">
        <v>16</v>
      </c>
      <c r="Z39" s="191" t="s">
        <v>16</v>
      </c>
      <c r="AA39" s="191" t="s">
        <v>16</v>
      </c>
    </row>
    <row r="40" spans="1:27" ht="30">
      <c r="A40" s="8" t="s">
        <v>107</v>
      </c>
      <c r="B40" s="13">
        <f t="shared" ref="B40:I40" si="9">10*LOG10(10^((B35+B36)/10)+10^(B38/10))</f>
        <v>-169.00000000000003</v>
      </c>
      <c r="C40" s="13">
        <f t="shared" si="9"/>
        <v>-169.00000000000003</v>
      </c>
      <c r="D40" s="13">
        <f t="shared" si="9"/>
        <v>-169.00000000000003</v>
      </c>
      <c r="E40" s="13">
        <f t="shared" si="9"/>
        <v>-169.00000000000003</v>
      </c>
      <c r="F40" s="86">
        <f t="shared" si="9"/>
        <v>-169.00000000000003</v>
      </c>
      <c r="G40" s="86">
        <f t="shared" si="9"/>
        <v>-169.00000000000003</v>
      </c>
      <c r="H40" s="13">
        <f t="shared" si="9"/>
        <v>-164.03352307536667</v>
      </c>
      <c r="I40" s="13">
        <f t="shared" si="9"/>
        <v>-164.03352307536667</v>
      </c>
      <c r="J40" s="124">
        <v>-169.00000000000003</v>
      </c>
      <c r="K40" s="124">
        <v>-169.00000000000003</v>
      </c>
      <c r="L40" s="178">
        <f t="shared" ref="L40:Q40" si="10">10*LOG10(10^((L35+L36)/10)+10^(L38/10))</f>
        <v>-164.03352307536667</v>
      </c>
      <c r="M40" s="178">
        <f t="shared" si="10"/>
        <v>-164.03352307536667</v>
      </c>
      <c r="N40" s="176">
        <f t="shared" si="10"/>
        <v>-169.00000000000003</v>
      </c>
      <c r="O40" s="176">
        <f t="shared" si="10"/>
        <v>-169.00000000000003</v>
      </c>
      <c r="P40" s="176">
        <f t="shared" si="10"/>
        <v>-164.03352307536667</v>
      </c>
      <c r="Q40" s="176">
        <f t="shared" si="10"/>
        <v>-164.03352307536667</v>
      </c>
      <c r="R40" s="176">
        <f t="shared" ref="R40:W40" si="11">10*LOG10(10^((R35+R36)/10)+10^(R38/10))</f>
        <v>-169.00000000000003</v>
      </c>
      <c r="S40" s="176">
        <f t="shared" si="11"/>
        <v>-169.00000000000003</v>
      </c>
      <c r="T40" s="178">
        <f t="shared" si="11"/>
        <v>-169.00000000000003</v>
      </c>
      <c r="U40" s="178">
        <f t="shared" si="11"/>
        <v>-169.00000000000003</v>
      </c>
      <c r="V40" s="178">
        <f t="shared" si="11"/>
        <v>-169.00000000000003</v>
      </c>
      <c r="W40" s="178">
        <f t="shared" si="11"/>
        <v>-169.00000000000003</v>
      </c>
      <c r="X40" s="178">
        <f>10*LOG10(10^((X35+X36)/10)+10^(X38/10))</f>
        <v>-162.82946299127457</v>
      </c>
      <c r="Y40" s="178">
        <f>10*LOG10(10^((Y35+Y36)/10)+10^(Y38/10))</f>
        <v>-162.82946299127457</v>
      </c>
      <c r="Z40" s="164">
        <f>10*LOG10(10^((Z35+Z36)/10)+10^(Z38/10))</f>
        <v>-169.00000000000003</v>
      </c>
      <c r="AA40" s="164">
        <f>10*LOG10(10^((AA35+AA36)/10)+10^(AA38/10))</f>
        <v>-169.00000000000003</v>
      </c>
    </row>
    <row r="41" spans="1:27" ht="1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24" t="s">
        <v>16</v>
      </c>
      <c r="K41" s="124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  <c r="R41" s="176" t="s">
        <v>16</v>
      </c>
      <c r="S41" s="176" t="s">
        <v>16</v>
      </c>
      <c r="T41" s="178" t="s">
        <v>16</v>
      </c>
      <c r="U41" s="178" t="s">
        <v>16</v>
      </c>
      <c r="V41" s="178" t="s">
        <v>16</v>
      </c>
      <c r="W41" s="178" t="s">
        <v>16</v>
      </c>
      <c r="X41" s="178" t="s">
        <v>16</v>
      </c>
      <c r="Y41" s="178" t="s">
        <v>16</v>
      </c>
      <c r="Z41" s="164" t="s">
        <v>16</v>
      </c>
      <c r="AA41" s="164" t="s">
        <v>16</v>
      </c>
    </row>
    <row r="42" spans="1:27" ht="15">
      <c r="A42" s="43" t="s">
        <v>70</v>
      </c>
      <c r="B42" s="19">
        <f>28*360*1000</f>
        <v>10080000</v>
      </c>
      <c r="C42" s="19">
        <f>28*360*1000</f>
        <v>10080000</v>
      </c>
      <c r="D42" s="19">
        <f>35*360*1000</f>
        <v>12600000</v>
      </c>
      <c r="E42" s="19">
        <f>35*360*1000</f>
        <v>12600000</v>
      </c>
      <c r="F42" s="89">
        <f>30*360*1000</f>
        <v>10800000</v>
      </c>
      <c r="G42" s="89">
        <f>30*360*1000</f>
        <v>10800000</v>
      </c>
      <c r="H42" s="17">
        <f>30*360*1000</f>
        <v>10800000</v>
      </c>
      <c r="I42" s="17">
        <f>30*360*1000</f>
        <v>10800000</v>
      </c>
      <c r="J42" s="130">
        <v>10800000</v>
      </c>
      <c r="K42" s="130">
        <v>10800000</v>
      </c>
      <c r="L42" s="182">
        <f t="shared" ref="L42:Q42" si="12">30*360*1000</f>
        <v>10800000</v>
      </c>
      <c r="M42" s="182">
        <f t="shared" si="12"/>
        <v>10800000</v>
      </c>
      <c r="N42" s="182">
        <f t="shared" si="12"/>
        <v>10800000</v>
      </c>
      <c r="O42" s="182">
        <f t="shared" si="12"/>
        <v>10800000</v>
      </c>
      <c r="P42" s="182">
        <f t="shared" si="12"/>
        <v>10800000</v>
      </c>
      <c r="Q42" s="182">
        <f t="shared" si="12"/>
        <v>10800000</v>
      </c>
      <c r="R42" s="182">
        <f t="shared" ref="R42:W42" si="13">30*360*1000</f>
        <v>10800000</v>
      </c>
      <c r="S42" s="182">
        <f t="shared" si="13"/>
        <v>10800000</v>
      </c>
      <c r="T42" s="182">
        <f t="shared" si="13"/>
        <v>10800000</v>
      </c>
      <c r="U42" s="182">
        <f t="shared" si="13"/>
        <v>10800000</v>
      </c>
      <c r="V42" s="182">
        <f t="shared" si="13"/>
        <v>10800000</v>
      </c>
      <c r="W42" s="182">
        <f t="shared" si="13"/>
        <v>10800000</v>
      </c>
      <c r="X42" s="182">
        <f>32*360*1000</f>
        <v>11520000</v>
      </c>
      <c r="Y42" s="182">
        <f>32*360*1000</f>
        <v>11520000</v>
      </c>
      <c r="Z42" s="169">
        <f>30*360*1000</f>
        <v>10800000</v>
      </c>
      <c r="AA42" s="169">
        <f>30*360*1000</f>
        <v>10800000</v>
      </c>
    </row>
    <row r="43" spans="1:27" ht="1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31" t="s">
        <v>16</v>
      </c>
      <c r="K43" s="131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  <c r="R43" s="183" t="s">
        <v>16</v>
      </c>
      <c r="S43" s="183" t="s">
        <v>16</v>
      </c>
      <c r="T43" s="183" t="s">
        <v>16</v>
      </c>
      <c r="U43" s="183" t="s">
        <v>16</v>
      </c>
      <c r="V43" s="183" t="s">
        <v>16</v>
      </c>
      <c r="W43" s="183" t="s">
        <v>16</v>
      </c>
      <c r="X43" s="183" t="s">
        <v>16</v>
      </c>
      <c r="Y43" s="183" t="s">
        <v>16</v>
      </c>
      <c r="Z43" s="191" t="s">
        <v>16</v>
      </c>
      <c r="AA43" s="191" t="s">
        <v>16</v>
      </c>
    </row>
    <row r="44" spans="1:27" ht="15">
      <c r="A44" s="8" t="s">
        <v>72</v>
      </c>
      <c r="B44" s="13">
        <f t="shared" ref="B44:I44" si="14">B40+10*LOG10(B42)</f>
        <v>-98.965394678904971</v>
      </c>
      <c r="C44" s="13">
        <f t="shared" si="14"/>
        <v>-98.965394678904971</v>
      </c>
      <c r="D44" s="13">
        <f t="shared" si="14"/>
        <v>-97.996294548824409</v>
      </c>
      <c r="E44" s="13">
        <f t="shared" si="14"/>
        <v>-97.996294548824409</v>
      </c>
      <c r="F44" s="86">
        <f t="shared" si="14"/>
        <v>-98.66576244513054</v>
      </c>
      <c r="G44" s="86">
        <f t="shared" si="14"/>
        <v>-98.66576244513054</v>
      </c>
      <c r="H44" s="13">
        <f t="shared" si="14"/>
        <v>-93.699285520497185</v>
      </c>
      <c r="I44" s="13">
        <f t="shared" si="14"/>
        <v>-93.699285520497185</v>
      </c>
      <c r="J44" s="124">
        <v>-98.66576244513054</v>
      </c>
      <c r="K44" s="124">
        <v>-98.66576244513054</v>
      </c>
      <c r="L44" s="178">
        <f t="shared" ref="L44:Q44" si="15">L40+10*LOG10(L42)</f>
        <v>-93.699285520497185</v>
      </c>
      <c r="M44" s="178">
        <f t="shared" si="15"/>
        <v>-93.699285520497185</v>
      </c>
      <c r="N44" s="176">
        <f t="shared" si="15"/>
        <v>-98.66576244513054</v>
      </c>
      <c r="O44" s="176">
        <f t="shared" si="15"/>
        <v>-98.66576244513054</v>
      </c>
      <c r="P44" s="176">
        <f t="shared" si="15"/>
        <v>-93.699285520497185</v>
      </c>
      <c r="Q44" s="176">
        <f t="shared" si="15"/>
        <v>-93.699285520497185</v>
      </c>
      <c r="R44" s="176">
        <f t="shared" ref="R44:W44" si="16">R40+10*LOG10(R42)</f>
        <v>-98.66576244513054</v>
      </c>
      <c r="S44" s="176">
        <f t="shared" si="16"/>
        <v>-98.66576244513054</v>
      </c>
      <c r="T44" s="178">
        <f t="shared" si="16"/>
        <v>-98.66576244513054</v>
      </c>
      <c r="U44" s="178">
        <f t="shared" si="16"/>
        <v>-98.66576244513054</v>
      </c>
      <c r="V44" s="178">
        <f t="shared" si="16"/>
        <v>-98.66576244513054</v>
      </c>
      <c r="W44" s="178">
        <f t="shared" si="16"/>
        <v>-98.66576244513054</v>
      </c>
      <c r="X44" s="178">
        <f>X40+10*LOG10(X42)</f>
        <v>-92.214938200402642</v>
      </c>
      <c r="Y44" s="178">
        <f>Y40+10*LOG10(Y42)</f>
        <v>-92.214938200402642</v>
      </c>
      <c r="Z44" s="164">
        <f>Z40+10*LOG10(Z42)</f>
        <v>-98.66576244513054</v>
      </c>
      <c r="AA44" s="164">
        <f>AA40+10*LOG10(AA42)</f>
        <v>-98.66576244513054</v>
      </c>
    </row>
    <row r="45" spans="1:27" ht="15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24" t="s">
        <v>16</v>
      </c>
      <c r="K45" s="124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  <c r="R45" s="176" t="s">
        <v>16</v>
      </c>
      <c r="S45" s="176" t="s">
        <v>16</v>
      </c>
      <c r="T45" s="178" t="s">
        <v>16</v>
      </c>
      <c r="U45" s="178" t="s">
        <v>16</v>
      </c>
      <c r="V45" s="178" t="s">
        <v>16</v>
      </c>
      <c r="W45" s="178" t="s">
        <v>16</v>
      </c>
      <c r="X45" s="178" t="s">
        <v>16</v>
      </c>
      <c r="Y45" s="178" t="s">
        <v>16</v>
      </c>
      <c r="Z45" s="164" t="s">
        <v>16</v>
      </c>
      <c r="AA45" s="164" t="s">
        <v>16</v>
      </c>
    </row>
    <row r="46" spans="1:27" ht="15">
      <c r="A46" s="43" t="s">
        <v>75</v>
      </c>
      <c r="B46" s="19">
        <v>-1.3</v>
      </c>
      <c r="C46" s="19">
        <v>-1.3</v>
      </c>
      <c r="D46" s="19">
        <v>-6.16</v>
      </c>
      <c r="E46" s="19">
        <v>-6.16</v>
      </c>
      <c r="F46" s="77">
        <v>-6.57</v>
      </c>
      <c r="G46" s="77">
        <v>-6.53</v>
      </c>
      <c r="H46" s="17">
        <v>-0.75</v>
      </c>
      <c r="I46" s="17">
        <v>-0.92</v>
      </c>
      <c r="J46" s="130">
        <v>-9.1</v>
      </c>
      <c r="K46" s="130">
        <v>-9.1</v>
      </c>
      <c r="L46" s="182">
        <v>-2.27</v>
      </c>
      <c r="M46" s="182">
        <v>-2.27</v>
      </c>
      <c r="N46" s="182">
        <v>-6.34</v>
      </c>
      <c r="O46" s="182">
        <v>-6.34</v>
      </c>
      <c r="P46" s="182">
        <v>-4.5599999999999996</v>
      </c>
      <c r="Q46" s="182">
        <v>-4.5599999999999996</v>
      </c>
      <c r="R46" s="182">
        <v>-5</v>
      </c>
      <c r="S46" s="182">
        <v>-5</v>
      </c>
      <c r="T46" s="182">
        <v>-10.6</v>
      </c>
      <c r="U46" s="182">
        <v>-10.6</v>
      </c>
      <c r="V46" s="182">
        <v>-4.5</v>
      </c>
      <c r="W46" s="182">
        <v>-4.5</v>
      </c>
      <c r="X46" s="182">
        <v>-6</v>
      </c>
      <c r="Y46" s="182">
        <v>-6</v>
      </c>
      <c r="Z46" s="169">
        <v>-3.8</v>
      </c>
      <c r="AA46" s="169">
        <v>-3.8</v>
      </c>
    </row>
    <row r="47" spans="1:27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26">
        <v>2</v>
      </c>
      <c r="K47" s="126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78">
        <v>2</v>
      </c>
      <c r="W47" s="178">
        <v>2</v>
      </c>
      <c r="X47" s="178">
        <v>2</v>
      </c>
      <c r="Y47" s="178">
        <v>2</v>
      </c>
      <c r="Z47" s="164">
        <v>2</v>
      </c>
      <c r="AA47" s="164">
        <v>2</v>
      </c>
    </row>
    <row r="48" spans="1:27" ht="30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26" t="s">
        <v>16</v>
      </c>
      <c r="K48" s="126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  <c r="R48" s="178" t="s">
        <v>16</v>
      </c>
      <c r="S48" s="178" t="s">
        <v>16</v>
      </c>
      <c r="T48" s="178" t="s">
        <v>16</v>
      </c>
      <c r="U48" s="178" t="s">
        <v>16</v>
      </c>
      <c r="V48" s="178" t="s">
        <v>16</v>
      </c>
      <c r="W48" s="178" t="s">
        <v>16</v>
      </c>
      <c r="X48" s="178" t="s">
        <v>16</v>
      </c>
      <c r="Y48" s="178" t="s">
        <v>16</v>
      </c>
      <c r="Z48" s="164" t="s">
        <v>16</v>
      </c>
      <c r="AA48" s="164" t="s">
        <v>16</v>
      </c>
    </row>
    <row r="49" spans="1:27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26">
        <v>0</v>
      </c>
      <c r="K49" s="126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  <c r="V49" s="178">
        <v>0</v>
      </c>
      <c r="W49" s="178">
        <v>0</v>
      </c>
      <c r="X49" s="178">
        <v>0</v>
      </c>
      <c r="Y49" s="178">
        <v>0</v>
      </c>
      <c r="Z49" s="164">
        <v>0</v>
      </c>
      <c r="AA49" s="164">
        <v>0</v>
      </c>
    </row>
    <row r="50" spans="1:27" ht="30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31" t="s">
        <v>16</v>
      </c>
      <c r="K50" s="131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  <c r="R50" s="183" t="s">
        <v>16</v>
      </c>
      <c r="S50" s="183" t="s">
        <v>16</v>
      </c>
      <c r="T50" s="183" t="s">
        <v>16</v>
      </c>
      <c r="U50" s="183" t="s">
        <v>16</v>
      </c>
      <c r="V50" s="183" t="s">
        <v>16</v>
      </c>
      <c r="W50" s="183" t="s">
        <v>16</v>
      </c>
      <c r="X50" s="183" t="s">
        <v>16</v>
      </c>
      <c r="Y50" s="183" t="s">
        <v>16</v>
      </c>
      <c r="Z50" s="191" t="s">
        <v>16</v>
      </c>
      <c r="AA50" s="191" t="s">
        <v>16</v>
      </c>
    </row>
    <row r="51" spans="1:27" ht="30">
      <c r="A51" s="8" t="s">
        <v>82</v>
      </c>
      <c r="B51" s="13">
        <f t="shared" ref="B51:I51" si="17">B44+B46+B47-B49</f>
        <v>-98.265394678904968</v>
      </c>
      <c r="C51" s="13">
        <f t="shared" si="17"/>
        <v>-98.265394678904968</v>
      </c>
      <c r="D51" s="13">
        <f t="shared" si="17"/>
        <v>-102.15629454882441</v>
      </c>
      <c r="E51" s="13">
        <f t="shared" si="17"/>
        <v>-102.15629454882441</v>
      </c>
      <c r="F51" s="86">
        <f t="shared" si="17"/>
        <v>-103.23576244513055</v>
      </c>
      <c r="G51" s="86">
        <f t="shared" si="17"/>
        <v>-103.19576244513054</v>
      </c>
      <c r="H51" s="13">
        <f t="shared" si="17"/>
        <v>-92.449285520497185</v>
      </c>
      <c r="I51" s="13">
        <f t="shared" si="17"/>
        <v>-92.619285520497186</v>
      </c>
      <c r="J51" s="124">
        <v>-108.86576244513054</v>
      </c>
      <c r="K51" s="124">
        <v>-108.86576244513054</v>
      </c>
      <c r="L51" s="178">
        <f t="shared" ref="L51:Q51" si="18">L44+L46+L47-L49</f>
        <v>-93.969285520497181</v>
      </c>
      <c r="M51" s="178">
        <f t="shared" si="18"/>
        <v>-93.969285520497181</v>
      </c>
      <c r="N51" s="176">
        <f t="shared" si="18"/>
        <v>-103.00576244513054</v>
      </c>
      <c r="O51" s="176">
        <f t="shared" si="18"/>
        <v>-103.00576244513054</v>
      </c>
      <c r="P51" s="176">
        <f t="shared" si="18"/>
        <v>-96.259285520497187</v>
      </c>
      <c r="Q51" s="176">
        <f t="shared" si="18"/>
        <v>-96.259285520497187</v>
      </c>
      <c r="R51" s="176">
        <f t="shared" ref="R51:W51" si="19">R44+R46+R47-R49</f>
        <v>-101.66576244513054</v>
      </c>
      <c r="S51" s="176">
        <f t="shared" si="19"/>
        <v>-101.66576244513054</v>
      </c>
      <c r="T51" s="178">
        <f t="shared" si="19"/>
        <v>-107.26576244513053</v>
      </c>
      <c r="U51" s="178">
        <f t="shared" si="19"/>
        <v>-107.26576244513053</v>
      </c>
      <c r="V51" s="178">
        <f t="shared" si="19"/>
        <v>-101.16576244513054</v>
      </c>
      <c r="W51" s="178">
        <f t="shared" si="19"/>
        <v>-101.16576244513054</v>
      </c>
      <c r="X51" s="178">
        <f>X44+X46+X47-X49</f>
        <v>-96.214938200402642</v>
      </c>
      <c r="Y51" s="178">
        <f>Y44+Y46+Y47-Y49</f>
        <v>-96.214938200402642</v>
      </c>
      <c r="Z51" s="164">
        <f>Z44+Z46+Z47-Z49</f>
        <v>-100.46576244513054</v>
      </c>
      <c r="AA51" s="164">
        <f>AA44+AA46+AA47-AA49</f>
        <v>-100.46576244513054</v>
      </c>
    </row>
    <row r="52" spans="1:27" ht="30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36" t="s">
        <v>16</v>
      </c>
      <c r="K52" s="136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  <c r="R52" s="188" t="s">
        <v>16</v>
      </c>
      <c r="S52" s="188" t="s">
        <v>16</v>
      </c>
      <c r="T52" s="195" t="s">
        <v>16</v>
      </c>
      <c r="U52" s="195" t="s">
        <v>16</v>
      </c>
      <c r="V52" s="195" t="s">
        <v>16</v>
      </c>
      <c r="W52" s="195" t="s">
        <v>16</v>
      </c>
      <c r="X52" s="195" t="s">
        <v>16</v>
      </c>
      <c r="Y52" s="195" t="s">
        <v>16</v>
      </c>
      <c r="Z52" s="193" t="s">
        <v>16</v>
      </c>
      <c r="AA52" s="193" t="s">
        <v>16</v>
      </c>
    </row>
    <row r="53" spans="1:27" ht="30">
      <c r="A53" s="45" t="s">
        <v>85</v>
      </c>
      <c r="B53" s="23">
        <f t="shared" ref="B53:I53" si="20">B26+B30+B33-B34-B51</f>
        <v>142.03660722610158</v>
      </c>
      <c r="C53" s="23">
        <f t="shared" si="20"/>
        <v>139.03660722610158</v>
      </c>
      <c r="D53" s="23">
        <f t="shared" si="20"/>
        <v>143.01750709602103</v>
      </c>
      <c r="E53" s="23">
        <f t="shared" si="20"/>
        <v>140.01750709602103</v>
      </c>
      <c r="F53" s="90">
        <f t="shared" si="20"/>
        <v>147.00697499232717</v>
      </c>
      <c r="G53" s="90">
        <f t="shared" si="20"/>
        <v>143.96697499232715</v>
      </c>
      <c r="H53" s="23">
        <f t="shared" si="20"/>
        <v>139.27199785089289</v>
      </c>
      <c r="I53" s="23">
        <f t="shared" si="20"/>
        <v>136.44199785089288</v>
      </c>
      <c r="J53" s="127">
        <v>152.63697499232717</v>
      </c>
      <c r="K53" s="127">
        <v>149.63697499232717</v>
      </c>
      <c r="L53" s="179">
        <f t="shared" ref="L53:Q53" si="21">L26+L30+L33-L34-L51</f>
        <v>140.79049806769382</v>
      </c>
      <c r="M53" s="179">
        <f t="shared" si="21"/>
        <v>137.79049806769382</v>
      </c>
      <c r="N53" s="179">
        <f t="shared" si="21"/>
        <v>146.77697499232715</v>
      </c>
      <c r="O53" s="179">
        <f t="shared" si="21"/>
        <v>143.77697499232715</v>
      </c>
      <c r="P53" s="179">
        <f t="shared" si="21"/>
        <v>140.03049806769383</v>
      </c>
      <c r="Q53" s="179">
        <f t="shared" si="21"/>
        <v>137.03049806769383</v>
      </c>
      <c r="R53" s="179">
        <f t="shared" ref="R53:W53" si="22">R26+R30+R33-R34-R51</f>
        <v>145.43697499232718</v>
      </c>
      <c r="S53" s="179">
        <f t="shared" si="22"/>
        <v>142.43697499232718</v>
      </c>
      <c r="T53" s="179">
        <f t="shared" si="22"/>
        <v>144.03697499232715</v>
      </c>
      <c r="U53" s="179">
        <f t="shared" si="22"/>
        <v>141.03697499232715</v>
      </c>
      <c r="V53" s="179">
        <f t="shared" si="22"/>
        <v>144.93697499232718</v>
      </c>
      <c r="W53" s="179">
        <f t="shared" si="22"/>
        <v>141.93697499232718</v>
      </c>
      <c r="X53" s="179">
        <f>X26+X30+X33-X34-X51</f>
        <v>139.98615074759925</v>
      </c>
      <c r="Y53" s="179">
        <f>Y26+Y30+Y33-Y34-Y51</f>
        <v>136.98615074759925</v>
      </c>
      <c r="Z53" s="171">
        <f>Z26+Z30+Z33-Z34-Z51</f>
        <v>140.69697499232717</v>
      </c>
      <c r="AA53" s="171">
        <f>AA26+AA30+AA33-AA34-AA51</f>
        <v>137.69697499232717</v>
      </c>
    </row>
    <row r="54" spans="1:27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25"/>
      <c r="K54" s="125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68"/>
      <c r="AA54" s="168"/>
    </row>
    <row r="55" spans="1:2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34">
        <v>7</v>
      </c>
      <c r="K55" s="134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86">
        <v>7</v>
      </c>
      <c r="W55" s="186">
        <v>7</v>
      </c>
      <c r="X55" s="186">
        <v>7</v>
      </c>
      <c r="Y55" s="186">
        <v>7</v>
      </c>
      <c r="Z55" s="163">
        <v>7</v>
      </c>
      <c r="AA55" s="163">
        <v>7</v>
      </c>
    </row>
    <row r="56" spans="1:27" ht="30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35" t="s">
        <v>16</v>
      </c>
      <c r="K56" s="135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  <c r="R56" s="187" t="s">
        <v>16</v>
      </c>
      <c r="S56" s="187" t="s">
        <v>16</v>
      </c>
      <c r="T56" s="183" t="s">
        <v>16</v>
      </c>
      <c r="U56" s="183" t="s">
        <v>16</v>
      </c>
      <c r="V56" s="183" t="s">
        <v>16</v>
      </c>
      <c r="W56" s="183" t="s">
        <v>16</v>
      </c>
      <c r="X56" s="183" t="s">
        <v>16</v>
      </c>
      <c r="Y56" s="183" t="s">
        <v>16</v>
      </c>
      <c r="Z56" s="191" t="s">
        <v>16</v>
      </c>
      <c r="AA56" s="191" t="s">
        <v>16</v>
      </c>
    </row>
    <row r="57" spans="1:27" ht="30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34">
        <v>4.4800000000000004</v>
      </c>
      <c r="K57" s="134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86">
        <v>4.4800000000000004</v>
      </c>
      <c r="T57" s="186">
        <v>4.4800000000000004</v>
      </c>
      <c r="U57" s="186">
        <v>4.4800000000000004</v>
      </c>
      <c r="V57" s="186">
        <v>4.4800000000000004</v>
      </c>
      <c r="W57" s="186">
        <v>4.4800000000000004</v>
      </c>
      <c r="X57" s="186">
        <v>4.4800000000000004</v>
      </c>
      <c r="Y57" s="186">
        <v>4.4800000000000004</v>
      </c>
      <c r="Z57" s="163">
        <v>4.4800000000000004</v>
      </c>
      <c r="AA57" s="163">
        <v>4.4800000000000004</v>
      </c>
    </row>
    <row r="58" spans="1:27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34">
        <v>0</v>
      </c>
      <c r="K58" s="134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6">
        <v>0</v>
      </c>
      <c r="X58" s="186">
        <v>0</v>
      </c>
      <c r="Y58" s="186">
        <v>0</v>
      </c>
      <c r="Z58" s="163">
        <v>0</v>
      </c>
      <c r="AA58" s="163">
        <v>0</v>
      </c>
    </row>
    <row r="59" spans="1:27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34">
        <v>26.25</v>
      </c>
      <c r="K59" s="134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86">
        <v>26.25</v>
      </c>
      <c r="W59" s="186">
        <v>26.25</v>
      </c>
      <c r="X59" s="186">
        <v>26.25</v>
      </c>
      <c r="Y59" s="186">
        <v>26.25</v>
      </c>
      <c r="Z59" s="163">
        <v>26.25</v>
      </c>
      <c r="AA59" s="163">
        <v>26.25</v>
      </c>
    </row>
    <row r="60" spans="1:27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34">
        <v>0</v>
      </c>
      <c r="K60" s="134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6">
        <v>0</v>
      </c>
      <c r="X60" s="186">
        <v>0</v>
      </c>
      <c r="Y60" s="186">
        <v>0</v>
      </c>
      <c r="Z60" s="163">
        <v>0</v>
      </c>
      <c r="AA60" s="163">
        <v>0</v>
      </c>
    </row>
    <row r="61" spans="1:27" ht="30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36" t="s">
        <v>16</v>
      </c>
      <c r="K61" s="136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  <c r="R61" s="188" t="s">
        <v>16</v>
      </c>
      <c r="S61" s="188" t="s">
        <v>16</v>
      </c>
      <c r="T61" s="195" t="s">
        <v>16</v>
      </c>
      <c r="U61" s="195" t="s">
        <v>16</v>
      </c>
      <c r="V61" s="195" t="s">
        <v>16</v>
      </c>
      <c r="W61" s="195" t="s">
        <v>16</v>
      </c>
      <c r="X61" s="195" t="s">
        <v>16</v>
      </c>
      <c r="Y61" s="195" t="s">
        <v>16</v>
      </c>
      <c r="Z61" s="193" t="s">
        <v>16</v>
      </c>
      <c r="AA61" s="193" t="s">
        <v>16</v>
      </c>
    </row>
    <row r="62" spans="1:27" ht="30">
      <c r="A62" s="45" t="s">
        <v>109</v>
      </c>
      <c r="B62" s="23">
        <f t="shared" ref="B62:I62" si="23">B53-B57+B58-B59+B60</f>
        <v>111.30660722610159</v>
      </c>
      <c r="C62" s="23">
        <f t="shared" si="23"/>
        <v>108.30660722610159</v>
      </c>
      <c r="D62" s="23">
        <f t="shared" si="23"/>
        <v>112.28750709602105</v>
      </c>
      <c r="E62" s="23">
        <f t="shared" si="23"/>
        <v>109.28750709602105</v>
      </c>
      <c r="F62" s="90">
        <f t="shared" si="23"/>
        <v>116.27697499232718</v>
      </c>
      <c r="G62" s="90">
        <f t="shared" si="23"/>
        <v>113.23697499232716</v>
      </c>
      <c r="H62" s="23">
        <f t="shared" si="23"/>
        <v>108.5419978508929</v>
      </c>
      <c r="I62" s="23">
        <f t="shared" si="23"/>
        <v>105.71199785089289</v>
      </c>
      <c r="J62" s="127">
        <v>121.90697499232718</v>
      </c>
      <c r="K62" s="127">
        <v>118.90697499232718</v>
      </c>
      <c r="L62" s="179">
        <f t="shared" ref="L62:Q62" si="24">L53-L57+L58-L59+L60</f>
        <v>110.06049806769383</v>
      </c>
      <c r="M62" s="179">
        <f t="shared" si="24"/>
        <v>107.06049806769383</v>
      </c>
      <c r="N62" s="179">
        <f t="shared" si="24"/>
        <v>116.04697499232716</v>
      </c>
      <c r="O62" s="179">
        <f t="shared" si="24"/>
        <v>113.04697499232716</v>
      </c>
      <c r="P62" s="179">
        <f t="shared" si="24"/>
        <v>109.30049806769384</v>
      </c>
      <c r="Q62" s="179">
        <f t="shared" si="24"/>
        <v>106.30049806769384</v>
      </c>
      <c r="R62" s="179">
        <f t="shared" ref="R62:W62" si="25">R53-R57+R58-R59+R60</f>
        <v>114.70697499232719</v>
      </c>
      <c r="S62" s="179">
        <f t="shared" si="25"/>
        <v>111.70697499232719</v>
      </c>
      <c r="T62" s="179">
        <f t="shared" si="25"/>
        <v>113.30697499232716</v>
      </c>
      <c r="U62" s="179">
        <f t="shared" si="25"/>
        <v>110.30697499232716</v>
      </c>
      <c r="V62" s="179">
        <f t="shared" si="25"/>
        <v>114.20697499232719</v>
      </c>
      <c r="W62" s="179">
        <f t="shared" si="25"/>
        <v>111.20697499232719</v>
      </c>
      <c r="X62" s="179">
        <f>X53-X57+X58-X59+X60</f>
        <v>109.25615074759926</v>
      </c>
      <c r="Y62" s="179">
        <f>Y53-Y57+Y58-Y59+Y60</f>
        <v>106.25615074759926</v>
      </c>
      <c r="Z62" s="171">
        <f>Z53-Z57+Z58-Z59+Z60</f>
        <v>109.96697499232718</v>
      </c>
      <c r="AA62" s="171">
        <f>AA53-AA57+AA58-AA59+AA60</f>
        <v>106.96697499232718</v>
      </c>
    </row>
    <row r="63" spans="1:27">
      <c r="B63" s="46"/>
      <c r="C63" s="46"/>
      <c r="D63" s="46"/>
      <c r="E63" s="46"/>
      <c r="F63" s="93"/>
      <c r="G63" s="93"/>
      <c r="H63" s="46"/>
      <c r="I63" s="46"/>
      <c r="J63" s="128"/>
      <c r="K63" s="128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200"/>
      <c r="AA63" s="200"/>
    </row>
    <row r="64" spans="1:27" ht="15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36" t="s">
        <v>16</v>
      </c>
      <c r="K64" s="136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  <c r="R64" s="188" t="s">
        <v>16</v>
      </c>
      <c r="S64" s="188" t="s">
        <v>16</v>
      </c>
      <c r="T64" s="195" t="s">
        <v>16</v>
      </c>
      <c r="U64" s="195" t="s">
        <v>16</v>
      </c>
      <c r="V64" s="195" t="s">
        <v>16</v>
      </c>
      <c r="W64" s="195" t="s">
        <v>16</v>
      </c>
      <c r="X64" s="195" t="s">
        <v>16</v>
      </c>
      <c r="Y64" s="195" t="s">
        <v>16</v>
      </c>
      <c r="Z64" s="193" t="s">
        <v>16</v>
      </c>
      <c r="AA64" s="193" t="s">
        <v>16</v>
      </c>
    </row>
    <row r="65" spans="1:27" ht="15">
      <c r="A65" s="45" t="s">
        <v>98</v>
      </c>
      <c r="B65" s="23">
        <f t="shared" ref="B65:I65" si="26">B17-B23-B51+B21+B33</f>
        <v>133.26539467890495</v>
      </c>
      <c r="C65" s="23">
        <f t="shared" si="26"/>
        <v>133.26539467890495</v>
      </c>
      <c r="D65" s="23">
        <f t="shared" si="26"/>
        <v>137.1962945488244</v>
      </c>
      <c r="E65" s="23">
        <f t="shared" si="26"/>
        <v>137.1962945488244</v>
      </c>
      <c r="F65" s="90">
        <f t="shared" si="26"/>
        <v>138.23576244513055</v>
      </c>
      <c r="G65" s="90">
        <f t="shared" si="26"/>
        <v>138.19576244513053</v>
      </c>
      <c r="H65" s="23">
        <f t="shared" si="26"/>
        <v>130.50078530369623</v>
      </c>
      <c r="I65" s="23">
        <f t="shared" si="26"/>
        <v>130.67078530369625</v>
      </c>
      <c r="J65" s="127">
        <v>143.86576244513054</v>
      </c>
      <c r="K65" s="127">
        <v>143.86576244513054</v>
      </c>
      <c r="L65" s="179">
        <f t="shared" ref="L65:Q65" si="27">L17-L23-L51+L21+L33</f>
        <v>132.01928552049719</v>
      </c>
      <c r="M65" s="179">
        <f t="shared" si="27"/>
        <v>132.01928552049719</v>
      </c>
      <c r="N65" s="179">
        <f t="shared" si="27"/>
        <v>138.00576244513053</v>
      </c>
      <c r="O65" s="179">
        <f t="shared" si="27"/>
        <v>138.00576244513053</v>
      </c>
      <c r="P65" s="179">
        <f t="shared" si="27"/>
        <v>131.2592855204972</v>
      </c>
      <c r="Q65" s="179">
        <f t="shared" si="27"/>
        <v>131.2592855204972</v>
      </c>
      <c r="R65" s="179">
        <f t="shared" ref="R65:W65" si="28">R17-R23-R51+R21+R33</f>
        <v>136.66576244513055</v>
      </c>
      <c r="S65" s="179">
        <f t="shared" si="28"/>
        <v>136.66576244513055</v>
      </c>
      <c r="T65" s="179">
        <f t="shared" si="28"/>
        <v>139.26576244513052</v>
      </c>
      <c r="U65" s="179">
        <f t="shared" si="28"/>
        <v>139.26576244513052</v>
      </c>
      <c r="V65" s="179">
        <f t="shared" si="28"/>
        <v>136.16576244513055</v>
      </c>
      <c r="W65" s="179">
        <f t="shared" si="28"/>
        <v>136.16576244513055</v>
      </c>
      <c r="X65" s="179">
        <f>X17-X23-X51+X21+X33</f>
        <v>131.21493820040263</v>
      </c>
      <c r="Y65" s="179">
        <f>Y17-Y23-Y51+Y21+Y33</f>
        <v>131.21493820040263</v>
      </c>
      <c r="Z65" s="171">
        <f>Z17-Z23-Z51+Z21+Z33</f>
        <v>135.46576244513054</v>
      </c>
      <c r="AA65" s="171">
        <f>AA17-AA23-AA51+AA21+AA33</f>
        <v>135.46576244513054</v>
      </c>
    </row>
  </sheetData>
  <mergeCells count="13"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5" width="15.6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25" width="15.625" style="2" customWidth="1"/>
    <col min="26" max="27" width="15.625" style="3" customWidth="1"/>
    <col min="28" max="28" width="15.625" style="2" customWidth="1"/>
    <col min="29" max="33" width="15.625" style="3" customWidth="1"/>
    <col min="34" max="34" width="15.625" style="2" customWidth="1"/>
    <col min="35" max="36" width="15.625" style="3" customWidth="1"/>
    <col min="37" max="37" width="15.625" style="194" customWidth="1"/>
    <col min="38" max="38" width="15.625" style="3" customWidth="1"/>
    <col min="39" max="16384" width="9" style="3"/>
  </cols>
  <sheetData>
    <row r="1" spans="1:38" ht="14.25" customHeight="1">
      <c r="A1" s="4"/>
      <c r="B1" s="205" t="s">
        <v>100</v>
      </c>
      <c r="C1" s="205"/>
      <c r="D1" s="205"/>
      <c r="E1" s="205" t="s">
        <v>101</v>
      </c>
      <c r="F1" s="205"/>
      <c r="G1" s="206" t="s">
        <v>113</v>
      </c>
      <c r="H1" s="206"/>
      <c r="I1" s="206"/>
      <c r="J1" s="205" t="s">
        <v>116</v>
      </c>
      <c r="K1" s="205"/>
      <c r="L1" s="205"/>
      <c r="M1" s="205" t="s">
        <v>122</v>
      </c>
      <c r="N1" s="205"/>
      <c r="O1" s="205"/>
      <c r="P1" s="205" t="s">
        <v>123</v>
      </c>
      <c r="Q1" s="205"/>
      <c r="R1" s="205"/>
      <c r="S1" s="205" t="s">
        <v>124</v>
      </c>
      <c r="T1" s="205"/>
      <c r="U1" s="205"/>
      <c r="V1" s="205" t="s">
        <v>126</v>
      </c>
      <c r="W1" s="205"/>
      <c r="X1" s="205"/>
      <c r="Y1" s="205" t="s">
        <v>128</v>
      </c>
      <c r="Z1" s="205"/>
      <c r="AA1" s="205"/>
      <c r="AB1" s="205" t="s">
        <v>129</v>
      </c>
      <c r="AC1" s="205"/>
      <c r="AD1" s="205"/>
      <c r="AE1" s="205" t="s">
        <v>130</v>
      </c>
      <c r="AF1" s="205"/>
      <c r="AG1" s="205"/>
      <c r="AH1" s="205" t="s">
        <v>131</v>
      </c>
      <c r="AI1" s="205"/>
      <c r="AJ1" s="205"/>
      <c r="AK1" s="205" t="s">
        <v>132</v>
      </c>
      <c r="AL1" s="205"/>
    </row>
    <row r="2" spans="1:38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102</v>
      </c>
      <c r="K2" s="7" t="s">
        <v>103</v>
      </c>
      <c r="L2" s="7" t="s">
        <v>104</v>
      </c>
      <c r="M2" s="148" t="s">
        <v>102</v>
      </c>
      <c r="N2" s="149" t="s">
        <v>103</v>
      </c>
      <c r="O2" s="149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  <c r="Y2" s="174" t="s">
        <v>102</v>
      </c>
      <c r="Z2" s="197" t="s">
        <v>103</v>
      </c>
      <c r="AA2" s="197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84" t="s">
        <v>102</v>
      </c>
      <c r="AI2" s="185" t="s">
        <v>103</v>
      </c>
      <c r="AJ2" s="185" t="s">
        <v>104</v>
      </c>
      <c r="AK2" s="174" t="s">
        <v>102</v>
      </c>
      <c r="AL2" s="198" t="s">
        <v>103</v>
      </c>
    </row>
    <row r="3" spans="1:38" ht="15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  <c r="AB3" s="178">
        <v>4</v>
      </c>
      <c r="AC3" s="178">
        <v>4</v>
      </c>
      <c r="AD3" s="178">
        <v>4</v>
      </c>
      <c r="AE3" s="178">
        <v>4</v>
      </c>
      <c r="AF3" s="178">
        <v>4</v>
      </c>
      <c r="AG3" s="178">
        <v>4</v>
      </c>
      <c r="AH3" s="178">
        <v>4</v>
      </c>
      <c r="AI3" s="178">
        <v>4</v>
      </c>
      <c r="AJ3" s="178">
        <v>4</v>
      </c>
      <c r="AK3" s="178">
        <v>4</v>
      </c>
      <c r="AL3" s="178">
        <v>4</v>
      </c>
    </row>
    <row r="4" spans="1:38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38">
        <v>100</v>
      </c>
      <c r="N4" s="138">
        <v>100</v>
      </c>
      <c r="O4" s="138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  <c r="AH4" s="178">
        <v>100</v>
      </c>
      <c r="AI4" s="178">
        <v>100</v>
      </c>
      <c r="AJ4" s="178">
        <v>100</v>
      </c>
      <c r="AK4" s="164">
        <v>100</v>
      </c>
      <c r="AL4" s="164">
        <v>100</v>
      </c>
    </row>
    <row r="5" spans="1:38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39" t="s">
        <v>16</v>
      </c>
      <c r="N5" s="139" t="s">
        <v>16</v>
      </c>
      <c r="O5" s="139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  <c r="AH5" s="183" t="s">
        <v>16</v>
      </c>
      <c r="AI5" s="183" t="s">
        <v>16</v>
      </c>
      <c r="AJ5" s="183" t="s">
        <v>16</v>
      </c>
      <c r="AK5" s="191" t="s">
        <v>16</v>
      </c>
      <c r="AL5" s="191" t="s">
        <v>16</v>
      </c>
    </row>
    <row r="6" spans="1:38" ht="1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39" t="s">
        <v>16</v>
      </c>
      <c r="N6" s="139" t="s">
        <v>16</v>
      </c>
      <c r="O6" s="139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  <c r="Y6" s="165" t="s">
        <v>16</v>
      </c>
      <c r="Z6" s="165" t="s">
        <v>16</v>
      </c>
      <c r="AA6" s="165" t="s">
        <v>16</v>
      </c>
      <c r="AB6" s="183" t="s">
        <v>16</v>
      </c>
      <c r="AC6" s="183" t="s">
        <v>16</v>
      </c>
      <c r="AD6" s="183" t="s">
        <v>16</v>
      </c>
      <c r="AE6" s="191" t="s">
        <v>16</v>
      </c>
      <c r="AF6" s="191" t="s">
        <v>16</v>
      </c>
      <c r="AG6" s="191" t="s">
        <v>16</v>
      </c>
      <c r="AH6" s="183" t="s">
        <v>16</v>
      </c>
      <c r="AI6" s="183" t="s">
        <v>16</v>
      </c>
      <c r="AJ6" s="183" t="s">
        <v>16</v>
      </c>
      <c r="AK6" s="191" t="s">
        <v>16</v>
      </c>
      <c r="AL6" s="191" t="s">
        <v>16</v>
      </c>
    </row>
    <row r="7" spans="1:38" ht="1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41">
        <v>0.01</v>
      </c>
      <c r="N7" s="141">
        <v>0.01</v>
      </c>
      <c r="O7" s="141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  <c r="Y7" s="167">
        <v>0.01</v>
      </c>
      <c r="Z7" s="167">
        <v>0.01</v>
      </c>
      <c r="AA7" s="167">
        <v>0.01</v>
      </c>
      <c r="AB7" s="181">
        <v>0.01</v>
      </c>
      <c r="AC7" s="181">
        <v>0.01</v>
      </c>
      <c r="AD7" s="181">
        <v>0.01</v>
      </c>
      <c r="AE7" s="192">
        <v>0.01</v>
      </c>
      <c r="AF7" s="192">
        <v>0.01</v>
      </c>
      <c r="AG7" s="192">
        <v>0.01</v>
      </c>
      <c r="AH7" s="181">
        <v>0.01</v>
      </c>
      <c r="AI7" s="181">
        <v>0.01</v>
      </c>
      <c r="AJ7" s="181">
        <v>0.01</v>
      </c>
      <c r="AK7" s="192">
        <v>0.01</v>
      </c>
      <c r="AL7" s="192">
        <v>0.01</v>
      </c>
    </row>
    <row r="8" spans="1:38" ht="1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39" t="s">
        <v>16</v>
      </c>
      <c r="N8" s="139" t="s">
        <v>16</v>
      </c>
      <c r="O8" s="139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  <c r="Y8" s="165" t="s">
        <v>16</v>
      </c>
      <c r="Z8" s="165" t="s">
        <v>16</v>
      </c>
      <c r="AA8" s="165" t="s">
        <v>16</v>
      </c>
      <c r="AB8" s="183" t="s">
        <v>16</v>
      </c>
      <c r="AC8" s="183" t="s">
        <v>16</v>
      </c>
      <c r="AD8" s="183" t="s">
        <v>16</v>
      </c>
      <c r="AE8" s="191" t="s">
        <v>16</v>
      </c>
      <c r="AF8" s="191" t="s">
        <v>16</v>
      </c>
      <c r="AG8" s="191" t="s">
        <v>16</v>
      </c>
      <c r="AH8" s="183" t="s">
        <v>16</v>
      </c>
      <c r="AI8" s="183" t="s">
        <v>16</v>
      </c>
      <c r="AJ8" s="183" t="s">
        <v>16</v>
      </c>
      <c r="AK8" s="191" t="s">
        <v>16</v>
      </c>
      <c r="AL8" s="191" t="s">
        <v>16</v>
      </c>
    </row>
    <row r="9" spans="1:38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40" t="s">
        <v>22</v>
      </c>
      <c r="N9" s="140" t="s">
        <v>22</v>
      </c>
      <c r="O9" s="140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64" t="s">
        <v>22</v>
      </c>
      <c r="AF9" s="164" t="s">
        <v>22</v>
      </c>
      <c r="AG9" s="164" t="s">
        <v>22</v>
      </c>
      <c r="AH9" s="178" t="s">
        <v>22</v>
      </c>
      <c r="AI9" s="178" t="s">
        <v>22</v>
      </c>
      <c r="AJ9" s="178" t="s">
        <v>22</v>
      </c>
      <c r="AK9" s="164" t="s">
        <v>22</v>
      </c>
      <c r="AL9" s="164" t="s">
        <v>22</v>
      </c>
    </row>
    <row r="10" spans="1:38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40">
        <v>3</v>
      </c>
      <c r="N10" s="140">
        <v>3</v>
      </c>
      <c r="O10" s="140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64">
        <v>3</v>
      </c>
      <c r="AF10" s="164">
        <v>3</v>
      </c>
      <c r="AG10" s="164">
        <v>3</v>
      </c>
      <c r="AH10" s="178">
        <v>3</v>
      </c>
      <c r="AI10" s="178">
        <v>3</v>
      </c>
      <c r="AJ10" s="178">
        <v>3</v>
      </c>
      <c r="AK10" s="164">
        <v>3</v>
      </c>
      <c r="AL10" s="164">
        <v>3</v>
      </c>
    </row>
    <row r="11" spans="1:38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42"/>
      <c r="N11" s="142"/>
      <c r="O11" s="142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68"/>
      <c r="AF11" s="168"/>
      <c r="AG11" s="168"/>
      <c r="AH11" s="177"/>
      <c r="AI11" s="177"/>
      <c r="AJ11" s="177"/>
      <c r="AK11" s="168"/>
      <c r="AL11" s="168"/>
    </row>
    <row r="12" spans="1:38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40">
        <v>192</v>
      </c>
      <c r="N12" s="140">
        <v>192</v>
      </c>
      <c r="O12" s="140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64">
        <v>192</v>
      </c>
      <c r="AF12" s="164">
        <v>192</v>
      </c>
      <c r="AG12" s="164">
        <v>192</v>
      </c>
      <c r="AH12" s="178">
        <v>192</v>
      </c>
      <c r="AI12" s="178">
        <v>192</v>
      </c>
      <c r="AJ12" s="178">
        <v>192</v>
      </c>
      <c r="AK12" s="164">
        <v>192</v>
      </c>
      <c r="AL12" s="164">
        <v>192</v>
      </c>
    </row>
    <row r="13" spans="1:38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40">
        <v>64</v>
      </c>
      <c r="N13" s="140">
        <v>64</v>
      </c>
      <c r="O13" s="140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64">
        <v>64</v>
      </c>
      <c r="AF13" s="164">
        <v>64</v>
      </c>
      <c r="AG13" s="164">
        <v>64</v>
      </c>
      <c r="AH13" s="178">
        <v>64</v>
      </c>
      <c r="AI13" s="178">
        <v>64</v>
      </c>
      <c r="AJ13" s="178">
        <v>64</v>
      </c>
      <c r="AK13" s="164">
        <v>64</v>
      </c>
      <c r="AL13" s="164">
        <v>64</v>
      </c>
    </row>
    <row r="14" spans="1:38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37">
        <v>4</v>
      </c>
      <c r="N14" s="137">
        <v>4</v>
      </c>
      <c r="O14" s="137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  <c r="AH14" s="186">
        <v>4</v>
      </c>
      <c r="AI14" s="186">
        <v>4</v>
      </c>
      <c r="AJ14" s="186">
        <v>4</v>
      </c>
      <c r="AK14" s="163">
        <v>4</v>
      </c>
      <c r="AL14" s="163">
        <v>4</v>
      </c>
    </row>
    <row r="15" spans="1:38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37">
        <v>24</v>
      </c>
      <c r="N15" s="137">
        <v>24</v>
      </c>
      <c r="O15" s="137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  <c r="AH15" s="199">
        <v>24</v>
      </c>
      <c r="AI15" s="199">
        <v>24</v>
      </c>
      <c r="AJ15" s="199">
        <v>24</v>
      </c>
      <c r="AK15" s="163">
        <v>24</v>
      </c>
      <c r="AL15" s="163">
        <v>24</v>
      </c>
    </row>
    <row r="16" spans="1:38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40">
        <v>44</v>
      </c>
      <c r="N16" s="140">
        <v>44</v>
      </c>
      <c r="O16" s="140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64">
        <f t="shared" ref="AE16:AL16" si="3">AE15+10*LOG10(AE4)</f>
        <v>44</v>
      </c>
      <c r="AF16" s="164">
        <f t="shared" si="3"/>
        <v>44</v>
      </c>
      <c r="AG16" s="164">
        <f t="shared" si="3"/>
        <v>44</v>
      </c>
      <c r="AH16" s="178">
        <f t="shared" si="3"/>
        <v>44</v>
      </c>
      <c r="AI16" s="178">
        <f t="shared" si="3"/>
        <v>44</v>
      </c>
      <c r="AJ16" s="178">
        <f t="shared" si="3"/>
        <v>44</v>
      </c>
      <c r="AK16" s="164">
        <f t="shared" si="3"/>
        <v>44</v>
      </c>
      <c r="AL16" s="164">
        <f t="shared" si="3"/>
        <v>44</v>
      </c>
    </row>
    <row r="17" spans="1:38" ht="30">
      <c r="A17" s="8" t="s">
        <v>35</v>
      </c>
      <c r="B17" s="29">
        <f t="shared" ref="B17:L17" si="4">B15+10*LOG10(B41/1000000)</f>
        <v>45.375437381428746</v>
      </c>
      <c r="C17" s="29">
        <f t="shared" si="4"/>
        <v>45.375437381428746</v>
      </c>
      <c r="D17" s="29">
        <f t="shared" si="4"/>
        <v>45.375437381428746</v>
      </c>
      <c r="E17" s="29">
        <f t="shared" si="4"/>
        <v>36.375437381428746</v>
      </c>
      <c r="F17" s="29">
        <f t="shared" si="4"/>
        <v>36.375437381428746</v>
      </c>
      <c r="G17" s="73">
        <f t="shared" si="4"/>
        <v>36.375437381428746</v>
      </c>
      <c r="H17" s="73">
        <f t="shared" si="4"/>
        <v>36.375437381428746</v>
      </c>
      <c r="I17" s="73">
        <f t="shared" si="4"/>
        <v>36.375437381428746</v>
      </c>
      <c r="J17" s="13">
        <f t="shared" si="4"/>
        <v>45.375437381428746</v>
      </c>
      <c r="K17" s="13">
        <f t="shared" si="4"/>
        <v>45.375437381428746</v>
      </c>
      <c r="L17" s="13">
        <f t="shared" si="4"/>
        <v>45.375437381428746</v>
      </c>
      <c r="M17" s="140">
        <v>36.375437381428746</v>
      </c>
      <c r="N17" s="140">
        <v>36.375437381428746</v>
      </c>
      <c r="O17" s="140">
        <v>36.375437381428746</v>
      </c>
      <c r="P17" s="164">
        <f t="shared" ref="P17:U17" si="5">P15+10*LOG10(P41/1000000)</f>
        <v>45.375437381428746</v>
      </c>
      <c r="Q17" s="164">
        <f t="shared" si="5"/>
        <v>45.375437381428746</v>
      </c>
      <c r="R17" s="164">
        <f t="shared" si="5"/>
        <v>45.375437381428746</v>
      </c>
      <c r="S17" s="166">
        <f t="shared" si="5"/>
        <v>36.375437381428746</v>
      </c>
      <c r="T17" s="166">
        <f t="shared" si="5"/>
        <v>36.375437381428746</v>
      </c>
      <c r="U17" s="166">
        <f t="shared" si="5"/>
        <v>36.375437381428746</v>
      </c>
      <c r="V17" s="166">
        <f t="shared" ref="V17:AA17" si="6">V15+10*LOG10(V41/1000000)</f>
        <v>45.375437381428746</v>
      </c>
      <c r="W17" s="166">
        <f t="shared" si="6"/>
        <v>45.375437381428746</v>
      </c>
      <c r="X17" s="166">
        <f t="shared" si="6"/>
        <v>45.375437381428746</v>
      </c>
      <c r="Y17" s="166">
        <f t="shared" si="6"/>
        <v>36.375437381428746</v>
      </c>
      <c r="Z17" s="166">
        <f t="shared" si="6"/>
        <v>36.375437381428746</v>
      </c>
      <c r="AA17" s="166">
        <f t="shared" si="6"/>
        <v>36.375437381428746</v>
      </c>
      <c r="AB17" s="178">
        <f>AB15+10*LOG10(AB41/1000000)</f>
        <v>36.375437381428746</v>
      </c>
      <c r="AC17" s="178">
        <f>AC15+10*LOG10(AC41/1000000)</f>
        <v>36.375437381428746</v>
      </c>
      <c r="AD17" s="178">
        <f>AD15+10*LOG10(AD41/1000000)</f>
        <v>36.375437381428746</v>
      </c>
      <c r="AE17" s="164">
        <f t="shared" ref="AE17:AL17" si="7">AE15+10*LOG10(AE41/1000000)</f>
        <v>36.375437381428746</v>
      </c>
      <c r="AF17" s="164">
        <f t="shared" si="7"/>
        <v>36.375437381428746</v>
      </c>
      <c r="AG17" s="164">
        <f t="shared" si="7"/>
        <v>36.375437381428746</v>
      </c>
      <c r="AH17" s="178">
        <f t="shared" si="7"/>
        <v>36.375437381428746</v>
      </c>
      <c r="AI17" s="178">
        <f t="shared" si="7"/>
        <v>36.375437381428746</v>
      </c>
      <c r="AJ17" s="178">
        <f t="shared" si="7"/>
        <v>36.375437381428746</v>
      </c>
      <c r="AK17" s="164">
        <f t="shared" si="7"/>
        <v>36.375437381428746</v>
      </c>
      <c r="AL17" s="164">
        <f t="shared" si="7"/>
        <v>36.375437381428746</v>
      </c>
    </row>
    <row r="18" spans="1:38" ht="45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40">
        <v>12.771212547196624</v>
      </c>
      <c r="N18" s="140">
        <v>12.771212547196624</v>
      </c>
      <c r="O18" s="140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L18" si="11">AE19+10*LOG10(AE12/AE13)-AE20</f>
        <v>12.771212547196624</v>
      </c>
      <c r="AF18" s="164">
        <f t="shared" si="11"/>
        <v>12.771212547196624</v>
      </c>
      <c r="AG18" s="164">
        <f t="shared" si="11"/>
        <v>12.771212547196624</v>
      </c>
      <c r="AH18" s="178">
        <f t="shared" si="11"/>
        <v>12.771212547196624</v>
      </c>
      <c r="AI18" s="178">
        <f t="shared" si="11"/>
        <v>12.771212547196624</v>
      </c>
      <c r="AJ18" s="178">
        <f t="shared" si="11"/>
        <v>12.771212547196624</v>
      </c>
      <c r="AK18" s="164">
        <f t="shared" si="11"/>
        <v>8.0612125471966252</v>
      </c>
      <c r="AL18" s="164">
        <f t="shared" si="11"/>
        <v>8.0612125471966252</v>
      </c>
    </row>
    <row r="19" spans="1:38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40">
        <v>8</v>
      </c>
      <c r="N19" s="140">
        <v>8</v>
      </c>
      <c r="O19" s="140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  <c r="AH19" s="178">
        <v>8</v>
      </c>
      <c r="AI19" s="178">
        <v>8</v>
      </c>
      <c r="AJ19" s="178">
        <v>8</v>
      </c>
      <c r="AK19" s="164">
        <v>8</v>
      </c>
      <c r="AL19" s="164">
        <v>8</v>
      </c>
    </row>
    <row r="20" spans="1:38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37">
        <v>0</v>
      </c>
      <c r="N20" s="137">
        <v>0</v>
      </c>
      <c r="O20" s="137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  <c r="AH20" s="186">
        <v>0</v>
      </c>
      <c r="AI20" s="186">
        <v>0</v>
      </c>
      <c r="AJ20" s="186">
        <v>0</v>
      </c>
      <c r="AK20" s="163">
        <v>4.71</v>
      </c>
      <c r="AL20" s="163">
        <v>4.71</v>
      </c>
    </row>
    <row r="21" spans="1:38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" si="12">10*LOG10(K13/K14)-8</f>
        <v>7.0514997831990609</v>
      </c>
      <c r="L21" s="17">
        <f>10*LOG10(L13/L14)-8</f>
        <v>7.0514997831990609</v>
      </c>
      <c r="M21" s="143">
        <v>10</v>
      </c>
      <c r="N21" s="143">
        <v>10</v>
      </c>
      <c r="O21" s="143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  <c r="AE21" s="169">
        <v>12</v>
      </c>
      <c r="AF21" s="169">
        <v>12</v>
      </c>
      <c r="AG21" s="169">
        <v>12</v>
      </c>
      <c r="AH21" s="182">
        <v>7</v>
      </c>
      <c r="AI21" s="182">
        <v>7</v>
      </c>
      <c r="AJ21" s="182">
        <v>7</v>
      </c>
      <c r="AK21" s="169">
        <v>12</v>
      </c>
      <c r="AL21" s="169">
        <v>12</v>
      </c>
    </row>
    <row r="22" spans="1:38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40">
        <v>0</v>
      </c>
      <c r="N22" s="140">
        <v>0</v>
      </c>
      <c r="O22" s="140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  <c r="AH22" s="178">
        <v>0</v>
      </c>
      <c r="AI22" s="178">
        <v>0</v>
      </c>
      <c r="AJ22" s="178">
        <v>0</v>
      </c>
      <c r="AK22" s="164">
        <v>0</v>
      </c>
      <c r="AL22" s="164">
        <v>0</v>
      </c>
    </row>
    <row r="23" spans="1:38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40">
        <v>0</v>
      </c>
      <c r="N23" s="140">
        <v>0</v>
      </c>
      <c r="O23" s="140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  <c r="AH23" s="178">
        <v>0</v>
      </c>
      <c r="AI23" s="178">
        <v>0</v>
      </c>
      <c r="AJ23" s="178">
        <v>0</v>
      </c>
      <c r="AK23" s="164">
        <v>0</v>
      </c>
      <c r="AL23" s="164">
        <v>0</v>
      </c>
    </row>
    <row r="24" spans="1:38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40">
        <v>3</v>
      </c>
      <c r="N24" s="140">
        <v>3</v>
      </c>
      <c r="O24" s="140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  <c r="AH24" s="178">
        <v>3</v>
      </c>
      <c r="AI24" s="178">
        <v>3</v>
      </c>
      <c r="AJ24" s="178">
        <v>3</v>
      </c>
      <c r="AK24" s="164">
        <v>3</v>
      </c>
      <c r="AL24" s="164">
        <v>3</v>
      </c>
    </row>
    <row r="25" spans="1:38" ht="15">
      <c r="A25" s="8" t="s">
        <v>49</v>
      </c>
      <c r="B25" s="29">
        <f t="shared" ref="B25:L25" si="13">B17+B18+B21+B22-B24</f>
        <v>63.146649928625379</v>
      </c>
      <c r="C25" s="29">
        <f t="shared" si="13"/>
        <v>63.146649928625379</v>
      </c>
      <c r="D25" s="29">
        <f t="shared" si="13"/>
        <v>63.146649928625379</v>
      </c>
      <c r="E25" s="29">
        <f t="shared" si="13"/>
        <v>44.806649928625369</v>
      </c>
      <c r="F25" s="29">
        <f t="shared" si="13"/>
        <v>44.806649928625369</v>
      </c>
      <c r="G25" s="73">
        <f t="shared" si="13"/>
        <v>54.146649928625372</v>
      </c>
      <c r="H25" s="73">
        <f t="shared" si="13"/>
        <v>54.146649928625372</v>
      </c>
      <c r="I25" s="73">
        <f t="shared" si="13"/>
        <v>54.146649928625372</v>
      </c>
      <c r="J25" s="13">
        <f t="shared" si="13"/>
        <v>59.548149711824436</v>
      </c>
      <c r="K25" s="13">
        <f t="shared" si="13"/>
        <v>59.548149711824436</v>
      </c>
      <c r="L25" s="13">
        <f t="shared" si="13"/>
        <v>59.548149711824436</v>
      </c>
      <c r="M25" s="140">
        <v>56.146649928625372</v>
      </c>
      <c r="N25" s="140">
        <v>56.146649928625372</v>
      </c>
      <c r="O25" s="140">
        <v>56.146649928625372</v>
      </c>
      <c r="P25" s="164">
        <f t="shared" ref="P25:U25" si="14">P17+P18+P21+P22-P24</f>
        <v>70.196649928625376</v>
      </c>
      <c r="Q25" s="164">
        <f t="shared" si="14"/>
        <v>70.196649928625376</v>
      </c>
      <c r="R25" s="164">
        <f t="shared" si="14"/>
        <v>70.196649928625376</v>
      </c>
      <c r="S25" s="166">
        <f t="shared" si="14"/>
        <v>54.146649928625372</v>
      </c>
      <c r="T25" s="166">
        <f t="shared" si="14"/>
        <v>54.146649928625372</v>
      </c>
      <c r="U25" s="166">
        <f t="shared" si="14"/>
        <v>54.146649928625372</v>
      </c>
      <c r="V25" s="166">
        <f t="shared" ref="V25:AA25" si="15">V17+V18+V21+V22-V24</f>
        <v>63.146649928625379</v>
      </c>
      <c r="W25" s="166">
        <f t="shared" si="15"/>
        <v>63.146649928625379</v>
      </c>
      <c r="X25" s="166">
        <f t="shared" si="15"/>
        <v>63.146649928625379</v>
      </c>
      <c r="Y25" s="166">
        <f t="shared" si="15"/>
        <v>54.146649928625372</v>
      </c>
      <c r="Z25" s="166">
        <f t="shared" si="15"/>
        <v>54.146649928625372</v>
      </c>
      <c r="AA25" s="166">
        <f t="shared" si="15"/>
        <v>54.146649928625372</v>
      </c>
      <c r="AB25" s="178">
        <f>AB17+AB18+AB21+AB22-AB24</f>
        <v>48.146649928625372</v>
      </c>
      <c r="AC25" s="178">
        <f>AC17+AC18+AC21+AC22-AC24</f>
        <v>48.146649928625372</v>
      </c>
      <c r="AD25" s="178">
        <f>AD17+AD18+AD21+AD22-AD24</f>
        <v>48.146649928625372</v>
      </c>
      <c r="AE25" s="164">
        <f t="shared" ref="AE25:AL25" si="16">AE17+AE18+AE21+AE22-AE24</f>
        <v>58.146649928625372</v>
      </c>
      <c r="AF25" s="164">
        <f t="shared" si="16"/>
        <v>58.146649928625372</v>
      </c>
      <c r="AG25" s="164">
        <f t="shared" si="16"/>
        <v>58.146649928625372</v>
      </c>
      <c r="AH25" s="178">
        <f t="shared" si="16"/>
        <v>53.146649928625372</v>
      </c>
      <c r="AI25" s="178">
        <f t="shared" si="16"/>
        <v>53.146649928625372</v>
      </c>
      <c r="AJ25" s="178">
        <f t="shared" si="16"/>
        <v>53.146649928625372</v>
      </c>
      <c r="AK25" s="164">
        <f t="shared" si="16"/>
        <v>53.436649928625371</v>
      </c>
      <c r="AL25" s="164">
        <f t="shared" si="16"/>
        <v>53.436649928625371</v>
      </c>
    </row>
    <row r="26" spans="1:38" ht="1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39" t="s">
        <v>16</v>
      </c>
      <c r="N26" s="139" t="s">
        <v>16</v>
      </c>
      <c r="O26" s="139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  <c r="Y26" s="165" t="s">
        <v>16</v>
      </c>
      <c r="Z26" s="165" t="s">
        <v>16</v>
      </c>
      <c r="AA26" s="165" t="s">
        <v>16</v>
      </c>
      <c r="AB26" s="183" t="s">
        <v>16</v>
      </c>
      <c r="AC26" s="183" t="s">
        <v>16</v>
      </c>
      <c r="AD26" s="183" t="s">
        <v>16</v>
      </c>
      <c r="AE26" s="191" t="s">
        <v>16</v>
      </c>
      <c r="AF26" s="191" t="s">
        <v>16</v>
      </c>
      <c r="AG26" s="191" t="s">
        <v>16</v>
      </c>
      <c r="AH26" s="183" t="s">
        <v>16</v>
      </c>
      <c r="AI26" s="183" t="s">
        <v>16</v>
      </c>
      <c r="AJ26" s="183" t="s">
        <v>16</v>
      </c>
      <c r="AK26" s="191" t="s">
        <v>16</v>
      </c>
      <c r="AL26" s="191" t="s">
        <v>16</v>
      </c>
    </row>
    <row r="27" spans="1:38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42"/>
      <c r="N27" s="142"/>
      <c r="O27" s="142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  <c r="AH27" s="177"/>
      <c r="AI27" s="177"/>
      <c r="AJ27" s="177"/>
      <c r="AK27" s="168"/>
      <c r="AL27" s="168"/>
    </row>
    <row r="28" spans="1:38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40">
        <v>4</v>
      </c>
      <c r="N28" s="140">
        <v>2</v>
      </c>
      <c r="O28" s="140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  <c r="AH28" s="178">
        <v>4</v>
      </c>
      <c r="AI28" s="178">
        <v>2</v>
      </c>
      <c r="AJ28" s="178">
        <v>1</v>
      </c>
      <c r="AK28" s="164">
        <v>4</v>
      </c>
      <c r="AL28" s="164">
        <v>2</v>
      </c>
    </row>
    <row r="29" spans="1:38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40">
        <v>4</v>
      </c>
      <c r="N29" s="140">
        <v>2</v>
      </c>
      <c r="O29" s="140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  <c r="AH29" s="178">
        <v>4</v>
      </c>
      <c r="AI29" s="178">
        <v>2</v>
      </c>
      <c r="AJ29" s="178">
        <v>1</v>
      </c>
      <c r="AK29" s="164">
        <v>4</v>
      </c>
      <c r="AL29" s="164">
        <v>2</v>
      </c>
    </row>
    <row r="30" spans="1:38" ht="45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40">
        <v>0</v>
      </c>
      <c r="N30" s="140">
        <v>-3</v>
      </c>
      <c r="O30" s="140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L30" si="20">AE31+10*LOG10(AE28/AE29)-AE32</f>
        <v>0</v>
      </c>
      <c r="AF30" s="164">
        <f t="shared" si="20"/>
        <v>-3</v>
      </c>
      <c r="AG30" s="164">
        <f t="shared" si="20"/>
        <v>-3</v>
      </c>
      <c r="AH30" s="178">
        <f t="shared" si="20"/>
        <v>0</v>
      </c>
      <c r="AI30" s="178">
        <f t="shared" si="20"/>
        <v>-3</v>
      </c>
      <c r="AJ30" s="178">
        <f t="shared" si="20"/>
        <v>-3</v>
      </c>
      <c r="AK30" s="164">
        <f t="shared" si="20"/>
        <v>0</v>
      </c>
      <c r="AL30" s="164">
        <f t="shared" si="20"/>
        <v>-3</v>
      </c>
    </row>
    <row r="31" spans="1:38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40">
        <v>0</v>
      </c>
      <c r="N31" s="140">
        <v>-3</v>
      </c>
      <c r="O31" s="140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  <c r="AH31" s="178">
        <v>0</v>
      </c>
      <c r="AI31" s="178">
        <v>-3</v>
      </c>
      <c r="AJ31" s="178">
        <v>-3</v>
      </c>
      <c r="AK31" s="164">
        <v>0</v>
      </c>
      <c r="AL31" s="164">
        <v>-3</v>
      </c>
    </row>
    <row r="32" spans="1:38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40">
        <v>0</v>
      </c>
      <c r="N32" s="140">
        <v>0</v>
      </c>
      <c r="O32" s="140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  <c r="AH32" s="178">
        <v>0</v>
      </c>
      <c r="AI32" s="178">
        <v>0</v>
      </c>
      <c r="AJ32" s="178">
        <v>0</v>
      </c>
      <c r="AK32" s="164">
        <v>0</v>
      </c>
      <c r="AL32" s="164">
        <v>0</v>
      </c>
    </row>
    <row r="33" spans="1:38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40">
        <v>0</v>
      </c>
      <c r="N33" s="140">
        <v>0</v>
      </c>
      <c r="O33" s="140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  <c r="AH33" s="178">
        <v>0</v>
      </c>
      <c r="AI33" s="178">
        <v>0</v>
      </c>
      <c r="AJ33" s="178">
        <v>0</v>
      </c>
      <c r="AK33" s="164">
        <v>0</v>
      </c>
      <c r="AL33" s="164">
        <v>0</v>
      </c>
    </row>
    <row r="34" spans="1:38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40">
        <v>1</v>
      </c>
      <c r="N34" s="140">
        <v>1</v>
      </c>
      <c r="O34" s="140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  <c r="AH34" s="178">
        <v>1</v>
      </c>
      <c r="AI34" s="178">
        <v>1</v>
      </c>
      <c r="AJ34" s="178">
        <v>1</v>
      </c>
      <c r="AK34" s="164">
        <v>1</v>
      </c>
      <c r="AL34" s="164">
        <v>1</v>
      </c>
    </row>
    <row r="35" spans="1:38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38">
        <v>7</v>
      </c>
      <c r="N35" s="138">
        <v>7</v>
      </c>
      <c r="O35" s="138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  <c r="AH35" s="178">
        <v>7</v>
      </c>
      <c r="AI35" s="178">
        <v>7</v>
      </c>
      <c r="AJ35" s="178">
        <v>7</v>
      </c>
      <c r="AK35" s="164">
        <v>7</v>
      </c>
      <c r="AL35" s="164">
        <v>7</v>
      </c>
    </row>
    <row r="36" spans="1:38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38">
        <v>-174</v>
      </c>
      <c r="N36" s="138">
        <v>-174</v>
      </c>
      <c r="O36" s="138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  <c r="AH36" s="178">
        <v>-174</v>
      </c>
      <c r="AI36" s="178">
        <v>-174</v>
      </c>
      <c r="AJ36" s="178">
        <v>-174</v>
      </c>
      <c r="AK36" s="164">
        <v>-174</v>
      </c>
      <c r="AL36" s="164">
        <v>-174</v>
      </c>
    </row>
    <row r="37" spans="1:38" ht="1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37">
        <v>-999</v>
      </c>
      <c r="N37" s="137">
        <v>-999</v>
      </c>
      <c r="O37" s="137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  <c r="Y37" s="163">
        <v>-999</v>
      </c>
      <c r="Z37" s="163">
        <v>-999</v>
      </c>
      <c r="AA37" s="163">
        <v>-999</v>
      </c>
      <c r="AB37" s="186">
        <v>-999</v>
      </c>
      <c r="AC37" s="186">
        <v>-999</v>
      </c>
      <c r="AD37" s="186">
        <v>-999</v>
      </c>
      <c r="AE37" s="163">
        <v>-999</v>
      </c>
      <c r="AF37" s="163">
        <v>-999</v>
      </c>
      <c r="AG37" s="163">
        <v>-999</v>
      </c>
      <c r="AH37" s="186">
        <v>-164.99</v>
      </c>
      <c r="AI37" s="186">
        <v>-164.99</v>
      </c>
      <c r="AJ37" s="186">
        <v>-164.99</v>
      </c>
      <c r="AK37" s="163">
        <v>-999</v>
      </c>
      <c r="AL37" s="163">
        <v>-999</v>
      </c>
    </row>
    <row r="38" spans="1:38" ht="1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40" t="s">
        <v>16</v>
      </c>
      <c r="N38" s="140" t="s">
        <v>16</v>
      </c>
      <c r="O38" s="140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  <c r="Y38" s="166" t="s">
        <v>16</v>
      </c>
      <c r="Z38" s="166" t="s">
        <v>16</v>
      </c>
      <c r="AA38" s="166" t="s">
        <v>16</v>
      </c>
      <c r="AB38" s="178" t="s">
        <v>16</v>
      </c>
      <c r="AC38" s="178" t="s">
        <v>16</v>
      </c>
      <c r="AD38" s="178" t="s">
        <v>16</v>
      </c>
      <c r="AE38" s="164" t="s">
        <v>16</v>
      </c>
      <c r="AF38" s="164" t="s">
        <v>16</v>
      </c>
      <c r="AG38" s="164" t="s">
        <v>16</v>
      </c>
      <c r="AH38" s="178" t="s">
        <v>16</v>
      </c>
      <c r="AI38" s="178" t="s">
        <v>16</v>
      </c>
      <c r="AJ38" s="178" t="s">
        <v>16</v>
      </c>
      <c r="AK38" s="164" t="s">
        <v>16</v>
      </c>
      <c r="AL38" s="164" t="s">
        <v>16</v>
      </c>
    </row>
    <row r="39" spans="1:38" ht="30">
      <c r="A39" s="8" t="s">
        <v>106</v>
      </c>
      <c r="B39" s="29">
        <f t="shared" ref="B39:L39" si="21">10*LOG10(10^((B35+B36)/10)+10^(B37/10))</f>
        <v>-167.00000000000003</v>
      </c>
      <c r="C39" s="29">
        <f t="shared" si="21"/>
        <v>-167.00000000000003</v>
      </c>
      <c r="D39" s="29">
        <f t="shared" si="21"/>
        <v>-167.00000000000003</v>
      </c>
      <c r="E39" s="29">
        <f t="shared" si="21"/>
        <v>-167.00000000000003</v>
      </c>
      <c r="F39" s="29">
        <f t="shared" si="21"/>
        <v>-167.00000000000003</v>
      </c>
      <c r="G39" s="73">
        <f t="shared" si="21"/>
        <v>-167.00000000000003</v>
      </c>
      <c r="H39" s="73">
        <f t="shared" si="21"/>
        <v>-167.00000000000003</v>
      </c>
      <c r="I39" s="73">
        <f t="shared" si="21"/>
        <v>-167.00000000000003</v>
      </c>
      <c r="J39" s="13">
        <f t="shared" si="21"/>
        <v>-164.98918835931039</v>
      </c>
      <c r="K39" s="13">
        <f t="shared" si="21"/>
        <v>-164.98918835931039</v>
      </c>
      <c r="L39" s="13">
        <f t="shared" si="21"/>
        <v>-164.98918835931039</v>
      </c>
      <c r="M39" s="140">
        <v>-167.00000000000003</v>
      </c>
      <c r="N39" s="140">
        <v>-167.00000000000003</v>
      </c>
      <c r="O39" s="140">
        <v>-167.00000000000003</v>
      </c>
      <c r="P39" s="164">
        <f t="shared" ref="P39:U39" si="22">10*LOG10(10^((P35+P36)/10)+10^(P37/10))</f>
        <v>-164.98918835931039</v>
      </c>
      <c r="Q39" s="164">
        <f t="shared" si="22"/>
        <v>-164.98918835931039</v>
      </c>
      <c r="R39" s="164">
        <f t="shared" si="22"/>
        <v>-164.98918835931039</v>
      </c>
      <c r="S39" s="166">
        <f t="shared" si="22"/>
        <v>-167.00000000000003</v>
      </c>
      <c r="T39" s="166">
        <f t="shared" si="22"/>
        <v>-167.00000000000003</v>
      </c>
      <c r="U39" s="166">
        <f t="shared" si="22"/>
        <v>-167.00000000000003</v>
      </c>
      <c r="V39" s="166">
        <f t="shared" ref="V39:AA39" si="23">10*LOG10(10^((V35+V36)/10)+10^(V37/10))</f>
        <v>-164.98918835931039</v>
      </c>
      <c r="W39" s="166">
        <f t="shared" si="23"/>
        <v>-164.98918835931039</v>
      </c>
      <c r="X39" s="166">
        <f t="shared" si="23"/>
        <v>-164.98918835931039</v>
      </c>
      <c r="Y39" s="166">
        <f t="shared" si="23"/>
        <v>-167.00000000000003</v>
      </c>
      <c r="Z39" s="166">
        <f t="shared" si="23"/>
        <v>-167.00000000000003</v>
      </c>
      <c r="AA39" s="166">
        <f t="shared" si="23"/>
        <v>-167.00000000000003</v>
      </c>
      <c r="AB39" s="178">
        <f>10*LOG10(10^((AB35+AB36)/10)+10^(AB37/10))</f>
        <v>-167.00000000000003</v>
      </c>
      <c r="AC39" s="178">
        <f>10*LOG10(10^((AC35+AC36)/10)+10^(AC37/10))</f>
        <v>-167.00000000000003</v>
      </c>
      <c r="AD39" s="178">
        <f>10*LOG10(10^((AD35+AD36)/10)+10^(AD37/10))</f>
        <v>-167.00000000000003</v>
      </c>
      <c r="AE39" s="164">
        <f t="shared" ref="AE39:AL39" si="24">10*LOG10(10^((AE35+AE36)/10)+10^(AE37/10))</f>
        <v>-167.00000000000003</v>
      </c>
      <c r="AF39" s="164">
        <f t="shared" si="24"/>
        <v>-167.00000000000003</v>
      </c>
      <c r="AG39" s="164">
        <f t="shared" si="24"/>
        <v>-167.00000000000003</v>
      </c>
      <c r="AH39" s="178">
        <f t="shared" si="24"/>
        <v>-162.86943987346325</v>
      </c>
      <c r="AI39" s="178">
        <f t="shared" si="24"/>
        <v>-162.86943987346325</v>
      </c>
      <c r="AJ39" s="178">
        <f t="shared" si="24"/>
        <v>-162.86943987346325</v>
      </c>
      <c r="AK39" s="164">
        <f t="shared" si="24"/>
        <v>-167.00000000000003</v>
      </c>
      <c r="AL39" s="164">
        <f t="shared" si="24"/>
        <v>-167.00000000000003</v>
      </c>
    </row>
    <row r="40" spans="1:38" ht="30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39" t="s">
        <v>16</v>
      </c>
      <c r="N40" s="139" t="s">
        <v>16</v>
      </c>
      <c r="O40" s="139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  <c r="Y40" s="165" t="s">
        <v>16</v>
      </c>
      <c r="Z40" s="165" t="s">
        <v>16</v>
      </c>
      <c r="AA40" s="165" t="s">
        <v>16</v>
      </c>
      <c r="AB40" s="183" t="s">
        <v>16</v>
      </c>
      <c r="AC40" s="183" t="s">
        <v>16</v>
      </c>
      <c r="AD40" s="183" t="s">
        <v>16</v>
      </c>
      <c r="AE40" s="191" t="s">
        <v>16</v>
      </c>
      <c r="AF40" s="191" t="s">
        <v>16</v>
      </c>
      <c r="AG40" s="191" t="s">
        <v>16</v>
      </c>
      <c r="AH40" s="183" t="s">
        <v>16</v>
      </c>
      <c r="AI40" s="183" t="s">
        <v>16</v>
      </c>
      <c r="AJ40" s="183" t="s">
        <v>16</v>
      </c>
      <c r="AK40" s="191" t="s">
        <v>16</v>
      </c>
      <c r="AL40" s="191" t="s">
        <v>16</v>
      </c>
    </row>
    <row r="41" spans="1:38" ht="15">
      <c r="A41" s="21" t="s">
        <v>68</v>
      </c>
      <c r="B41" s="29">
        <f t="shared" ref="B41:L41" si="25">48*360*1000</f>
        <v>17280000</v>
      </c>
      <c r="C41" s="29">
        <f t="shared" si="25"/>
        <v>17280000</v>
      </c>
      <c r="D41" s="29">
        <f t="shared" si="25"/>
        <v>17280000</v>
      </c>
      <c r="E41" s="29">
        <f t="shared" si="25"/>
        <v>17280000</v>
      </c>
      <c r="F41" s="29">
        <f t="shared" si="25"/>
        <v>17280000</v>
      </c>
      <c r="G41" s="73">
        <f t="shared" si="25"/>
        <v>17280000</v>
      </c>
      <c r="H41" s="73">
        <f t="shared" si="25"/>
        <v>17280000</v>
      </c>
      <c r="I41" s="73">
        <f t="shared" si="25"/>
        <v>17280000</v>
      </c>
      <c r="J41" s="13">
        <f t="shared" si="25"/>
        <v>17280000</v>
      </c>
      <c r="K41" s="13">
        <f t="shared" si="25"/>
        <v>17280000</v>
      </c>
      <c r="L41" s="13">
        <f t="shared" si="25"/>
        <v>17280000</v>
      </c>
      <c r="M41" s="140">
        <v>17280000</v>
      </c>
      <c r="N41" s="140">
        <v>17280000</v>
      </c>
      <c r="O41" s="140">
        <v>17280000</v>
      </c>
      <c r="P41" s="164">
        <f t="shared" ref="P41:U41" si="26">48*360*1000</f>
        <v>17280000</v>
      </c>
      <c r="Q41" s="164">
        <f t="shared" si="26"/>
        <v>17280000</v>
      </c>
      <c r="R41" s="164">
        <f t="shared" si="26"/>
        <v>17280000</v>
      </c>
      <c r="S41" s="166">
        <f t="shared" si="26"/>
        <v>17280000</v>
      </c>
      <c r="T41" s="166">
        <f t="shared" si="26"/>
        <v>17280000</v>
      </c>
      <c r="U41" s="166">
        <f t="shared" si="26"/>
        <v>17280000</v>
      </c>
      <c r="V41" s="166">
        <f t="shared" ref="V41:AA41" si="27">48*360*1000</f>
        <v>17280000</v>
      </c>
      <c r="W41" s="166">
        <f t="shared" si="27"/>
        <v>17280000</v>
      </c>
      <c r="X41" s="166">
        <f t="shared" si="27"/>
        <v>17280000</v>
      </c>
      <c r="Y41" s="166">
        <f t="shared" si="27"/>
        <v>17280000</v>
      </c>
      <c r="Z41" s="166">
        <f t="shared" si="27"/>
        <v>17280000</v>
      </c>
      <c r="AA41" s="166">
        <f t="shared" si="27"/>
        <v>17280000</v>
      </c>
      <c r="AB41" s="178">
        <f>48*360*1000</f>
        <v>17280000</v>
      </c>
      <c r="AC41" s="178">
        <f>48*360*1000</f>
        <v>17280000</v>
      </c>
      <c r="AD41" s="178">
        <f>48*360*1000</f>
        <v>17280000</v>
      </c>
      <c r="AE41" s="164">
        <f t="shared" ref="AE41:AL41" si="28">48*360*1000</f>
        <v>17280000</v>
      </c>
      <c r="AF41" s="164">
        <f t="shared" si="28"/>
        <v>17280000</v>
      </c>
      <c r="AG41" s="164">
        <f t="shared" si="28"/>
        <v>17280000</v>
      </c>
      <c r="AH41" s="178">
        <f t="shared" si="28"/>
        <v>17280000</v>
      </c>
      <c r="AI41" s="178">
        <f t="shared" si="28"/>
        <v>17280000</v>
      </c>
      <c r="AJ41" s="178">
        <f t="shared" si="28"/>
        <v>17280000</v>
      </c>
      <c r="AK41" s="164">
        <f t="shared" si="28"/>
        <v>17280000</v>
      </c>
      <c r="AL41" s="164">
        <f t="shared" si="28"/>
        <v>17280000</v>
      </c>
    </row>
    <row r="42" spans="1:38" ht="1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40" t="s">
        <v>16</v>
      </c>
      <c r="N42" s="140" t="s">
        <v>16</v>
      </c>
      <c r="O42" s="140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  <c r="Y42" s="166" t="s">
        <v>16</v>
      </c>
      <c r="Z42" s="166" t="s">
        <v>16</v>
      </c>
      <c r="AA42" s="166" t="s">
        <v>16</v>
      </c>
      <c r="AB42" s="178" t="s">
        <v>16</v>
      </c>
      <c r="AC42" s="178" t="s">
        <v>16</v>
      </c>
      <c r="AD42" s="178" t="s">
        <v>16</v>
      </c>
      <c r="AE42" s="164" t="s">
        <v>16</v>
      </c>
      <c r="AF42" s="164" t="s">
        <v>16</v>
      </c>
      <c r="AG42" s="164" t="s">
        <v>16</v>
      </c>
      <c r="AH42" s="178" t="s">
        <v>16</v>
      </c>
      <c r="AI42" s="178" t="s">
        <v>16</v>
      </c>
      <c r="AJ42" s="178" t="s">
        <v>16</v>
      </c>
      <c r="AK42" s="164" t="s">
        <v>16</v>
      </c>
      <c r="AL42" s="164" t="s">
        <v>16</v>
      </c>
    </row>
    <row r="43" spans="1:38" ht="15">
      <c r="A43" s="8" t="s">
        <v>71</v>
      </c>
      <c r="B43" s="29">
        <f t="shared" ref="B43:L43" si="29">B39+10*LOG10(B41)</f>
        <v>-94.624562618571289</v>
      </c>
      <c r="C43" s="29">
        <f t="shared" si="29"/>
        <v>-94.624562618571289</v>
      </c>
      <c r="D43" s="29">
        <f t="shared" si="29"/>
        <v>-94.624562618571289</v>
      </c>
      <c r="E43" s="29">
        <f t="shared" si="29"/>
        <v>-94.624562618571289</v>
      </c>
      <c r="F43" s="29">
        <f t="shared" si="29"/>
        <v>-94.624562618571289</v>
      </c>
      <c r="G43" s="73">
        <f t="shared" si="29"/>
        <v>-94.624562618571289</v>
      </c>
      <c r="H43" s="73">
        <f t="shared" si="29"/>
        <v>-94.624562618571289</v>
      </c>
      <c r="I43" s="73">
        <f t="shared" si="29"/>
        <v>-94.624562618571289</v>
      </c>
      <c r="J43" s="13">
        <f t="shared" si="29"/>
        <v>-92.613750977881651</v>
      </c>
      <c r="K43" s="13">
        <f t="shared" si="29"/>
        <v>-92.613750977881651</v>
      </c>
      <c r="L43" s="13">
        <f t="shared" si="29"/>
        <v>-92.613750977881651</v>
      </c>
      <c r="M43" s="140">
        <v>-94.624562618571289</v>
      </c>
      <c r="N43" s="140">
        <v>-94.624562618571289</v>
      </c>
      <c r="O43" s="140">
        <v>-94.624562618571289</v>
      </c>
      <c r="P43" s="164">
        <f t="shared" ref="P43:U43" si="30">P39+10*LOG10(P41)</f>
        <v>-92.613750977881651</v>
      </c>
      <c r="Q43" s="164">
        <f t="shared" si="30"/>
        <v>-92.613750977881651</v>
      </c>
      <c r="R43" s="164">
        <f t="shared" si="30"/>
        <v>-92.613750977881651</v>
      </c>
      <c r="S43" s="166">
        <f t="shared" si="30"/>
        <v>-94.624562618571289</v>
      </c>
      <c r="T43" s="166">
        <f t="shared" si="30"/>
        <v>-94.624562618571289</v>
      </c>
      <c r="U43" s="166">
        <f t="shared" si="30"/>
        <v>-94.624562618571289</v>
      </c>
      <c r="V43" s="166">
        <f t="shared" ref="V43:AA43" si="31">V39+10*LOG10(V41)</f>
        <v>-92.613750977881651</v>
      </c>
      <c r="W43" s="166">
        <f t="shared" si="31"/>
        <v>-92.613750977881651</v>
      </c>
      <c r="X43" s="166">
        <f t="shared" si="31"/>
        <v>-92.613750977881651</v>
      </c>
      <c r="Y43" s="166">
        <f t="shared" si="31"/>
        <v>-94.624562618571289</v>
      </c>
      <c r="Z43" s="166">
        <f t="shared" si="31"/>
        <v>-94.624562618571289</v>
      </c>
      <c r="AA43" s="166">
        <f t="shared" si="31"/>
        <v>-94.624562618571289</v>
      </c>
      <c r="AB43" s="178">
        <f>AB39+10*LOG10(AB41)</f>
        <v>-94.624562618571289</v>
      </c>
      <c r="AC43" s="178">
        <f>AC39+10*LOG10(AC41)</f>
        <v>-94.624562618571289</v>
      </c>
      <c r="AD43" s="178">
        <f>AD39+10*LOG10(AD41)</f>
        <v>-94.624562618571289</v>
      </c>
      <c r="AE43" s="164">
        <f t="shared" ref="AE43:AL43" si="32">AE39+10*LOG10(AE41)</f>
        <v>-94.624562618571289</v>
      </c>
      <c r="AF43" s="164">
        <f t="shared" si="32"/>
        <v>-94.624562618571289</v>
      </c>
      <c r="AG43" s="164">
        <f t="shared" si="32"/>
        <v>-94.624562618571289</v>
      </c>
      <c r="AH43" s="178">
        <f t="shared" si="32"/>
        <v>-90.494002492034511</v>
      </c>
      <c r="AI43" s="178">
        <f t="shared" si="32"/>
        <v>-90.494002492034511</v>
      </c>
      <c r="AJ43" s="178">
        <f t="shared" si="32"/>
        <v>-90.494002492034511</v>
      </c>
      <c r="AK43" s="164">
        <f t="shared" si="32"/>
        <v>-94.624562618571289</v>
      </c>
      <c r="AL43" s="164">
        <f t="shared" si="32"/>
        <v>-94.624562618571289</v>
      </c>
    </row>
    <row r="44" spans="1:38" ht="1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39" t="s">
        <v>16</v>
      </c>
      <c r="N44" s="139" t="s">
        <v>16</v>
      </c>
      <c r="O44" s="139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  <c r="Y44" s="165" t="s">
        <v>16</v>
      </c>
      <c r="Z44" s="165" t="s">
        <v>16</v>
      </c>
      <c r="AA44" s="165" t="s">
        <v>16</v>
      </c>
      <c r="AB44" s="183" t="s">
        <v>16</v>
      </c>
      <c r="AC44" s="183" t="s">
        <v>16</v>
      </c>
      <c r="AD44" s="183" t="s">
        <v>16</v>
      </c>
      <c r="AE44" s="191" t="s">
        <v>16</v>
      </c>
      <c r="AF44" s="191" t="s">
        <v>16</v>
      </c>
      <c r="AG44" s="191" t="s">
        <v>16</v>
      </c>
      <c r="AH44" s="183" t="s">
        <v>16</v>
      </c>
      <c r="AI44" s="183" t="s">
        <v>16</v>
      </c>
      <c r="AJ44" s="183" t="s">
        <v>16</v>
      </c>
      <c r="AK44" s="191" t="s">
        <v>16</v>
      </c>
      <c r="AL44" s="191" t="s">
        <v>16</v>
      </c>
    </row>
    <row r="45" spans="1:38" ht="15">
      <c r="A45" s="18" t="s">
        <v>73</v>
      </c>
      <c r="B45" s="19">
        <v>-11.1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43">
        <v>-8.1</v>
      </c>
      <c r="N45" s="143">
        <v>-5.5</v>
      </c>
      <c r="O45" s="143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  <c r="Y45" s="169">
        <v>-10</v>
      </c>
      <c r="Z45" s="169">
        <v>-7</v>
      </c>
      <c r="AA45" s="169">
        <v>-4</v>
      </c>
      <c r="AB45" s="182">
        <v>-9.1999999999999993</v>
      </c>
      <c r="AC45" s="182">
        <v>-6</v>
      </c>
      <c r="AD45" s="182">
        <v>-2.9</v>
      </c>
      <c r="AE45" s="169">
        <v>-9.6999999999999993</v>
      </c>
      <c r="AF45" s="169">
        <v>-7</v>
      </c>
      <c r="AG45" s="169">
        <v>-3.8</v>
      </c>
      <c r="AH45" s="182">
        <v>-11.7</v>
      </c>
      <c r="AI45" s="182">
        <v>-9.1999999999999993</v>
      </c>
      <c r="AJ45" s="182">
        <v>-5.9</v>
      </c>
      <c r="AK45" s="169">
        <v>-11.2</v>
      </c>
      <c r="AL45" s="169">
        <v>-8.3000000000000007</v>
      </c>
    </row>
    <row r="46" spans="1:38" ht="1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16</v>
      </c>
      <c r="M46" s="140" t="s">
        <v>16</v>
      </c>
      <c r="N46" s="140" t="s">
        <v>16</v>
      </c>
      <c r="O46" s="140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  <c r="Y46" s="166" t="s">
        <v>16</v>
      </c>
      <c r="Z46" s="166" t="s">
        <v>16</v>
      </c>
      <c r="AA46" s="166" t="s">
        <v>16</v>
      </c>
      <c r="AB46" s="178" t="s">
        <v>16</v>
      </c>
      <c r="AC46" s="178" t="s">
        <v>16</v>
      </c>
      <c r="AD46" s="178" t="s">
        <v>16</v>
      </c>
      <c r="AE46" s="164" t="s">
        <v>16</v>
      </c>
      <c r="AF46" s="164" t="s">
        <v>16</v>
      </c>
      <c r="AG46" s="164" t="s">
        <v>16</v>
      </c>
      <c r="AH46" s="178" t="s">
        <v>16</v>
      </c>
      <c r="AI46" s="178" t="s">
        <v>16</v>
      </c>
      <c r="AJ46" s="178" t="s">
        <v>16</v>
      </c>
      <c r="AK46" s="164" t="s">
        <v>16</v>
      </c>
      <c r="AL46" s="164" t="s">
        <v>16</v>
      </c>
    </row>
    <row r="47" spans="1:38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40">
        <v>2</v>
      </c>
      <c r="N47" s="140">
        <v>2</v>
      </c>
      <c r="O47" s="140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  <c r="AH47" s="178">
        <v>2</v>
      </c>
      <c r="AI47" s="178">
        <v>2</v>
      </c>
      <c r="AJ47" s="178">
        <v>2</v>
      </c>
      <c r="AK47" s="164">
        <v>2</v>
      </c>
      <c r="AL47" s="164">
        <v>2</v>
      </c>
    </row>
    <row r="48" spans="1:38" ht="30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38">
        <v>0</v>
      </c>
      <c r="N48" s="138">
        <v>0</v>
      </c>
      <c r="O48" s="138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78">
        <v>0</v>
      </c>
      <c r="AC48" s="178">
        <v>0</v>
      </c>
      <c r="AD48" s="178">
        <v>0</v>
      </c>
      <c r="AE48" s="164">
        <v>0</v>
      </c>
      <c r="AF48" s="164">
        <v>0</v>
      </c>
      <c r="AG48" s="164">
        <v>0</v>
      </c>
      <c r="AH48" s="178">
        <v>0</v>
      </c>
      <c r="AI48" s="178">
        <v>0</v>
      </c>
      <c r="AJ48" s="178">
        <v>0</v>
      </c>
      <c r="AK48" s="164">
        <v>0</v>
      </c>
      <c r="AL48" s="164">
        <v>0</v>
      </c>
    </row>
    <row r="49" spans="1:38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39" t="s">
        <v>16</v>
      </c>
      <c r="N49" s="139" t="s">
        <v>16</v>
      </c>
      <c r="O49" s="139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  <c r="Y49" s="165" t="s">
        <v>16</v>
      </c>
      <c r="Z49" s="165" t="s">
        <v>16</v>
      </c>
      <c r="AA49" s="165" t="s">
        <v>16</v>
      </c>
      <c r="AB49" s="183" t="s">
        <v>16</v>
      </c>
      <c r="AC49" s="183" t="s">
        <v>16</v>
      </c>
      <c r="AD49" s="183" t="s">
        <v>16</v>
      </c>
      <c r="AE49" s="191" t="s">
        <v>16</v>
      </c>
      <c r="AF49" s="191" t="s">
        <v>16</v>
      </c>
      <c r="AG49" s="191" t="s">
        <v>16</v>
      </c>
      <c r="AH49" s="183" t="s">
        <v>16</v>
      </c>
      <c r="AI49" s="183" t="s">
        <v>16</v>
      </c>
      <c r="AJ49" s="183" t="s">
        <v>16</v>
      </c>
      <c r="AK49" s="191" t="s">
        <v>16</v>
      </c>
      <c r="AL49" s="191" t="s">
        <v>16</v>
      </c>
    </row>
    <row r="50" spans="1:38" ht="30">
      <c r="A50" s="8" t="s">
        <v>80</v>
      </c>
      <c r="B50" s="29">
        <f t="shared" ref="B50:L50" si="33">B43+B45+B47-B48</f>
        <v>-103.72456261857128</v>
      </c>
      <c r="C50" s="29">
        <f t="shared" si="33"/>
        <v>-100.92456261857129</v>
      </c>
      <c r="D50" s="29">
        <f t="shared" si="33"/>
        <v>-97.424562618571287</v>
      </c>
      <c r="E50" s="29">
        <f t="shared" si="33"/>
        <v>-103.98456261857129</v>
      </c>
      <c r="F50" s="29">
        <f t="shared" si="33"/>
        <v>-97.754562618571285</v>
      </c>
      <c r="G50" s="73">
        <f t="shared" si="33"/>
        <v>-105.30456261857128</v>
      </c>
      <c r="H50" s="73">
        <f t="shared" si="33"/>
        <v>-102.00456261857128</v>
      </c>
      <c r="I50" s="73">
        <f t="shared" si="33"/>
        <v>-98.034562618571286</v>
      </c>
      <c r="J50" s="13">
        <f t="shared" si="33"/>
        <v>-99.113750977881651</v>
      </c>
      <c r="K50" s="13">
        <f t="shared" si="33"/>
        <v>-96.47375097788165</v>
      </c>
      <c r="L50" s="13">
        <f t="shared" si="33"/>
        <v>-93.283750977881652</v>
      </c>
      <c r="M50" s="140">
        <v>-100.72456261857128</v>
      </c>
      <c r="N50" s="140">
        <v>-98.124562618571289</v>
      </c>
      <c r="O50" s="140">
        <v>-94.524562618571295</v>
      </c>
      <c r="P50" s="164">
        <f t="shared" ref="P50:U50" si="34">P43+P45+P47-P48</f>
        <v>-99.213750977881645</v>
      </c>
      <c r="Q50" s="164">
        <f t="shared" si="34"/>
        <v>-96.313750977881654</v>
      </c>
      <c r="R50" s="164">
        <f t="shared" si="34"/>
        <v>-92.313750977881654</v>
      </c>
      <c r="S50" s="166">
        <f t="shared" si="34"/>
        <v>-103.63456261857129</v>
      </c>
      <c r="T50" s="166">
        <f t="shared" si="34"/>
        <v>-100.70456261857129</v>
      </c>
      <c r="U50" s="166">
        <f t="shared" si="34"/>
        <v>-97.424562618571287</v>
      </c>
      <c r="V50" s="166">
        <f t="shared" ref="V50:AA50" si="35">V43+V45+V47-V48</f>
        <v>-101.86375097788165</v>
      </c>
      <c r="W50" s="166">
        <f t="shared" si="35"/>
        <v>-98.883750977881647</v>
      </c>
      <c r="X50" s="166">
        <f t="shared" si="35"/>
        <v>-95.393750977881652</v>
      </c>
      <c r="Y50" s="166">
        <f t="shared" si="35"/>
        <v>-102.62456261857129</v>
      </c>
      <c r="Z50" s="166">
        <f t="shared" si="35"/>
        <v>-99.624562618571289</v>
      </c>
      <c r="AA50" s="166">
        <f t="shared" si="35"/>
        <v>-96.624562618571289</v>
      </c>
      <c r="AB50" s="178">
        <f>AB43+AB45+AB47-AB48</f>
        <v>-101.82456261857129</v>
      </c>
      <c r="AC50" s="178">
        <f>AC43+AC45+AC47-AC48</f>
        <v>-98.624562618571289</v>
      </c>
      <c r="AD50" s="178">
        <f>AD43+AD45+AD47-AD48</f>
        <v>-95.524562618571295</v>
      </c>
      <c r="AE50" s="164">
        <f t="shared" ref="AE50:AL50" si="36">AE43+AE45+AE47-AE48</f>
        <v>-102.32456261857129</v>
      </c>
      <c r="AF50" s="164">
        <f t="shared" si="36"/>
        <v>-99.624562618571289</v>
      </c>
      <c r="AG50" s="164">
        <f t="shared" si="36"/>
        <v>-96.424562618571287</v>
      </c>
      <c r="AH50" s="178">
        <f t="shared" si="36"/>
        <v>-100.19400249203451</v>
      </c>
      <c r="AI50" s="178">
        <f t="shared" si="36"/>
        <v>-97.694002492034514</v>
      </c>
      <c r="AJ50" s="178">
        <f t="shared" si="36"/>
        <v>-94.394002492034517</v>
      </c>
      <c r="AK50" s="164">
        <f t="shared" si="36"/>
        <v>-103.82456261857129</v>
      </c>
      <c r="AL50" s="164">
        <f t="shared" si="36"/>
        <v>-100.92456261857129</v>
      </c>
    </row>
    <row r="51" spans="1:38" ht="30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39" t="s">
        <v>16</v>
      </c>
      <c r="N51" s="139" t="s">
        <v>16</v>
      </c>
      <c r="O51" s="139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  <c r="Y51" s="165" t="s">
        <v>16</v>
      </c>
      <c r="Z51" s="165" t="s">
        <v>16</v>
      </c>
      <c r="AA51" s="165" t="s">
        <v>16</v>
      </c>
      <c r="AB51" s="183" t="s">
        <v>16</v>
      </c>
      <c r="AC51" s="183" t="s">
        <v>16</v>
      </c>
      <c r="AD51" s="183" t="s">
        <v>16</v>
      </c>
      <c r="AE51" s="191" t="s">
        <v>16</v>
      </c>
      <c r="AF51" s="191" t="s">
        <v>16</v>
      </c>
      <c r="AG51" s="191" t="s">
        <v>16</v>
      </c>
      <c r="AH51" s="183" t="s">
        <v>16</v>
      </c>
      <c r="AI51" s="183" t="s">
        <v>16</v>
      </c>
      <c r="AJ51" s="183" t="s">
        <v>16</v>
      </c>
      <c r="AK51" s="191" t="s">
        <v>16</v>
      </c>
      <c r="AL51" s="191" t="s">
        <v>16</v>
      </c>
    </row>
    <row r="52" spans="1:38" ht="30">
      <c r="A52" s="22" t="s">
        <v>83</v>
      </c>
      <c r="B52" s="37">
        <f t="shared" ref="B52:G52" si="37">B25+B30+B33-B34-B50</f>
        <v>165.87121254719665</v>
      </c>
      <c r="C52" s="37">
        <f t="shared" si="37"/>
        <v>160.07121254719667</v>
      </c>
      <c r="D52" s="37">
        <f t="shared" si="37"/>
        <v>156.57121254719667</v>
      </c>
      <c r="E52" s="37">
        <f t="shared" si="37"/>
        <v>147.79121254719666</v>
      </c>
      <c r="F52" s="37">
        <f t="shared" si="37"/>
        <v>138.56121254719665</v>
      </c>
      <c r="G52" s="78">
        <f t="shared" si="37"/>
        <v>158.45121254719666</v>
      </c>
      <c r="H52" s="78">
        <f t="shared" ref="H52:K52" si="38">H25+H30+H33-H34-H50</f>
        <v>152.15121254719665</v>
      </c>
      <c r="I52" s="78">
        <f t="shared" si="38"/>
        <v>148.18121254719665</v>
      </c>
      <c r="J52" s="23">
        <f t="shared" si="38"/>
        <v>157.6619006897061</v>
      </c>
      <c r="K52" s="23">
        <f t="shared" si="38"/>
        <v>152.02190068970609</v>
      </c>
      <c r="L52" s="23">
        <f>L25+L30+L33-L34-L50</f>
        <v>148.83190068970609</v>
      </c>
      <c r="M52" s="145">
        <v>155.87121254719665</v>
      </c>
      <c r="N52" s="145">
        <v>150.27121254719665</v>
      </c>
      <c r="O52" s="145">
        <v>146.67121254719666</v>
      </c>
      <c r="P52" s="171">
        <f>P25+P30+P33-P34-P50</f>
        <v>168.41040090650702</v>
      </c>
      <c r="Q52" s="171">
        <f t="shared" ref="Q52:R52" si="39">Q25+Q30+Q33-Q34-Q50</f>
        <v>162.51040090650702</v>
      </c>
      <c r="R52" s="171">
        <f t="shared" si="39"/>
        <v>158.51040090650702</v>
      </c>
      <c r="S52" s="171">
        <f>S25+S30+S33-S34-S50</f>
        <v>156.78121254719667</v>
      </c>
      <c r="T52" s="171">
        <f t="shared" ref="T52:U52" si="40">T25+T30+T33-T34-T50</f>
        <v>150.85121254719667</v>
      </c>
      <c r="U52" s="171">
        <f t="shared" si="40"/>
        <v>147.57121254719667</v>
      </c>
      <c r="V52" s="171">
        <f>V25+V30+V33-V34-V50</f>
        <v>164.01040090650702</v>
      </c>
      <c r="W52" s="171">
        <f t="shared" ref="W52:X52" si="41">W25+W30+W33-W34-W50</f>
        <v>158.03040090650703</v>
      </c>
      <c r="X52" s="171">
        <f t="shared" si="41"/>
        <v>154.54040090650705</v>
      </c>
      <c r="Y52" s="171">
        <f>Y25+Y30+Y33-Y34-Y50</f>
        <v>155.77121254719665</v>
      </c>
      <c r="Z52" s="171">
        <f t="shared" ref="Z52:AA52" si="42">Z25+Z30+Z33-Z34-Z50</f>
        <v>149.77121254719665</v>
      </c>
      <c r="AA52" s="171">
        <f t="shared" si="42"/>
        <v>146.77121254719665</v>
      </c>
      <c r="AB52" s="179">
        <f>AB25+AB30+AB33-AB34-AB50</f>
        <v>148.97121254719667</v>
      </c>
      <c r="AC52" s="179">
        <f t="shared" ref="AC52:AD52" si="43">AC25+AC30+AC33-AC34-AC50</f>
        <v>142.77121254719665</v>
      </c>
      <c r="AD52" s="179">
        <f t="shared" si="43"/>
        <v>139.67121254719666</v>
      </c>
      <c r="AE52" s="171">
        <f>AE25+AE30+AE33-AE34-AE50</f>
        <v>159.47121254719667</v>
      </c>
      <c r="AF52" s="171">
        <f t="shared" ref="AF52:AG52" si="44">AF25+AF30+AF33-AF34-AF50</f>
        <v>153.77121254719665</v>
      </c>
      <c r="AG52" s="171">
        <f t="shared" si="44"/>
        <v>150.57121254719667</v>
      </c>
      <c r="AH52" s="179">
        <f>AH25+AH30+AH33-AH34-AH50</f>
        <v>152.34065242065989</v>
      </c>
      <c r="AI52" s="179">
        <f t="shared" ref="AI52:AJ52" si="45">AI25+AI30+AI33-AI34-AI50</f>
        <v>146.84065242065989</v>
      </c>
      <c r="AJ52" s="179">
        <f t="shared" si="45"/>
        <v>143.54065242065988</v>
      </c>
      <c r="AK52" s="171">
        <f>AK25+AK30+AK33-AK34-AK50</f>
        <v>156.26121254719666</v>
      </c>
      <c r="AL52" s="171">
        <f t="shared" ref="AL52" si="46">AL25+AL30+AL33-AL34-AL50</f>
        <v>150.36121254719666</v>
      </c>
    </row>
    <row r="53" spans="1:38" ht="30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44" t="s">
        <v>16</v>
      </c>
      <c r="N53" s="144" t="s">
        <v>16</v>
      </c>
      <c r="O53" s="144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  <c r="Y53" s="170" t="s">
        <v>16</v>
      </c>
      <c r="Z53" s="170" t="s">
        <v>16</v>
      </c>
      <c r="AA53" s="170" t="s">
        <v>16</v>
      </c>
      <c r="AB53" s="195" t="s">
        <v>16</v>
      </c>
      <c r="AC53" s="195" t="s">
        <v>16</v>
      </c>
      <c r="AD53" s="195" t="s">
        <v>16</v>
      </c>
      <c r="AE53" s="193" t="s">
        <v>16</v>
      </c>
      <c r="AF53" s="193" t="s">
        <v>16</v>
      </c>
      <c r="AG53" s="193" t="s">
        <v>16</v>
      </c>
      <c r="AH53" s="195" t="s">
        <v>16</v>
      </c>
      <c r="AI53" s="195" t="s">
        <v>16</v>
      </c>
      <c r="AJ53" s="195" t="s">
        <v>16</v>
      </c>
      <c r="AK53" s="193" t="s">
        <v>16</v>
      </c>
      <c r="AL53" s="193" t="s">
        <v>16</v>
      </c>
    </row>
    <row r="54" spans="1:38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42"/>
      <c r="N54" s="142"/>
      <c r="O54" s="142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  <c r="AH54" s="177"/>
      <c r="AI54" s="177"/>
      <c r="AJ54" s="177"/>
      <c r="AK54" s="168"/>
      <c r="AL54" s="168"/>
    </row>
    <row r="55" spans="1:38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37">
        <v>7</v>
      </c>
      <c r="N55" s="137">
        <v>7</v>
      </c>
      <c r="O55" s="137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  <c r="AH55" s="186">
        <v>7</v>
      </c>
      <c r="AI55" s="186">
        <v>7</v>
      </c>
      <c r="AJ55" s="186">
        <v>7</v>
      </c>
      <c r="AK55" s="163">
        <v>7</v>
      </c>
      <c r="AL55" s="163">
        <v>7</v>
      </c>
    </row>
    <row r="56" spans="1:38" ht="30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37">
        <v>7.56</v>
      </c>
      <c r="N56" s="137">
        <v>7.56</v>
      </c>
      <c r="O56" s="137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  <c r="Y56" s="163">
        <v>7.56</v>
      </c>
      <c r="Z56" s="163">
        <v>7.56</v>
      </c>
      <c r="AA56" s="163">
        <v>7.56</v>
      </c>
      <c r="AB56" s="186">
        <v>7.56</v>
      </c>
      <c r="AC56" s="186">
        <v>7.56</v>
      </c>
      <c r="AD56" s="186">
        <v>7.56</v>
      </c>
      <c r="AE56" s="163">
        <v>7.56</v>
      </c>
      <c r="AF56" s="163">
        <v>7.56</v>
      </c>
      <c r="AG56" s="163">
        <v>7.56</v>
      </c>
      <c r="AH56" s="186">
        <v>7.56</v>
      </c>
      <c r="AI56" s="186">
        <v>7.56</v>
      </c>
      <c r="AJ56" s="186">
        <v>7.56</v>
      </c>
      <c r="AK56" s="163">
        <v>7.56</v>
      </c>
      <c r="AL56" s="163">
        <v>7.56</v>
      </c>
    </row>
    <row r="57" spans="1:38" ht="30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46" t="s">
        <v>16</v>
      </c>
      <c r="N57" s="146" t="s">
        <v>16</v>
      </c>
      <c r="O57" s="146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  <c r="Y57" s="172" t="s">
        <v>16</v>
      </c>
      <c r="Z57" s="172" t="s">
        <v>16</v>
      </c>
      <c r="AA57" s="172" t="s">
        <v>16</v>
      </c>
      <c r="AB57" s="183" t="s">
        <v>16</v>
      </c>
      <c r="AC57" s="183" t="s">
        <v>16</v>
      </c>
      <c r="AD57" s="183" t="s">
        <v>16</v>
      </c>
      <c r="AE57" s="191" t="s">
        <v>16</v>
      </c>
      <c r="AF57" s="191" t="s">
        <v>16</v>
      </c>
      <c r="AG57" s="191" t="s">
        <v>16</v>
      </c>
      <c r="AH57" s="183" t="s">
        <v>16</v>
      </c>
      <c r="AI57" s="183" t="s">
        <v>16</v>
      </c>
      <c r="AJ57" s="183" t="s">
        <v>16</v>
      </c>
      <c r="AK57" s="191" t="s">
        <v>16</v>
      </c>
      <c r="AL57" s="191" t="s">
        <v>16</v>
      </c>
    </row>
    <row r="58" spans="1:38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37">
        <v>0</v>
      </c>
      <c r="N58" s="137">
        <v>0</v>
      </c>
      <c r="O58" s="137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  <c r="AH58" s="186">
        <v>0</v>
      </c>
      <c r="AI58" s="186">
        <v>0</v>
      </c>
      <c r="AJ58" s="186">
        <v>0</v>
      </c>
      <c r="AK58" s="163">
        <v>0</v>
      </c>
      <c r="AL58" s="163">
        <v>0</v>
      </c>
    </row>
    <row r="59" spans="1:38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37">
        <v>26.25</v>
      </c>
      <c r="N59" s="137">
        <v>26.25</v>
      </c>
      <c r="O59" s="137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  <c r="AH59" s="186">
        <v>26.25</v>
      </c>
      <c r="AI59" s="186">
        <v>26.25</v>
      </c>
      <c r="AJ59" s="186">
        <v>26.25</v>
      </c>
      <c r="AK59" s="163">
        <v>26.25</v>
      </c>
      <c r="AL59" s="163">
        <v>26.25</v>
      </c>
    </row>
    <row r="60" spans="1:38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37">
        <v>0</v>
      </c>
      <c r="N60" s="137">
        <v>0</v>
      </c>
      <c r="O60" s="137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  <c r="AH60" s="186">
        <v>0</v>
      </c>
      <c r="AI60" s="186">
        <v>0</v>
      </c>
      <c r="AJ60" s="186">
        <v>0</v>
      </c>
      <c r="AK60" s="163">
        <v>0</v>
      </c>
      <c r="AL60" s="163">
        <v>0</v>
      </c>
    </row>
    <row r="61" spans="1:38" ht="30">
      <c r="A61" s="22" t="s">
        <v>108</v>
      </c>
      <c r="B61" s="37">
        <f t="shared" ref="B61:G61" si="47">B52-B56+B58-B59+B60</f>
        <v>132.06121254719665</v>
      </c>
      <c r="C61" s="37">
        <f t="shared" si="47"/>
        <v>126.26121254719666</v>
      </c>
      <c r="D61" s="37">
        <f t="shared" si="47"/>
        <v>122.76121254719666</v>
      </c>
      <c r="E61" s="37">
        <f t="shared" si="47"/>
        <v>113.98121254719666</v>
      </c>
      <c r="F61" s="37">
        <f t="shared" si="47"/>
        <v>104.75121254719664</v>
      </c>
      <c r="G61" s="78">
        <f t="shared" si="47"/>
        <v>124.64121254719666</v>
      </c>
      <c r="H61" s="78">
        <f t="shared" ref="H61:K61" si="48">H52-H56+H58-H59+H60</f>
        <v>118.34121254719665</v>
      </c>
      <c r="I61" s="78">
        <f t="shared" si="48"/>
        <v>114.37121254719665</v>
      </c>
      <c r="J61" s="23">
        <f t="shared" si="48"/>
        <v>123.8519006897061</v>
      </c>
      <c r="K61" s="23">
        <f t="shared" si="48"/>
        <v>118.21190068970608</v>
      </c>
      <c r="L61" s="23">
        <f>L52-L56+L58-L59+L60</f>
        <v>115.02190068970609</v>
      </c>
      <c r="M61" s="145">
        <v>122.06121254719665</v>
      </c>
      <c r="N61" s="145">
        <v>116.46121254719665</v>
      </c>
      <c r="O61" s="145">
        <v>112.86121254719666</v>
      </c>
      <c r="P61" s="171">
        <f>P52-P56+P58-P59+P60</f>
        <v>134.58040090650701</v>
      </c>
      <c r="Q61" s="171">
        <f t="shared" ref="Q61:R61" si="49">Q52-Q56+Q58-Q59+Q60</f>
        <v>128.680400906507</v>
      </c>
      <c r="R61" s="171">
        <f t="shared" si="49"/>
        <v>124.680400906507</v>
      </c>
      <c r="S61" s="171">
        <f>S52-S56+S58-S59+S60</f>
        <v>122.97121254719667</v>
      </c>
      <c r="T61" s="171">
        <f t="shared" ref="T61:U61" si="50">T52-T56+T58-T59+T60</f>
        <v>117.04121254719666</v>
      </c>
      <c r="U61" s="171">
        <f t="shared" si="50"/>
        <v>113.76121254719666</v>
      </c>
      <c r="V61" s="171">
        <f>V52-V56+V58-V59+V60</f>
        <v>130.20040090650701</v>
      </c>
      <c r="W61" s="171">
        <f t="shared" ref="W61:X61" si="51">W52-W56+W58-W59+W60</f>
        <v>124.22040090650702</v>
      </c>
      <c r="X61" s="171">
        <f t="shared" si="51"/>
        <v>120.73040090650704</v>
      </c>
      <c r="Y61" s="171">
        <f>Y52-Y56+Y58-Y59+Y60</f>
        <v>121.96121254719665</v>
      </c>
      <c r="Z61" s="171">
        <f t="shared" ref="Z61:AA61" si="52">Z52-Z56+Z58-Z59+Z60</f>
        <v>115.96121254719665</v>
      </c>
      <c r="AA61" s="171">
        <f t="shared" si="52"/>
        <v>112.96121254719665</v>
      </c>
      <c r="AB61" s="179">
        <f>AB52-AB56+AB58-AB59+AB60</f>
        <v>115.16121254719667</v>
      </c>
      <c r="AC61" s="179">
        <f t="shared" ref="AC61:AD61" si="53">AC52-AC56+AC58-AC59+AC60</f>
        <v>108.96121254719665</v>
      </c>
      <c r="AD61" s="179">
        <f t="shared" si="53"/>
        <v>105.86121254719666</v>
      </c>
      <c r="AE61" s="171">
        <f>AE52-AE56+AE58-AE59+AE60</f>
        <v>125.66121254719667</v>
      </c>
      <c r="AF61" s="171">
        <f t="shared" ref="AF61:AG61" si="54">AF52-AF56+AF58-AF59+AF60</f>
        <v>119.96121254719665</v>
      </c>
      <c r="AG61" s="171">
        <f t="shared" si="54"/>
        <v>116.76121254719666</v>
      </c>
      <c r="AH61" s="179">
        <f>AH52-AH56+AH58-AH59+AH60</f>
        <v>118.53065242065989</v>
      </c>
      <c r="AI61" s="179">
        <f t="shared" ref="AI61:AJ61" si="55">AI52-AI56+AI58-AI59+AI60</f>
        <v>113.03065242065989</v>
      </c>
      <c r="AJ61" s="179">
        <f t="shared" si="55"/>
        <v>109.73065242065988</v>
      </c>
      <c r="AK61" s="171">
        <f>AK52-AK56+AK58-AK59+AK60</f>
        <v>122.45121254719666</v>
      </c>
      <c r="AL61" s="171">
        <f t="shared" ref="AL61" si="56">AL52-AL56+AL58-AL59+AL60</f>
        <v>116.55121254719666</v>
      </c>
    </row>
    <row r="62" spans="1:38" ht="30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44" t="s">
        <v>16</v>
      </c>
      <c r="N62" s="144" t="s">
        <v>16</v>
      </c>
      <c r="O62" s="144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  <c r="Y62" s="170" t="s">
        <v>16</v>
      </c>
      <c r="Z62" s="170" t="s">
        <v>16</v>
      </c>
      <c r="AA62" s="170" t="s">
        <v>16</v>
      </c>
      <c r="AB62" s="195" t="s">
        <v>16</v>
      </c>
      <c r="AC62" s="195" t="s">
        <v>16</v>
      </c>
      <c r="AD62" s="195" t="s">
        <v>16</v>
      </c>
      <c r="AE62" s="193" t="s">
        <v>16</v>
      </c>
      <c r="AF62" s="193" t="s">
        <v>16</v>
      </c>
      <c r="AG62" s="193" t="s">
        <v>16</v>
      </c>
      <c r="AH62" s="195" t="s">
        <v>16</v>
      </c>
      <c r="AI62" s="195" t="s">
        <v>16</v>
      </c>
      <c r="AJ62" s="195" t="s">
        <v>16</v>
      </c>
      <c r="AK62" s="193" t="s">
        <v>16</v>
      </c>
      <c r="AL62" s="193" t="s">
        <v>16</v>
      </c>
    </row>
    <row r="63" spans="1:38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47"/>
      <c r="N63" s="147"/>
      <c r="O63" s="147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  <c r="AI63" s="2"/>
      <c r="AJ63" s="2"/>
      <c r="AL63" s="194"/>
    </row>
    <row r="64" spans="1:38" ht="15">
      <c r="A64" s="22" t="s">
        <v>97</v>
      </c>
      <c r="B64" s="37">
        <f t="shared" ref="B64:L64" si="57">B17+B22-B50+B21+B33</f>
        <v>157.10000000000002</v>
      </c>
      <c r="C64" s="37">
        <f t="shared" si="57"/>
        <v>154.30000000000004</v>
      </c>
      <c r="D64" s="37">
        <f t="shared" si="57"/>
        <v>150.80000000000004</v>
      </c>
      <c r="E64" s="37">
        <f t="shared" si="57"/>
        <v>141.97000000000006</v>
      </c>
      <c r="F64" s="37">
        <f t="shared" si="57"/>
        <v>135.74000000000004</v>
      </c>
      <c r="G64" s="78">
        <f t="shared" si="57"/>
        <v>149.68000000000004</v>
      </c>
      <c r="H64" s="78">
        <f t="shared" si="57"/>
        <v>146.38000000000002</v>
      </c>
      <c r="I64" s="78">
        <f t="shared" si="57"/>
        <v>142.41000000000003</v>
      </c>
      <c r="J64" s="23">
        <f t="shared" si="57"/>
        <v>151.54068814250945</v>
      </c>
      <c r="K64" s="23">
        <f t="shared" si="57"/>
        <v>148.90068814250947</v>
      </c>
      <c r="L64" s="23">
        <f t="shared" si="57"/>
        <v>145.71068814250947</v>
      </c>
      <c r="M64" s="145">
        <v>147.10000000000002</v>
      </c>
      <c r="N64" s="145">
        <v>144.50000000000003</v>
      </c>
      <c r="O64" s="145">
        <v>140.90000000000003</v>
      </c>
      <c r="P64" s="171">
        <f t="shared" ref="P64:U64" si="58">P17+P22-P50+P21+P33</f>
        <v>159.6391883593104</v>
      </c>
      <c r="Q64" s="171">
        <f t="shared" si="58"/>
        <v>156.73918835931042</v>
      </c>
      <c r="R64" s="171">
        <f t="shared" si="58"/>
        <v>152.73918835931042</v>
      </c>
      <c r="S64" s="171">
        <f t="shared" si="58"/>
        <v>148.01000000000005</v>
      </c>
      <c r="T64" s="171">
        <f t="shared" si="58"/>
        <v>145.08000000000004</v>
      </c>
      <c r="U64" s="171">
        <f t="shared" si="58"/>
        <v>141.80000000000004</v>
      </c>
      <c r="V64" s="171">
        <f t="shared" ref="V64:AA64" si="59">V17+V22-V50+V21+V33</f>
        <v>155.23918835931039</v>
      </c>
      <c r="W64" s="171">
        <f t="shared" si="59"/>
        <v>152.2591883593104</v>
      </c>
      <c r="X64" s="171">
        <f t="shared" si="59"/>
        <v>148.76918835931039</v>
      </c>
      <c r="Y64" s="171">
        <f t="shared" si="59"/>
        <v>147.00000000000003</v>
      </c>
      <c r="Z64" s="171">
        <f t="shared" si="59"/>
        <v>144.00000000000003</v>
      </c>
      <c r="AA64" s="171">
        <f t="shared" si="59"/>
        <v>141.00000000000003</v>
      </c>
      <c r="AB64" s="179">
        <f>AB17+AB22-AB50+AB21+AB33</f>
        <v>144.20000000000005</v>
      </c>
      <c r="AC64" s="179">
        <f>AC17+AC22-AC50+AC21+AC33</f>
        <v>141.00000000000003</v>
      </c>
      <c r="AD64" s="179">
        <f>AD17+AD22-AD50+AD21+AD33</f>
        <v>137.90000000000003</v>
      </c>
      <c r="AE64" s="171">
        <f t="shared" ref="AE64:AL64" si="60">AE17+AE22-AE50+AE21+AE33</f>
        <v>150.70000000000005</v>
      </c>
      <c r="AF64" s="171">
        <f t="shared" si="60"/>
        <v>148.00000000000003</v>
      </c>
      <c r="AG64" s="171">
        <f t="shared" si="60"/>
        <v>144.80000000000004</v>
      </c>
      <c r="AH64" s="179">
        <f t="shared" si="60"/>
        <v>143.56943987346327</v>
      </c>
      <c r="AI64" s="179">
        <f t="shared" si="60"/>
        <v>141.06943987346327</v>
      </c>
      <c r="AJ64" s="179">
        <f t="shared" si="60"/>
        <v>137.76943987346326</v>
      </c>
      <c r="AK64" s="171">
        <f t="shared" si="60"/>
        <v>152.20000000000005</v>
      </c>
      <c r="AL64" s="171">
        <f t="shared" si="60"/>
        <v>149.30000000000004</v>
      </c>
    </row>
    <row r="65" spans="1:38" ht="1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44" t="s">
        <v>16</v>
      </c>
      <c r="N65" s="144" t="s">
        <v>16</v>
      </c>
      <c r="O65" s="144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  <c r="Y65" s="170" t="s">
        <v>16</v>
      </c>
      <c r="Z65" s="170" t="s">
        <v>16</v>
      </c>
      <c r="AA65" s="170" t="s">
        <v>16</v>
      </c>
      <c r="AB65" s="195" t="s">
        <v>16</v>
      </c>
      <c r="AC65" s="195" t="s">
        <v>16</v>
      </c>
      <c r="AD65" s="195" t="s">
        <v>16</v>
      </c>
      <c r="AE65" s="193" t="s">
        <v>16</v>
      </c>
      <c r="AF65" s="193" t="s">
        <v>16</v>
      </c>
      <c r="AG65" s="193" t="s">
        <v>16</v>
      </c>
      <c r="AH65" s="195" t="s">
        <v>16</v>
      </c>
      <c r="AI65" s="195" t="s">
        <v>16</v>
      </c>
      <c r="AJ65" s="195" t="s">
        <v>16</v>
      </c>
      <c r="AK65" s="193" t="s">
        <v>16</v>
      </c>
      <c r="AL65" s="193" t="s">
        <v>16</v>
      </c>
    </row>
  </sheetData>
  <mergeCells count="13">
    <mergeCell ref="AK1:AL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purl.org/dc/terms/"/>
    <ds:schemaRef ds:uri="http://schemas.microsoft.com/office/2006/documentManagement/types"/>
    <ds:schemaRef ds:uri="caa248ac-567e-4f8a-83ad-95641c120e6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0c1c198-6772-4070-9fed-c99b54821fd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2006-01-19T03:50:00Z</cp:lastPrinted>
  <dcterms:created xsi:type="dcterms:W3CDTF">2003-11-11T03:59:00Z</dcterms:created>
  <dcterms:modified xsi:type="dcterms:W3CDTF">2020-10-22T18:14:08Z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
SpQXKoG3kDrHxbtwjjI2bTOdUwIkYr/W5/+ylhwSIPBkBSDq6AQyWQGUv+jLThg3nrFatU8D_x000d__x000d_
RxtLhhYzX+BOVOjRyKSUGFoqvbhe2mN9kaXYBU4xRuexYD0ZYCcYqGJrDgubNmnPhNmEYf4a_x000d__x000d_
+x3adntaFX6SA9Biln0bE</vt:lpwstr>
  </property>
  <property fmtid="{D5CDD505-2E9C-101B-9397-08002B2CF9AE}" pid="3" name="_ms_pID_7253431">
    <vt:lpwstr>D8O3VmwI+Z+PlISGjFExb4WrgeTq4XPkfm0hCre81xp56PEebhl_x000d__x000d_
XYYXFD11XlLvvike5JRQtmqtTp4NshrAT8MsoZP7ICMzMUYFkHT930bCAaaAhcJX/MpzdKQQ_x000d__x000d_
4Hyq5K+q74HwhApKetItk1FOE2x06JQRrdmUyTTBnHF0jbdXNYG1uTWPm9eJFNsKgN98Nr25_x000d__x000d_
s3UqtHQxxlK3pQexaSvmzHwV41HRA6xXiARy3iGtqp</vt:lpwstr>
  </property>
  <property fmtid="{D5CDD505-2E9C-101B-9397-08002B2CF9AE}" pid="4" name="_ms_pID_7253432">
    <vt:lpwstr>oNeTSWQYm0V5/MXRxHPt5ydn4yE2/u_x000d__x000d_
OQM/XRq8IseLeSeO9Eh/26gAvz5+qhierc1T8lvMZuPaU36C/9G9PuxqRsVgLFiPPxNFudRA_x000d__x000d_
AGuFqScwKMQtVeOuWcxq2qiNRCNBrGLp0A0L1Uba+TxrBvw/TowZdC4rQ07UpqVflcfepn32_x000d__x000d_
QtuRfZiZW20W7j/yyk5RsN1Kd44oVQTQuz4kuVKSNALeLaLc5hVkRqeL3TvVNn/</vt:lpwstr>
  </property>
  <property fmtid="{D5CDD505-2E9C-101B-9397-08002B2CF9AE}" pid="5" name="_ms_pID_7253433">
    <vt:lpwstr>OZ31sW5W4_x000d__x000d_
1++nvbQyLnNmMOnfXeqLBhOdakc=</vt:lpwstr>
  </property>
  <property fmtid="{D5CDD505-2E9C-101B-9397-08002B2CF9AE}" pid="6" name="_2015_ms_pID_725343">
    <vt:lpwstr>(3)rhpSO4zHP3t1pj9kvLHS0QXkAUFKKgkE8jU+R2OOEsdYPtPNRLJ0FulfFiYok58UAqHpo0Pd
BfT5y5iBjqb7RHhnxtLsPwSE+RRJPgS/a5jBh4H7PVsViKDnypcBEl88GhYUBGBDAkH2H5DG
/nc32uA/K+u5/34cbIi0Zgil2hdUHwbFEke3tTvmX10V69VA2LiiFHMHCMSo5N+ujuk4JNFr
LZjGVa2nuYbNVkdlRK</vt:lpwstr>
  </property>
  <property fmtid="{D5CDD505-2E9C-101B-9397-08002B2CF9AE}" pid="7" name="_2015_ms_pID_7253431">
    <vt:lpwstr>mCn49/Sp/OTtncbgnu7YK7FYvHCilQAu+u43xyTsCt2IX7Ex/LL+6y
PYCS0hhnn1PoArJdPNI2WmLMrKCsKVNEgTnzbFRoCkSzPOY6ZFOitOWqZAXpNvzFiN2Ew+sk
hH2uuL7Xz30nj8Jg7DclQBTpZkAdzbUC7abqnwvSgOAw4m02tNr43rWVptnAd4vPauv76/di
B0N36HuPi7aT9dX6C6h2d1hIjdVK+Zm1vaCd</vt:lpwstr>
  </property>
  <property fmtid="{D5CDD505-2E9C-101B-9397-08002B2CF9AE}" pid="8" name="_2015_ms_pID_7253432">
    <vt:lpwstr>d7q9LtqcfhhERd6gCJocutk=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C:\Users\seunghoon.choi\Downloads\RedCapCoverage-4GHz-v000.xlsx</vt:lpwstr>
  </property>
  <property fmtid="{D5CDD505-2E9C-101B-9397-08002B2CF9AE}" pid="25" name="KSOProductBuildVer">
    <vt:lpwstr>2052-11.8.2.9022</vt:lpwstr>
  </property>
</Properties>
</file>