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dmaamari\Desktop\"/>
    </mc:Choice>
  </mc:AlternateContent>
  <xr:revisionPtr revIDLastSave="0" documentId="13_ncr:1_{D4C4539C-E8CC-42E4-8718-6781B6B60E50}" xr6:coauthVersionLast="45" xr6:coauthVersionMax="45" xr10:uidLastSave="{00000000-0000-0000-0000-000000000000}"/>
  <bookViews>
    <workbookView xWindow="-108" yWindow="-108" windowWidth="23256" windowHeight="12576" tabRatio="774" firstSheet="1" activeTab="1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D44" i="56" s="1"/>
  <c r="D51" i="56" s="1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H26" i="54"/>
  <c r="I18" i="54"/>
  <c r="I26" i="54" s="1"/>
  <c r="H18" i="54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K44" i="52"/>
  <c r="K51" i="52" s="1"/>
  <c r="J44" i="52"/>
  <c r="J51" i="52" s="1"/>
  <c r="L42" i="52"/>
  <c r="L17" i="52" s="1"/>
  <c r="K42" i="52"/>
  <c r="J42" i="52"/>
  <c r="L40" i="52"/>
  <c r="K40" i="52"/>
  <c r="J40" i="52"/>
  <c r="L30" i="52"/>
  <c r="K30" i="52"/>
  <c r="J30" i="52"/>
  <c r="L21" i="52"/>
  <c r="K21" i="52"/>
  <c r="J21" i="52"/>
  <c r="L18" i="52"/>
  <c r="K18" i="52"/>
  <c r="J18" i="52"/>
  <c r="K17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H44" i="50" s="1"/>
  <c r="H51" i="50" s="1"/>
  <c r="I33" i="50"/>
  <c r="H33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H43" i="48" s="1"/>
  <c r="H50" i="48" s="1"/>
  <c r="I33" i="48"/>
  <c r="H33" i="48"/>
  <c r="I30" i="48"/>
  <c r="H30" i="48"/>
  <c r="I18" i="48"/>
  <c r="I25" i="48" s="1"/>
  <c r="H18" i="48"/>
  <c r="H25" i="48" s="1"/>
  <c r="I41" i="47"/>
  <c r="H41" i="47"/>
  <c r="I39" i="47"/>
  <c r="I43" i="47" s="1"/>
  <c r="I50" i="47" s="1"/>
  <c r="I64" i="47" s="1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K17" i="46"/>
  <c r="L16" i="46"/>
  <c r="K16" i="46"/>
  <c r="J16" i="46"/>
  <c r="L41" i="32"/>
  <c r="L17" i="32" s="1"/>
  <c r="L25" i="32" s="1"/>
  <c r="L52" i="32" s="1"/>
  <c r="L61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L26" i="52" l="1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J53" i="46" s="1"/>
  <c r="J62" i="46" s="1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C52" i="57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I52" i="48" l="1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H26" i="52" s="1"/>
  <c r="I16" i="52"/>
  <c r="H16" i="52"/>
  <c r="G16" i="52"/>
  <c r="I41" i="51"/>
  <c r="I17" i="51" s="1"/>
  <c r="H41" i="51"/>
  <c r="H17" i="51" s="1"/>
  <c r="H25" i="51" s="1"/>
  <c r="G41" i="51"/>
  <c r="G17" i="51" s="1"/>
  <c r="I39" i="51"/>
  <c r="I43" i="51" s="1"/>
  <c r="I50" i="51" s="1"/>
  <c r="H39" i="51"/>
  <c r="H43" i="51" s="1"/>
  <c r="H50" i="51" s="1"/>
  <c r="G39" i="51"/>
  <c r="I30" i="51"/>
  <c r="H30" i="51"/>
  <c r="G30" i="51"/>
  <c r="I18" i="51"/>
  <c r="H18" i="51"/>
  <c r="G18" i="51"/>
  <c r="I16" i="51"/>
  <c r="H16" i="51"/>
  <c r="G16" i="51"/>
  <c r="G42" i="50"/>
  <c r="G44" i="50" s="1"/>
  <c r="G51" i="50" s="1"/>
  <c r="G65" i="50" s="1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G44" i="46" s="1"/>
  <c r="G51" i="46" s="1"/>
  <c r="I30" i="46"/>
  <c r="H30" i="46"/>
  <c r="G30" i="46"/>
  <c r="I18" i="46"/>
  <c r="H18" i="46"/>
  <c r="G18" i="46"/>
  <c r="G17" i="46"/>
  <c r="G65" i="46" s="1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B17" i="53" s="1"/>
  <c r="F40" i="53"/>
  <c r="F44" i="53" s="1"/>
  <c r="F51" i="53" s="1"/>
  <c r="E40" i="53"/>
  <c r="D40" i="53"/>
  <c r="D44" i="53" s="1"/>
  <c r="D51" i="53" s="1"/>
  <c r="C40" i="53"/>
  <c r="C44" i="53" s="1"/>
  <c r="C51" i="53" s="1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C17" i="53"/>
  <c r="C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E44" i="52" s="1"/>
  <c r="E51" i="52" s="1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E41" i="51"/>
  <c r="D41" i="51"/>
  <c r="D17" i="51" s="1"/>
  <c r="C41" i="51"/>
  <c r="B41" i="51"/>
  <c r="B17" i="51" s="1"/>
  <c r="F39" i="51"/>
  <c r="F43" i="51" s="1"/>
  <c r="F50" i="51" s="1"/>
  <c r="E39" i="51"/>
  <c r="D39" i="51"/>
  <c r="D43" i="51" s="1"/>
  <c r="D50" i="51" s="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F17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D18" i="50"/>
  <c r="D26" i="50" s="1"/>
  <c r="C18" i="50"/>
  <c r="C26" i="50" s="1"/>
  <c r="C53" i="50" s="1"/>
  <c r="C62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B43" i="48" s="1"/>
  <c r="B50" i="48" s="1"/>
  <c r="B64" i="48" s="1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C52" i="47" s="1"/>
  <c r="C61" i="47" s="1"/>
  <c r="B18" i="47"/>
  <c r="B25" i="47" s="1"/>
  <c r="F42" i="46"/>
  <c r="E42" i="46"/>
  <c r="E17" i="46" s="1"/>
  <c r="D42" i="46"/>
  <c r="D17" i="46" s="1"/>
  <c r="D26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F65" i="46" s="1"/>
  <c r="C17" i="46"/>
  <c r="F16" i="46"/>
  <c r="E16" i="46"/>
  <c r="D16" i="46"/>
  <c r="C16" i="46"/>
  <c r="B16" i="46"/>
  <c r="F41" i="32"/>
  <c r="F17" i="32" s="1"/>
  <c r="E41" i="32"/>
  <c r="D41" i="32"/>
  <c r="D17" i="32" s="1"/>
  <c r="C41" i="32"/>
  <c r="C17" i="32" s="1"/>
  <c r="B41" i="32"/>
  <c r="F39" i="32"/>
  <c r="F43" i="32" s="1"/>
  <c r="F50" i="32" s="1"/>
  <c r="E39" i="32"/>
  <c r="E43" i="32" s="1"/>
  <c r="E50" i="32" s="1"/>
  <c r="D39" i="32"/>
  <c r="D43" i="32" s="1"/>
  <c r="D50" i="32" s="1"/>
  <c r="C39" i="32"/>
  <c r="B39" i="32"/>
  <c r="F30" i="32"/>
  <c r="E30" i="32"/>
  <c r="D30" i="32"/>
  <c r="C30" i="32"/>
  <c r="B30" i="32"/>
  <c r="F18" i="32"/>
  <c r="E18" i="32"/>
  <c r="D18" i="32"/>
  <c r="C18" i="32"/>
  <c r="B18" i="32"/>
  <c r="E17" i="32"/>
  <c r="E64" i="32" s="1"/>
  <c r="B17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D30" i="31"/>
  <c r="E23" i="3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D64" i="32" l="1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E52" i="49"/>
  <c r="E61" i="49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51" l="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<sst xmlns="http://schemas.openxmlformats.org/spreadsheetml/2006/main" count="3220" uniqueCount="123">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</sst>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50" customWidth="1"/>
    <col min="2" max="4" width="15.59765625" style="2" customWidth="1"/>
    <col min="5" max="5" width="15.59765625" style="46" customWidth="1"/>
    <col min="6" max="6" width="39.59765625" style="1" customWidth="1"/>
    <col min="7" max="16384" width="9" style="3"/>
  </cols>
  <sheetData>
    <row r="1" spans="1:6">
      <c r="A1" s="51" t="s">
        <v>0</v>
      </c>
    </row>
    <row r="2" spans="1:6" ht="27.6">
      <c r="A2" s="52" t="s">
        <v>1</v>
      </c>
    </row>
    <row r="3" spans="1:6">
      <c r="A3" s="45" t="s">
        <v>2</v>
      </c>
    </row>
    <row r="5" spans="1:6" ht="28.35" customHeight="1">
      <c r="A5" s="53" t="s">
        <v>3</v>
      </c>
      <c r="B5" s="98" t="s">
        <v>4</v>
      </c>
      <c r="C5" s="98"/>
      <c r="D5" s="98"/>
      <c r="E5" s="98"/>
      <c r="F5" s="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7.6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1.4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7.6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5.2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5.2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1.4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1.4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5.2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5.2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5.2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7.6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1.4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69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1.4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5.2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5.2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5.2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7.6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7.6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7.6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7.6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7.6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7.6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7.6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7.6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7.6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7.6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7.6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7.6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99" t="s">
        <v>88</v>
      </c>
    </row>
    <row r="61" spans="1:6" ht="27.6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00"/>
    </row>
    <row r="62" spans="1:6" ht="27.6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00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0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00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01"/>
    </row>
    <row r="66" spans="1:6" ht="27.6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7.6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3.8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5"/>
  <sheetViews>
    <sheetView workbookViewId="0">
      <pane xSplit="1" ySplit="1" topLeftCell="B4" activePane="bottomRight" state="frozen"/>
      <selection pane="topRight"/>
      <selection pane="bottomLeft"/>
      <selection pane="bottomRight" activeCell="P1" sqref="P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5.69921875" style="3" customWidth="1"/>
    <col min="14" max="14" width="14.5" style="3" customWidth="1"/>
    <col min="15" max="15" width="18.09765625" style="3" customWidth="1"/>
    <col min="16" max="16384" width="9" style="3"/>
  </cols>
  <sheetData>
    <row r="1" spans="1:15" ht="14.25" customHeight="1">
      <c r="A1" s="4"/>
      <c r="B1" s="102" t="s">
        <v>100</v>
      </c>
      <c r="C1" s="102"/>
      <c r="D1" s="102"/>
      <c r="E1" s="102" t="s">
        <v>101</v>
      </c>
      <c r="F1" s="102"/>
      <c r="G1" s="103" t="s">
        <v>113</v>
      </c>
      <c r="H1" s="103"/>
      <c r="I1" s="103"/>
      <c r="J1" s="102" t="s">
        <v>117</v>
      </c>
      <c r="K1" s="102"/>
      <c r="L1" s="102"/>
      <c r="M1" s="102" t="s">
        <v>122</v>
      </c>
      <c r="N1" s="102"/>
      <c r="O1" s="102"/>
    </row>
    <row r="2" spans="1:1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6" t="s">
        <v>102</v>
      </c>
      <c r="N2" s="157" t="s">
        <v>103</v>
      </c>
      <c r="O2" s="157" t="s">
        <v>104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9">
        <v>2.6</v>
      </c>
      <c r="N3" s="159">
        <v>2.6</v>
      </c>
      <c r="O3" s="159">
        <v>2.6</v>
      </c>
    </row>
    <row r="4" spans="1: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9">
        <v>100</v>
      </c>
      <c r="N4" s="159">
        <v>100</v>
      </c>
      <c r="O4" s="159">
        <v>100</v>
      </c>
    </row>
    <row r="5" spans="1: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0" t="s">
        <v>16</v>
      </c>
      <c r="N5" s="160" t="s">
        <v>16</v>
      </c>
      <c r="O5" s="160" t="s">
        <v>16</v>
      </c>
    </row>
    <row r="6" spans="1: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1" t="s">
        <v>16</v>
      </c>
      <c r="N6" s="161" t="s">
        <v>16</v>
      </c>
      <c r="O6" s="161" t="s">
        <v>16</v>
      </c>
    </row>
    <row r="7" spans="1: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0" t="s">
        <v>16</v>
      </c>
      <c r="N7" s="160" t="s">
        <v>16</v>
      </c>
      <c r="O7" s="160" t="s">
        <v>16</v>
      </c>
    </row>
    <row r="8" spans="1: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2">
        <v>0.1</v>
      </c>
      <c r="N8" s="162">
        <v>0.1</v>
      </c>
      <c r="O8" s="162">
        <v>0.1</v>
      </c>
    </row>
    <row r="9" spans="1:15" ht="27.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1" t="s">
        <v>22</v>
      </c>
      <c r="N9" s="161" t="s">
        <v>22</v>
      </c>
      <c r="O9" s="161" t="s">
        <v>22</v>
      </c>
    </row>
    <row r="10" spans="1: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1">
        <v>3</v>
      </c>
      <c r="N10" s="161">
        <v>3</v>
      </c>
      <c r="O10" s="161">
        <v>3</v>
      </c>
    </row>
    <row r="11" spans="1: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3"/>
      <c r="N11" s="163"/>
      <c r="O11" s="163"/>
    </row>
    <row r="12" spans="1:1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1">
        <v>192</v>
      </c>
      <c r="N12" s="161">
        <v>192</v>
      </c>
      <c r="O12" s="161">
        <v>192</v>
      </c>
    </row>
    <row r="13" spans="1: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1">
        <v>64</v>
      </c>
      <c r="N13" s="161">
        <v>64</v>
      </c>
      <c r="O13" s="161">
        <v>64</v>
      </c>
    </row>
    <row r="14" spans="1: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8">
        <v>4</v>
      </c>
      <c r="N14" s="158">
        <v>4</v>
      </c>
      <c r="O14" s="158">
        <v>4</v>
      </c>
    </row>
    <row r="15" spans="1: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8">
        <v>24</v>
      </c>
      <c r="N15" s="158">
        <v>24</v>
      </c>
      <c r="O15" s="158">
        <v>24</v>
      </c>
    </row>
    <row r="16" spans="1: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1">
        <v>44</v>
      </c>
      <c r="N16" s="161">
        <v>44</v>
      </c>
      <c r="O16" s="161">
        <v>44</v>
      </c>
    </row>
    <row r="17" spans="1:15" ht="27.6">
      <c r="A17" s="8" t="s">
        <v>35</v>
      </c>
      <c r="B17" s="29">
        <f t="shared" ref="B17:L17" si="1">B15+10*LOG10(B42/1000000)</f>
        <v>34.583624920952495</v>
      </c>
      <c r="C17" s="29">
        <f t="shared" si="1"/>
        <v>34.583624920952495</v>
      </c>
      <c r="D17" s="29">
        <f t="shared" si="1"/>
        <v>34.583624920952495</v>
      </c>
      <c r="E17" s="29">
        <f t="shared" si="1"/>
        <v>24.334237554869496</v>
      </c>
      <c r="F17" s="29">
        <f t="shared" si="1"/>
        <v>24.334237554869496</v>
      </c>
      <c r="G17" s="73">
        <f t="shared" si="1"/>
        <v>24.334237554869496</v>
      </c>
      <c r="H17" s="73">
        <f t="shared" si="1"/>
        <v>24.334237554869496</v>
      </c>
      <c r="I17" s="73">
        <f t="shared" si="1"/>
        <v>24.334237554869496</v>
      </c>
      <c r="J17" s="13">
        <f t="shared" si="1"/>
        <v>34.583624920952495</v>
      </c>
      <c r="K17" s="13">
        <f t="shared" si="1"/>
        <v>34.583624920952495</v>
      </c>
      <c r="L17" s="13">
        <f t="shared" si="1"/>
        <v>34.583624920952495</v>
      </c>
      <c r="M17" s="161">
        <v>24.334237554869496</v>
      </c>
      <c r="N17" s="161">
        <v>24.334237554869496</v>
      </c>
      <c r="O17" s="161">
        <v>24.334237554869496</v>
      </c>
    </row>
    <row r="18" spans="1:15" ht="41.4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61">
        <v>12.771212547196624</v>
      </c>
      <c r="N18" s="161">
        <v>12.771212547196624</v>
      </c>
      <c r="O18" s="161">
        <v>12.771212547196624</v>
      </c>
    </row>
    <row r="19" spans="1: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1">
        <v>8</v>
      </c>
      <c r="N19" s="161">
        <v>8</v>
      </c>
      <c r="O19" s="161">
        <v>8</v>
      </c>
    </row>
    <row r="20" spans="1:15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8">
        <v>0</v>
      </c>
      <c r="N20" s="158">
        <v>0</v>
      </c>
      <c r="O20" s="158">
        <v>0</v>
      </c>
    </row>
    <row r="21" spans="1:1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64">
        <v>10</v>
      </c>
      <c r="N21" s="164">
        <v>10</v>
      </c>
      <c r="O21" s="164">
        <v>10</v>
      </c>
    </row>
    <row r="22" spans="1: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1">
        <v>0</v>
      </c>
      <c r="N22" s="161">
        <v>0</v>
      </c>
      <c r="O22" s="161">
        <v>0</v>
      </c>
    </row>
    <row r="23" spans="1: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1">
        <v>0</v>
      </c>
      <c r="N23" s="161">
        <v>0</v>
      </c>
      <c r="O23" s="161">
        <v>0</v>
      </c>
    </row>
    <row r="24" spans="1:15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1">
        <v>3</v>
      </c>
      <c r="N24" s="161">
        <v>3</v>
      </c>
      <c r="O24" s="161">
        <v>3</v>
      </c>
    </row>
    <row r="25" spans="1: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0" t="s">
        <v>16</v>
      </c>
      <c r="N25" s="160" t="s">
        <v>16</v>
      </c>
      <c r="O25" s="160" t="s">
        <v>16</v>
      </c>
    </row>
    <row r="26" spans="1:15">
      <c r="A26" s="8" t="s">
        <v>51</v>
      </c>
      <c r="B26" s="29">
        <f t="shared" ref="B26:L26" si="4">B17+B18+B21-B23-B24</f>
        <v>52.354837468149121</v>
      </c>
      <c r="C26" s="29">
        <f t="shared" si="4"/>
        <v>52.354837468149121</v>
      </c>
      <c r="D26" s="29">
        <f t="shared" si="4"/>
        <v>52.354837468149121</v>
      </c>
      <c r="E26" s="29">
        <f t="shared" si="4"/>
        <v>32.765450102066119</v>
      </c>
      <c r="F26" s="29">
        <f t="shared" si="4"/>
        <v>32.765450102066119</v>
      </c>
      <c r="G26" s="73">
        <f t="shared" si="4"/>
        <v>42.105450102066122</v>
      </c>
      <c r="H26" s="73">
        <f t="shared" si="4"/>
        <v>42.105450102066122</v>
      </c>
      <c r="I26" s="73">
        <f t="shared" si="4"/>
        <v>42.105450102066122</v>
      </c>
      <c r="J26" s="13">
        <f t="shared" si="4"/>
        <v>48.756337251348185</v>
      </c>
      <c r="K26" s="13">
        <f t="shared" si="4"/>
        <v>48.756337251348185</v>
      </c>
      <c r="L26" s="13">
        <f t="shared" si="4"/>
        <v>48.756337251348185</v>
      </c>
      <c r="M26" s="161">
        <v>44.105450102066122</v>
      </c>
      <c r="N26" s="161">
        <v>44.105450102066122</v>
      </c>
      <c r="O26" s="161">
        <v>44.105450102066122</v>
      </c>
    </row>
    <row r="27" spans="1: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3"/>
      <c r="N27" s="163"/>
      <c r="O27" s="163"/>
    </row>
    <row r="28" spans="1: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1">
        <v>4</v>
      </c>
      <c r="N28" s="161">
        <v>2</v>
      </c>
      <c r="O28" s="161">
        <v>1</v>
      </c>
    </row>
    <row r="29" spans="1: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1">
        <v>4</v>
      </c>
      <c r="N29" s="161">
        <v>2</v>
      </c>
      <c r="O29" s="161">
        <v>1</v>
      </c>
    </row>
    <row r="30" spans="1:15" ht="41.4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61">
        <v>0</v>
      </c>
      <c r="N30" s="161">
        <v>-3</v>
      </c>
      <c r="O30" s="161">
        <v>-3</v>
      </c>
    </row>
    <row r="31" spans="1: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1">
        <v>0</v>
      </c>
      <c r="N31" s="161">
        <v>-3</v>
      </c>
      <c r="O31" s="161">
        <v>-3</v>
      </c>
    </row>
    <row r="32" spans="1:15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1">
        <v>0</v>
      </c>
      <c r="N32" s="161">
        <v>0</v>
      </c>
      <c r="O32" s="161">
        <v>0</v>
      </c>
    </row>
    <row r="33" spans="1:15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1">
        <v>0</v>
      </c>
      <c r="N33" s="161">
        <v>0</v>
      </c>
      <c r="O33" s="161">
        <v>0</v>
      </c>
    </row>
    <row r="34" spans="1:15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1">
        <v>1</v>
      </c>
      <c r="N34" s="161">
        <v>1</v>
      </c>
      <c r="O34" s="161">
        <v>1</v>
      </c>
    </row>
    <row r="35" spans="1: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9">
        <v>7</v>
      </c>
      <c r="N35" s="159">
        <v>7</v>
      </c>
      <c r="O35" s="159">
        <v>7</v>
      </c>
    </row>
    <row r="36" spans="1: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9">
        <v>-174</v>
      </c>
      <c r="N36" s="159">
        <v>-174</v>
      </c>
      <c r="O36" s="159">
        <v>-174</v>
      </c>
    </row>
    <row r="37" spans="1: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1" t="s">
        <v>16</v>
      </c>
      <c r="N37" s="161" t="s">
        <v>16</v>
      </c>
      <c r="O37" s="161" t="s">
        <v>16</v>
      </c>
    </row>
    <row r="38" spans="1: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8">
        <v>-999</v>
      </c>
      <c r="N38" s="158">
        <v>-999</v>
      </c>
      <c r="O38" s="158">
        <v>-999</v>
      </c>
    </row>
    <row r="39" spans="1:15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0" t="s">
        <v>16</v>
      </c>
      <c r="N39" s="160" t="s">
        <v>16</v>
      </c>
      <c r="O39" s="160" t="s">
        <v>16</v>
      </c>
    </row>
    <row r="40" spans="1:15" ht="27.6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61">
        <v>-167.00000000000003</v>
      </c>
      <c r="N40" s="161">
        <v>-167.00000000000003</v>
      </c>
      <c r="O40" s="161">
        <v>-167.00000000000003</v>
      </c>
    </row>
    <row r="41" spans="1: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1" t="s">
        <v>16</v>
      </c>
      <c r="N41" s="161" t="s">
        <v>16</v>
      </c>
      <c r="O41" s="161" t="s">
        <v>16</v>
      </c>
    </row>
    <row r="42" spans="1: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7">3*360*1000</f>
        <v>1080000</v>
      </c>
      <c r="I42" s="76">
        <f t="shared" si="7"/>
        <v>1080000</v>
      </c>
      <c r="J42" s="17">
        <f>4*360*1000</f>
        <v>1440000</v>
      </c>
      <c r="K42" s="17">
        <f t="shared" ref="K42:L42" si="8">4*360*1000</f>
        <v>1440000</v>
      </c>
      <c r="L42" s="17">
        <f t="shared" si="8"/>
        <v>1440000</v>
      </c>
      <c r="M42" s="164">
        <v>1080000</v>
      </c>
      <c r="N42" s="164">
        <v>1080000</v>
      </c>
      <c r="O42" s="164">
        <v>1080000</v>
      </c>
    </row>
    <row r="43" spans="1: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1" t="s">
        <v>16</v>
      </c>
      <c r="N43" s="161" t="s">
        <v>16</v>
      </c>
      <c r="O43" s="161" t="s">
        <v>16</v>
      </c>
    </row>
    <row r="44" spans="1:15">
      <c r="A44" s="8" t="s">
        <v>72</v>
      </c>
      <c r="B44" s="29">
        <f t="shared" ref="B44:L44" si="9">B40+10*LOG10(B42)</f>
        <v>-105.41637507904753</v>
      </c>
      <c r="C44" s="29">
        <f t="shared" si="9"/>
        <v>-105.41637507904753</v>
      </c>
      <c r="D44" s="29">
        <f t="shared" si="9"/>
        <v>-105.41637507904753</v>
      </c>
      <c r="E44" s="29">
        <f t="shared" si="9"/>
        <v>-106.66576244513053</v>
      </c>
      <c r="F44" s="29">
        <f t="shared" si="9"/>
        <v>-106.66576244513053</v>
      </c>
      <c r="G44" s="73">
        <f t="shared" si="9"/>
        <v>-106.66576244513053</v>
      </c>
      <c r="H44" s="73">
        <f t="shared" si="9"/>
        <v>-106.66576244513053</v>
      </c>
      <c r="I44" s="73">
        <f t="shared" si="9"/>
        <v>-106.66576244513053</v>
      </c>
      <c r="J44" s="13">
        <f t="shared" si="9"/>
        <v>-103.40556343835789</v>
      </c>
      <c r="K44" s="13">
        <f t="shared" si="9"/>
        <v>-103.40556343835789</v>
      </c>
      <c r="L44" s="13">
        <f t="shared" si="9"/>
        <v>-103.40556343835789</v>
      </c>
      <c r="M44" s="161">
        <v>-106.66576244513053</v>
      </c>
      <c r="N44" s="161">
        <v>-106.66576244513053</v>
      </c>
      <c r="O44" s="161">
        <v>-106.66576244513053</v>
      </c>
    </row>
    <row r="45" spans="1: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1" t="s">
        <v>16</v>
      </c>
      <c r="N45" s="161" t="s">
        <v>16</v>
      </c>
      <c r="O45" s="161" t="s">
        <v>16</v>
      </c>
    </row>
    <row r="46" spans="1: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64">
        <v>-5.2</v>
      </c>
      <c r="N46" s="164">
        <v>-1.5</v>
      </c>
      <c r="O46" s="164">
        <v>5.5</v>
      </c>
    </row>
    <row r="47" spans="1: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1">
        <v>2</v>
      </c>
      <c r="N47" s="161">
        <v>2</v>
      </c>
      <c r="O47" s="161">
        <v>2</v>
      </c>
    </row>
    <row r="48" spans="1:15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1" t="s">
        <v>16</v>
      </c>
      <c r="N48" s="161" t="s">
        <v>16</v>
      </c>
      <c r="O48" s="161" t="s">
        <v>16</v>
      </c>
    </row>
    <row r="49" spans="1:1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9">
        <v>0</v>
      </c>
      <c r="N49" s="159">
        <v>0</v>
      </c>
      <c r="O49" s="159">
        <v>0</v>
      </c>
    </row>
    <row r="50" spans="1:15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0" t="s">
        <v>16</v>
      </c>
      <c r="N50" s="160" t="s">
        <v>16</v>
      </c>
      <c r="O50" s="160" t="s">
        <v>16</v>
      </c>
    </row>
    <row r="51" spans="1:15" ht="27.6">
      <c r="A51" s="8" t="s">
        <v>82</v>
      </c>
      <c r="B51" s="29">
        <f t="shared" ref="B51:L51" si="10">B44+B46+B47-B49</f>
        <v>-110.91637507904753</v>
      </c>
      <c r="C51" s="29">
        <f t="shared" si="10"/>
        <v>-107.41637507904753</v>
      </c>
      <c r="D51" s="29">
        <f t="shared" si="10"/>
        <v>-102.21637507904752</v>
      </c>
      <c r="E51" s="29">
        <f t="shared" si="10"/>
        <v>-116.53576244513053</v>
      </c>
      <c r="F51" s="29">
        <f t="shared" si="10"/>
        <v>-112.92576244513053</v>
      </c>
      <c r="G51" s="73">
        <f t="shared" si="10"/>
        <v>-112.28576244513053</v>
      </c>
      <c r="H51" s="73">
        <f t="shared" si="10"/>
        <v>-108.20576244513053</v>
      </c>
      <c r="I51" s="73">
        <f t="shared" si="10"/>
        <v>-102.68576244513052</v>
      </c>
      <c r="J51" s="13">
        <f t="shared" si="10"/>
        <v>-109.32556343835789</v>
      </c>
      <c r="K51" s="13">
        <f t="shared" si="10"/>
        <v>-104.83556343835789</v>
      </c>
      <c r="L51" s="13">
        <f t="shared" si="10"/>
        <v>-100.07556343835789</v>
      </c>
      <c r="M51" s="161">
        <v>-109.86576244513053</v>
      </c>
      <c r="N51" s="161">
        <v>-106.16576244513053</v>
      </c>
      <c r="O51" s="161">
        <v>-99.165762445130525</v>
      </c>
    </row>
    <row r="52" spans="1:15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65" t="s">
        <v>16</v>
      </c>
      <c r="N52" s="165" t="s">
        <v>16</v>
      </c>
      <c r="O52" s="165" t="s">
        <v>16</v>
      </c>
    </row>
    <row r="53" spans="1:15" ht="27.6">
      <c r="A53" s="22" t="s">
        <v>85</v>
      </c>
      <c r="B53" s="37">
        <f t="shared" ref="B53:G53" si="11">B26+B30+B33-B34-B51</f>
        <v>162.27121254719665</v>
      </c>
      <c r="C53" s="37">
        <f t="shared" si="11"/>
        <v>155.77121254719665</v>
      </c>
      <c r="D53" s="37">
        <f t="shared" si="11"/>
        <v>150.57121254719664</v>
      </c>
      <c r="E53" s="37">
        <f t="shared" si="11"/>
        <v>148.30121254719666</v>
      </c>
      <c r="F53" s="37">
        <f t="shared" si="11"/>
        <v>141.69121254719664</v>
      </c>
      <c r="G53" s="78">
        <f t="shared" si="11"/>
        <v>153.39121254719666</v>
      </c>
      <c r="H53" s="78">
        <f t="shared" ref="H53:L53" si="12">H26+H30+H33-H34-H51</f>
        <v>146.31121254719665</v>
      </c>
      <c r="I53" s="78">
        <f t="shared" si="12"/>
        <v>140.79121254719664</v>
      </c>
      <c r="J53" s="23">
        <f t="shared" si="12"/>
        <v>157.08190068970606</v>
      </c>
      <c r="K53" s="23">
        <f t="shared" si="12"/>
        <v>149.59190068970608</v>
      </c>
      <c r="L53" s="23">
        <f t="shared" si="12"/>
        <v>144.83190068970606</v>
      </c>
      <c r="M53" s="166">
        <v>152.97121254719664</v>
      </c>
      <c r="N53" s="166">
        <v>146.27121254719665</v>
      </c>
      <c r="O53" s="166">
        <v>139.27121254719665</v>
      </c>
    </row>
    <row r="54" spans="1: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3"/>
      <c r="N54" s="163"/>
      <c r="O54" s="163"/>
    </row>
    <row r="55" spans="1:1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8">
        <v>7</v>
      </c>
      <c r="N55" s="158">
        <v>7</v>
      </c>
      <c r="O55" s="158">
        <v>7</v>
      </c>
    </row>
    <row r="56" spans="1:15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7" t="s">
        <v>16</v>
      </c>
      <c r="N56" s="167" t="s">
        <v>16</v>
      </c>
      <c r="O56" s="167" t="s">
        <v>16</v>
      </c>
    </row>
    <row r="57" spans="1:15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8">
        <v>4.4800000000000004</v>
      </c>
      <c r="N57" s="158">
        <v>4.4800000000000004</v>
      </c>
      <c r="O57" s="158">
        <v>4.4800000000000004</v>
      </c>
    </row>
    <row r="58" spans="1: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8">
        <v>0</v>
      </c>
      <c r="N58" s="158">
        <v>0</v>
      </c>
      <c r="O58" s="158">
        <v>0</v>
      </c>
    </row>
    <row r="59" spans="1: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8">
        <v>26.25</v>
      </c>
      <c r="N59" s="158">
        <v>26.25</v>
      </c>
      <c r="O59" s="158">
        <v>26.25</v>
      </c>
    </row>
    <row r="60" spans="1: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8">
        <v>0</v>
      </c>
      <c r="N60" s="158">
        <v>0</v>
      </c>
      <c r="O60" s="158">
        <v>0</v>
      </c>
    </row>
    <row r="61" spans="1:15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65" t="s">
        <v>16</v>
      </c>
      <c r="N61" s="165" t="s">
        <v>16</v>
      </c>
      <c r="O61" s="165" t="s">
        <v>16</v>
      </c>
    </row>
    <row r="62" spans="1:15" ht="27.6">
      <c r="A62" s="22" t="s">
        <v>109</v>
      </c>
      <c r="B62" s="37">
        <f t="shared" ref="B62:G62" si="13">B53-B57+B58-B59+B60</f>
        <v>131.54121254719666</v>
      </c>
      <c r="C62" s="37">
        <f t="shared" si="13"/>
        <v>125.04121254719666</v>
      </c>
      <c r="D62" s="37">
        <f t="shared" si="13"/>
        <v>119.84121254719665</v>
      </c>
      <c r="E62" s="37">
        <f t="shared" si="13"/>
        <v>117.57121254719667</v>
      </c>
      <c r="F62" s="37">
        <f t="shared" si="13"/>
        <v>110.96121254719665</v>
      </c>
      <c r="G62" s="78">
        <f t="shared" si="13"/>
        <v>122.66121254719667</v>
      </c>
      <c r="H62" s="78">
        <f t="shared" ref="H62:L62" si="14">H53-H57+H58-H59+H60</f>
        <v>115.58121254719666</v>
      </c>
      <c r="I62" s="78">
        <f t="shared" si="14"/>
        <v>110.06121254719665</v>
      </c>
      <c r="J62" s="23">
        <f t="shared" si="14"/>
        <v>126.35190068970607</v>
      </c>
      <c r="K62" s="23">
        <f t="shared" si="14"/>
        <v>118.86190068970609</v>
      </c>
      <c r="L62" s="23">
        <f t="shared" si="14"/>
        <v>114.10190068970607</v>
      </c>
      <c r="M62" s="166">
        <v>122.24121254719665</v>
      </c>
      <c r="N62" s="166">
        <v>115.54121254719666</v>
      </c>
      <c r="O62" s="166">
        <v>108.54121254719666</v>
      </c>
    </row>
    <row r="63" spans="1: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8"/>
      <c r="N63" s="168"/>
      <c r="O63" s="168"/>
    </row>
    <row r="64" spans="1: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65" t="s">
        <v>16</v>
      </c>
      <c r="N64" s="165" t="s">
        <v>16</v>
      </c>
      <c r="O64" s="165" t="s">
        <v>16</v>
      </c>
    </row>
    <row r="65" spans="1:15">
      <c r="A65" s="22" t="s">
        <v>98</v>
      </c>
      <c r="B65" s="37">
        <f t="shared" ref="B65:L65" si="15">B17-B23-B51+B21+B33</f>
        <v>153.50000000000003</v>
      </c>
      <c r="C65" s="37">
        <f t="shared" si="15"/>
        <v>150.00000000000003</v>
      </c>
      <c r="D65" s="37">
        <f t="shared" si="15"/>
        <v>144.80000000000001</v>
      </c>
      <c r="E65" s="37">
        <f t="shared" si="15"/>
        <v>142.48000000000005</v>
      </c>
      <c r="F65" s="37">
        <f t="shared" si="15"/>
        <v>138.87000000000003</v>
      </c>
      <c r="G65" s="78">
        <f t="shared" si="15"/>
        <v>144.62000000000003</v>
      </c>
      <c r="H65" s="78">
        <f t="shared" si="15"/>
        <v>140.54000000000002</v>
      </c>
      <c r="I65" s="78">
        <f t="shared" si="15"/>
        <v>135.02000000000001</v>
      </c>
      <c r="J65" s="23">
        <f t="shared" si="15"/>
        <v>150.96068814250944</v>
      </c>
      <c r="K65" s="23">
        <f t="shared" si="15"/>
        <v>146.47068814250946</v>
      </c>
      <c r="L65" s="23">
        <f t="shared" si="15"/>
        <v>141.71068814250944</v>
      </c>
      <c r="M65" s="166">
        <v>144.20000000000002</v>
      </c>
      <c r="N65" s="166">
        <v>140.50000000000003</v>
      </c>
      <c r="O65" s="166">
        <v>133.50000000000003</v>
      </c>
    </row>
  </sheetData>
  <mergeCells count="5"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5"/>
  <sheetViews>
    <sheetView workbookViewId="0">
      <pane xSplit="1" ySplit="1" topLeftCell="M36" activePane="bottomRight" state="frozen"/>
      <selection pane="topRight"/>
      <selection pane="bottomLeft"/>
      <selection pane="bottomRight" activeCell="B42" sqref="B4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7.296875" style="3" customWidth="1"/>
    <col min="14" max="14" width="19.69921875" style="3" customWidth="1"/>
    <col min="15" max="15" width="16.5" style="3" customWidth="1"/>
    <col min="16" max="16384" width="9" style="3"/>
  </cols>
  <sheetData>
    <row r="1" spans="1:15" ht="14.25" customHeight="1">
      <c r="A1" s="4"/>
      <c r="B1" s="102" t="s">
        <v>100</v>
      </c>
      <c r="C1" s="102"/>
      <c r="D1" s="102"/>
      <c r="E1" s="102" t="s">
        <v>101</v>
      </c>
      <c r="F1" s="102"/>
      <c r="G1" s="103" t="s">
        <v>113</v>
      </c>
      <c r="H1" s="103"/>
      <c r="I1" s="103"/>
      <c r="J1" s="102" t="s">
        <v>118</v>
      </c>
      <c r="K1" s="102"/>
      <c r="L1" s="102"/>
      <c r="M1" s="102" t="s">
        <v>122</v>
      </c>
      <c r="N1" s="102"/>
      <c r="O1" s="102"/>
    </row>
    <row r="2" spans="1:15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80" t="s">
        <v>102</v>
      </c>
      <c r="N2" s="181" t="s">
        <v>103</v>
      </c>
      <c r="O2" s="181" t="s">
        <v>104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70">
        <v>2.6</v>
      </c>
      <c r="N3" s="170">
        <v>2.6</v>
      </c>
      <c r="O3" s="170">
        <v>2.6</v>
      </c>
    </row>
    <row r="4" spans="1: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70">
        <v>100</v>
      </c>
      <c r="N4" s="170">
        <v>100</v>
      </c>
      <c r="O4" s="170">
        <v>100</v>
      </c>
    </row>
    <row r="5" spans="1: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71" t="s">
        <v>16</v>
      </c>
      <c r="N5" s="171" t="s">
        <v>16</v>
      </c>
      <c r="O5" s="171" t="s">
        <v>16</v>
      </c>
    </row>
    <row r="6" spans="1: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72" t="s">
        <v>16</v>
      </c>
      <c r="N6" s="172" t="s">
        <v>16</v>
      </c>
      <c r="O6" s="172" t="s">
        <v>16</v>
      </c>
    </row>
    <row r="7" spans="1: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71" t="s">
        <v>16</v>
      </c>
      <c r="N7" s="171" t="s">
        <v>16</v>
      </c>
      <c r="O7" s="171" t="s">
        <v>16</v>
      </c>
    </row>
    <row r="8" spans="1: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73">
        <v>0.1</v>
      </c>
      <c r="N8" s="173">
        <v>0.1</v>
      </c>
      <c r="O8" s="173">
        <v>0.1</v>
      </c>
    </row>
    <row r="9" spans="1:15" ht="27.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72" t="s">
        <v>22</v>
      </c>
      <c r="N9" s="172" t="s">
        <v>22</v>
      </c>
      <c r="O9" s="172" t="s">
        <v>22</v>
      </c>
    </row>
    <row r="10" spans="1: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72">
        <v>3</v>
      </c>
      <c r="N10" s="172">
        <v>3</v>
      </c>
      <c r="O10" s="172">
        <v>3</v>
      </c>
    </row>
    <row r="11" spans="1: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74"/>
      <c r="N11" s="174"/>
      <c r="O11" s="174"/>
    </row>
    <row r="12" spans="1:1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72">
        <v>192</v>
      </c>
      <c r="N12" s="172">
        <v>192</v>
      </c>
      <c r="O12" s="172">
        <v>192</v>
      </c>
    </row>
    <row r="13" spans="1: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72">
        <v>64</v>
      </c>
      <c r="N13" s="172">
        <v>64</v>
      </c>
      <c r="O13" s="172">
        <v>64</v>
      </c>
    </row>
    <row r="14" spans="1: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9">
        <v>4</v>
      </c>
      <c r="N14" s="169">
        <v>4</v>
      </c>
      <c r="O14" s="169">
        <v>4</v>
      </c>
    </row>
    <row r="15" spans="1: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9">
        <v>24</v>
      </c>
      <c r="N15" s="169">
        <v>24</v>
      </c>
      <c r="O15" s="169">
        <v>24</v>
      </c>
    </row>
    <row r="16" spans="1: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72">
        <v>44</v>
      </c>
      <c r="N16" s="172">
        <v>44</v>
      </c>
      <c r="O16" s="172">
        <v>44</v>
      </c>
    </row>
    <row r="17" spans="1:15" ht="27.6">
      <c r="A17" s="8" t="s">
        <v>35</v>
      </c>
      <c r="B17" s="29">
        <f t="shared" ref="B17:L17" si="1">B15+10*LOG10(B42/1000000)</f>
        <v>44.126050015345747</v>
      </c>
      <c r="C17" s="29">
        <f t="shared" si="1"/>
        <v>44.126050015345747</v>
      </c>
      <c r="D17" s="29">
        <f t="shared" si="1"/>
        <v>44.126050015345747</v>
      </c>
      <c r="E17" s="29">
        <f t="shared" si="1"/>
        <v>35.245042248342827</v>
      </c>
      <c r="F17" s="29">
        <f t="shared" si="1"/>
        <v>35.245042248342827</v>
      </c>
      <c r="G17" s="73">
        <f t="shared" si="1"/>
        <v>35.126050015345747</v>
      </c>
      <c r="H17" s="73">
        <f t="shared" si="1"/>
        <v>35.126050015345747</v>
      </c>
      <c r="I17" s="73">
        <f t="shared" si="1"/>
        <v>35.126050015345747</v>
      </c>
      <c r="J17" s="13">
        <f t="shared" si="1"/>
        <v>45.09515014542631</v>
      </c>
      <c r="K17" s="13">
        <f t="shared" si="1"/>
        <v>45.09515014542631</v>
      </c>
      <c r="L17" s="13">
        <f t="shared" si="1"/>
        <v>45.09515014542631</v>
      </c>
      <c r="M17" s="172">
        <v>35.126050015345747</v>
      </c>
      <c r="N17" s="172">
        <v>35.126050015345747</v>
      </c>
      <c r="O17" s="172">
        <v>35.126050015345747</v>
      </c>
    </row>
    <row r="18" spans="1:15" ht="41.4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72">
        <v>12.771212547196624</v>
      </c>
      <c r="N18" s="172">
        <v>12.771212547196624</v>
      </c>
      <c r="O18" s="172">
        <v>12.771212547196624</v>
      </c>
    </row>
    <row r="19" spans="1: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72">
        <v>8</v>
      </c>
      <c r="N19" s="172">
        <v>8</v>
      </c>
      <c r="O19" s="172">
        <v>8</v>
      </c>
    </row>
    <row r="20" spans="1:15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9">
        <v>0</v>
      </c>
      <c r="N20" s="169">
        <v>0</v>
      </c>
      <c r="O20" s="169">
        <v>0</v>
      </c>
    </row>
    <row r="21" spans="1:1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75">
        <v>10</v>
      </c>
      <c r="N21" s="175">
        <v>10</v>
      </c>
      <c r="O21" s="175">
        <v>10</v>
      </c>
    </row>
    <row r="22" spans="1: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72">
        <v>0</v>
      </c>
      <c r="N22" s="172">
        <v>0</v>
      </c>
      <c r="O22" s="172">
        <v>0</v>
      </c>
    </row>
    <row r="23" spans="1: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72">
        <v>0</v>
      </c>
      <c r="N23" s="172">
        <v>0</v>
      </c>
      <c r="O23" s="172">
        <v>0</v>
      </c>
    </row>
    <row r="24" spans="1:15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72">
        <v>3</v>
      </c>
      <c r="N24" s="172">
        <v>3</v>
      </c>
      <c r="O24" s="172">
        <v>3</v>
      </c>
    </row>
    <row r="25" spans="1: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71" t="s">
        <v>16</v>
      </c>
      <c r="N25" s="171" t="s">
        <v>16</v>
      </c>
      <c r="O25" s="171" t="s">
        <v>16</v>
      </c>
    </row>
    <row r="26" spans="1:15">
      <c r="A26" s="8" t="s">
        <v>51</v>
      </c>
      <c r="B26" s="29">
        <f t="shared" ref="B26:L26" si="4">B17+B18+B21-B23-B24</f>
        <v>61.89726256254238</v>
      </c>
      <c r="C26" s="29">
        <f t="shared" si="4"/>
        <v>61.89726256254238</v>
      </c>
      <c r="D26" s="29">
        <f t="shared" si="4"/>
        <v>61.89726256254238</v>
      </c>
      <c r="E26" s="29">
        <f t="shared" si="4"/>
        <v>43.67625479553945</v>
      </c>
      <c r="F26" s="29">
        <f t="shared" si="4"/>
        <v>43.67625479553945</v>
      </c>
      <c r="G26" s="73">
        <f t="shared" si="4"/>
        <v>52.897262562542373</v>
      </c>
      <c r="H26" s="73">
        <f t="shared" si="4"/>
        <v>52.897262562542373</v>
      </c>
      <c r="I26" s="73">
        <f t="shared" si="4"/>
        <v>52.897262562542373</v>
      </c>
      <c r="J26" s="13">
        <f t="shared" si="4"/>
        <v>59.267862475822</v>
      </c>
      <c r="K26" s="13">
        <f t="shared" si="4"/>
        <v>59.267862475822</v>
      </c>
      <c r="L26" s="13">
        <f t="shared" si="4"/>
        <v>59.267862475822</v>
      </c>
      <c r="M26" s="172">
        <v>54.897262562542373</v>
      </c>
      <c r="N26" s="172">
        <v>54.897262562542373</v>
      </c>
      <c r="O26" s="172">
        <v>54.897262562542373</v>
      </c>
    </row>
    <row r="27" spans="1: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74"/>
      <c r="N27" s="174"/>
      <c r="O27" s="174"/>
    </row>
    <row r="28" spans="1: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72">
        <v>4</v>
      </c>
      <c r="N28" s="172">
        <v>2</v>
      </c>
      <c r="O28" s="172">
        <v>1</v>
      </c>
    </row>
    <row r="29" spans="1: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72">
        <v>4</v>
      </c>
      <c r="N29" s="172">
        <v>2</v>
      </c>
      <c r="O29" s="172">
        <v>1</v>
      </c>
    </row>
    <row r="30" spans="1:15" ht="41.4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72">
        <v>0</v>
      </c>
      <c r="N30" s="172">
        <v>-3</v>
      </c>
      <c r="O30" s="172">
        <v>-3</v>
      </c>
    </row>
    <row r="31" spans="1: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72">
        <v>0</v>
      </c>
      <c r="N31" s="172">
        <v>-3</v>
      </c>
      <c r="O31" s="172">
        <v>-3</v>
      </c>
    </row>
    <row r="32" spans="1:15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72">
        <v>0</v>
      </c>
      <c r="N32" s="172">
        <v>0</v>
      </c>
      <c r="O32" s="172">
        <v>0</v>
      </c>
    </row>
    <row r="33" spans="1:15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72">
        <v>0</v>
      </c>
      <c r="N33" s="172">
        <v>0</v>
      </c>
      <c r="O33" s="172">
        <v>0</v>
      </c>
    </row>
    <row r="34" spans="1:15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72">
        <v>1</v>
      </c>
      <c r="N34" s="172">
        <v>1</v>
      </c>
      <c r="O34" s="172">
        <v>1</v>
      </c>
    </row>
    <row r="35" spans="1: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70">
        <v>7</v>
      </c>
      <c r="N35" s="170">
        <v>7</v>
      </c>
      <c r="O35" s="170">
        <v>7</v>
      </c>
    </row>
    <row r="36" spans="1: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70">
        <v>-174</v>
      </c>
      <c r="N36" s="170">
        <v>-174</v>
      </c>
      <c r="O36" s="170">
        <v>-174</v>
      </c>
    </row>
    <row r="37" spans="1: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72" t="s">
        <v>16</v>
      </c>
      <c r="N37" s="172" t="s">
        <v>16</v>
      </c>
      <c r="O37" s="172" t="s">
        <v>16</v>
      </c>
    </row>
    <row r="38" spans="1: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9">
        <v>-999</v>
      </c>
      <c r="N38" s="169">
        <v>-999</v>
      </c>
      <c r="O38" s="169">
        <v>-999</v>
      </c>
    </row>
    <row r="39" spans="1:15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71" t="s">
        <v>16</v>
      </c>
      <c r="N39" s="171" t="s">
        <v>16</v>
      </c>
      <c r="O39" s="171" t="s">
        <v>16</v>
      </c>
    </row>
    <row r="40" spans="1:15" ht="27.6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72">
        <v>-167.00000000000003</v>
      </c>
      <c r="N40" s="172">
        <v>-167.00000000000003</v>
      </c>
      <c r="O40" s="172">
        <v>-167.00000000000003</v>
      </c>
    </row>
    <row r="41" spans="1: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72" t="s">
        <v>16</v>
      </c>
      <c r="N41" s="172" t="s">
        <v>16</v>
      </c>
      <c r="O41" s="172" t="s">
        <v>16</v>
      </c>
    </row>
    <row r="42" spans="1: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7">36*360*1000</f>
        <v>12960000</v>
      </c>
      <c r="I42" s="76">
        <f t="shared" si="7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75">
        <v>12960000</v>
      </c>
      <c r="N42" s="175">
        <v>12960000</v>
      </c>
      <c r="O42" s="175">
        <v>12960000</v>
      </c>
    </row>
    <row r="43" spans="1: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72" t="s">
        <v>16</v>
      </c>
      <c r="N43" s="172" t="s">
        <v>16</v>
      </c>
      <c r="O43" s="172" t="s">
        <v>16</v>
      </c>
    </row>
    <row r="44" spans="1:15">
      <c r="A44" s="8" t="s">
        <v>72</v>
      </c>
      <c r="B44" s="29">
        <f t="shared" ref="B44:L44" si="8">B40+10*LOG10(B42)</f>
        <v>-95.873949984654288</v>
      </c>
      <c r="C44" s="29">
        <f t="shared" si="8"/>
        <v>-95.873949984654288</v>
      </c>
      <c r="D44" s="29">
        <f t="shared" si="8"/>
        <v>-95.873949984654288</v>
      </c>
      <c r="E44" s="29">
        <f t="shared" si="8"/>
        <v>-95.754957751657201</v>
      </c>
      <c r="F44" s="29">
        <f t="shared" si="8"/>
        <v>-95.754957751657201</v>
      </c>
      <c r="G44" s="73">
        <f t="shared" si="8"/>
        <v>-95.873949984654288</v>
      </c>
      <c r="H44" s="73">
        <f t="shared" si="8"/>
        <v>-95.873949984654288</v>
      </c>
      <c r="I44" s="73">
        <f t="shared" si="8"/>
        <v>-95.873949984654288</v>
      </c>
      <c r="J44" s="13">
        <f t="shared" si="8"/>
        <v>-92.894038213884087</v>
      </c>
      <c r="K44" s="13">
        <f t="shared" si="8"/>
        <v>-92.894038213884087</v>
      </c>
      <c r="L44" s="13">
        <f t="shared" si="8"/>
        <v>-92.894038213884087</v>
      </c>
      <c r="M44" s="172">
        <v>-95.873949984654288</v>
      </c>
      <c r="N44" s="172">
        <v>-95.873949984654288</v>
      </c>
      <c r="O44" s="172">
        <v>-95.873949984654288</v>
      </c>
    </row>
    <row r="45" spans="1: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72" t="s">
        <v>16</v>
      </c>
      <c r="N45" s="172" t="s">
        <v>16</v>
      </c>
      <c r="O45" s="172" t="s">
        <v>16</v>
      </c>
    </row>
    <row r="46" spans="1: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75">
        <v>-7.3</v>
      </c>
      <c r="N46" s="175">
        <v>-4.3</v>
      </c>
      <c r="O46" s="175">
        <v>1.8</v>
      </c>
    </row>
    <row r="47" spans="1: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72">
        <v>2</v>
      </c>
      <c r="N47" s="172">
        <v>2</v>
      </c>
      <c r="O47" s="172">
        <v>2</v>
      </c>
    </row>
    <row r="48" spans="1:15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72" t="s">
        <v>16</v>
      </c>
      <c r="N48" s="172" t="s">
        <v>16</v>
      </c>
      <c r="O48" s="172" t="s">
        <v>16</v>
      </c>
    </row>
    <row r="49" spans="1:1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70">
        <v>0</v>
      </c>
      <c r="N49" s="170">
        <v>0</v>
      </c>
      <c r="O49" s="170">
        <v>0</v>
      </c>
    </row>
    <row r="50" spans="1:15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71" t="s">
        <v>16</v>
      </c>
      <c r="N50" s="171" t="s">
        <v>16</v>
      </c>
      <c r="O50" s="171" t="s">
        <v>16</v>
      </c>
    </row>
    <row r="51" spans="1:15" ht="27.6">
      <c r="A51" s="8" t="s">
        <v>82</v>
      </c>
      <c r="B51" s="29">
        <f t="shared" ref="B51:L51" si="9">B44+B46+B47-B49</f>
        <v>-101.47394998465428</v>
      </c>
      <c r="C51" s="29">
        <f t="shared" si="9"/>
        <v>-98.873949984654288</v>
      </c>
      <c r="D51" s="29">
        <f t="shared" si="9"/>
        <v>-95.273949984654294</v>
      </c>
      <c r="E51" s="29">
        <f t="shared" si="9"/>
        <v>-105.8849577516572</v>
      </c>
      <c r="F51" s="29">
        <f t="shared" si="9"/>
        <v>-102.21495775165721</v>
      </c>
      <c r="G51" s="73">
        <f t="shared" si="9"/>
        <v>-104.29394998465429</v>
      </c>
      <c r="H51" s="73">
        <f t="shared" si="9"/>
        <v>-101.06394998465429</v>
      </c>
      <c r="I51" s="73">
        <f t="shared" si="9"/>
        <v>-97.29394998465429</v>
      </c>
      <c r="J51" s="13">
        <f t="shared" si="9"/>
        <v>-100.33403821388409</v>
      </c>
      <c r="K51" s="13">
        <f t="shared" si="9"/>
        <v>-96.264038213884092</v>
      </c>
      <c r="L51" s="13">
        <f t="shared" si="9"/>
        <v>-91.544038213884093</v>
      </c>
      <c r="M51" s="172">
        <v>-101.17394998465429</v>
      </c>
      <c r="N51" s="172">
        <v>-98.173949984654286</v>
      </c>
      <c r="O51" s="172">
        <v>-92.073949984654291</v>
      </c>
    </row>
    <row r="52" spans="1:15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6" t="s">
        <v>16</v>
      </c>
      <c r="N52" s="176" t="s">
        <v>16</v>
      </c>
      <c r="O52" s="176" t="s">
        <v>16</v>
      </c>
    </row>
    <row r="53" spans="1:15" ht="27.6">
      <c r="A53" s="22" t="s">
        <v>85</v>
      </c>
      <c r="B53" s="37">
        <f t="shared" ref="B53:G53" si="10">B26+B30+B33-B34-B51</f>
        <v>162.37121254719665</v>
      </c>
      <c r="C53" s="37">
        <f t="shared" si="10"/>
        <v>156.77121254719668</v>
      </c>
      <c r="D53" s="37">
        <f t="shared" si="10"/>
        <v>153.17121254719666</v>
      </c>
      <c r="E53" s="37">
        <f t="shared" si="10"/>
        <v>148.56121254719665</v>
      </c>
      <c r="F53" s="37">
        <f t="shared" si="10"/>
        <v>141.89121254719666</v>
      </c>
      <c r="G53" s="78">
        <f t="shared" si="10"/>
        <v>156.19121254719667</v>
      </c>
      <c r="H53" s="78">
        <f t="shared" ref="H53:L53" si="11">H26+H30+H33-H34-H51</f>
        <v>149.96121254719665</v>
      </c>
      <c r="I53" s="78">
        <f t="shared" si="11"/>
        <v>146.19121254719667</v>
      </c>
      <c r="J53" s="23">
        <f t="shared" si="11"/>
        <v>158.6019006897061</v>
      </c>
      <c r="K53" s="23">
        <f t="shared" si="11"/>
        <v>151.53190068970611</v>
      </c>
      <c r="L53" s="23">
        <f t="shared" si="11"/>
        <v>146.81190068970608</v>
      </c>
      <c r="M53" s="177">
        <v>155.07121254719667</v>
      </c>
      <c r="N53" s="177">
        <v>149.07121254719667</v>
      </c>
      <c r="O53" s="177">
        <v>142.97121254719667</v>
      </c>
    </row>
    <row r="54" spans="1: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74"/>
      <c r="N54" s="174"/>
      <c r="O54" s="174"/>
    </row>
    <row r="55" spans="1:1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9">
        <v>7</v>
      </c>
      <c r="N55" s="169">
        <v>7</v>
      </c>
      <c r="O55" s="169">
        <v>7</v>
      </c>
    </row>
    <row r="56" spans="1:15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8" t="s">
        <v>16</v>
      </c>
      <c r="N56" s="178" t="s">
        <v>16</v>
      </c>
      <c r="O56" s="178" t="s">
        <v>16</v>
      </c>
    </row>
    <row r="57" spans="1:15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9">
        <v>4.4800000000000004</v>
      </c>
      <c r="N57" s="169">
        <v>4.4800000000000004</v>
      </c>
      <c r="O57" s="169">
        <v>4.4800000000000004</v>
      </c>
    </row>
    <row r="58" spans="1: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9">
        <v>0</v>
      </c>
      <c r="N58" s="169">
        <v>0</v>
      </c>
      <c r="O58" s="169">
        <v>0</v>
      </c>
    </row>
    <row r="59" spans="1: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9">
        <v>26.25</v>
      </c>
      <c r="N59" s="169">
        <v>26.25</v>
      </c>
      <c r="O59" s="169">
        <v>26.25</v>
      </c>
    </row>
    <row r="60" spans="1: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9">
        <v>0</v>
      </c>
      <c r="N60" s="169">
        <v>0</v>
      </c>
      <c r="O60" s="169">
        <v>0</v>
      </c>
    </row>
    <row r="61" spans="1:15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6" t="s">
        <v>16</v>
      </c>
      <c r="N61" s="176" t="s">
        <v>16</v>
      </c>
      <c r="O61" s="176" t="s">
        <v>16</v>
      </c>
    </row>
    <row r="62" spans="1:15" ht="27.6">
      <c r="A62" s="22" t="s">
        <v>109</v>
      </c>
      <c r="B62" s="37">
        <f t="shared" ref="B62:G62" si="12">B53-B57+B58-B59+B60</f>
        <v>131.64121254719666</v>
      </c>
      <c r="C62" s="37">
        <f t="shared" si="12"/>
        <v>126.04121254719669</v>
      </c>
      <c r="D62" s="37">
        <f t="shared" si="12"/>
        <v>122.44121254719667</v>
      </c>
      <c r="E62" s="37">
        <f t="shared" si="12"/>
        <v>117.83121254719666</v>
      </c>
      <c r="F62" s="37">
        <f t="shared" si="12"/>
        <v>111.16121254719667</v>
      </c>
      <c r="G62" s="78">
        <f t="shared" si="12"/>
        <v>125.46121254719668</v>
      </c>
      <c r="H62" s="78">
        <f t="shared" ref="H62:L62" si="13">H53-H57+H58-H59+H60</f>
        <v>119.23121254719666</v>
      </c>
      <c r="I62" s="78">
        <f t="shared" si="13"/>
        <v>115.46121254719668</v>
      </c>
      <c r="J62" s="23">
        <f t="shared" si="13"/>
        <v>127.87190068970611</v>
      </c>
      <c r="K62" s="23">
        <f t="shared" si="13"/>
        <v>120.80190068970612</v>
      </c>
      <c r="L62" s="23">
        <f t="shared" si="13"/>
        <v>116.08190068970609</v>
      </c>
      <c r="M62" s="177">
        <v>124.34121254719668</v>
      </c>
      <c r="N62" s="177">
        <v>118.34121254719668</v>
      </c>
      <c r="O62" s="177">
        <v>112.24121254719668</v>
      </c>
    </row>
    <row r="63" spans="1: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9"/>
      <c r="N63" s="179"/>
      <c r="O63" s="179"/>
    </row>
    <row r="64" spans="1: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6" t="s">
        <v>16</v>
      </c>
      <c r="N64" s="176" t="s">
        <v>16</v>
      </c>
      <c r="O64" s="176" t="s">
        <v>16</v>
      </c>
    </row>
    <row r="65" spans="1:15">
      <c r="A65" s="22" t="s">
        <v>98</v>
      </c>
      <c r="B65" s="37">
        <f t="shared" ref="B65:L65" si="14">B17-B23-B51+B21+B33</f>
        <v>153.60000000000002</v>
      </c>
      <c r="C65" s="37">
        <f t="shared" si="14"/>
        <v>151.00000000000003</v>
      </c>
      <c r="D65" s="37">
        <f t="shared" si="14"/>
        <v>147.40000000000003</v>
      </c>
      <c r="E65" s="37">
        <f t="shared" si="14"/>
        <v>142.74000000000004</v>
      </c>
      <c r="F65" s="37">
        <f t="shared" si="14"/>
        <v>139.07000000000005</v>
      </c>
      <c r="G65" s="78">
        <f t="shared" si="14"/>
        <v>147.42000000000004</v>
      </c>
      <c r="H65" s="78">
        <f t="shared" si="14"/>
        <v>144.19000000000003</v>
      </c>
      <c r="I65" s="78">
        <f t="shared" si="14"/>
        <v>140.42000000000004</v>
      </c>
      <c r="J65" s="23">
        <f t="shared" si="14"/>
        <v>152.48068814250945</v>
      </c>
      <c r="K65" s="23">
        <f t="shared" si="14"/>
        <v>148.41068814250946</v>
      </c>
      <c r="L65" s="23">
        <f t="shared" si="14"/>
        <v>143.69068814250946</v>
      </c>
      <c r="M65" s="177">
        <v>146.30000000000004</v>
      </c>
      <c r="N65" s="177">
        <v>143.30000000000004</v>
      </c>
      <c r="O65" s="177">
        <v>137.20000000000005</v>
      </c>
    </row>
  </sheetData>
  <mergeCells count="5"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5"/>
  <sheetViews>
    <sheetView tabSelected="1" workbookViewId="0">
      <pane xSplit="1" ySplit="1" topLeftCell="E2" activePane="bottomRight" state="frozen"/>
      <selection pane="topRight"/>
      <selection pane="bottomLeft"/>
      <selection pane="bottomRight" activeCell="J1" sqref="J1:K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20.09765625" style="3" customWidth="1"/>
    <col min="11" max="11" width="21.796875" style="3" customWidth="1"/>
    <col min="12" max="16384" width="9" style="3"/>
  </cols>
  <sheetData>
    <row r="1" spans="1:11" ht="14.25" customHeight="1">
      <c r="A1" s="4"/>
      <c r="B1" s="102" t="s">
        <v>100</v>
      </c>
      <c r="C1" s="102"/>
      <c r="D1" s="102" t="s">
        <v>101</v>
      </c>
      <c r="E1" s="102"/>
      <c r="F1" s="103" t="s">
        <v>113</v>
      </c>
      <c r="G1" s="103"/>
      <c r="H1" s="102" t="s">
        <v>116</v>
      </c>
      <c r="I1" s="102"/>
      <c r="J1" s="102" t="s">
        <v>122</v>
      </c>
      <c r="K1" s="102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90" t="s">
        <v>102</v>
      </c>
      <c r="K2" s="191" t="s">
        <v>110</v>
      </c>
    </row>
    <row r="3" spans="1:1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84">
        <v>2.6</v>
      </c>
      <c r="K3" s="184">
        <v>2.6</v>
      </c>
    </row>
    <row r="4" spans="1:1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84">
        <v>100</v>
      </c>
      <c r="K4" s="184">
        <v>100</v>
      </c>
    </row>
    <row r="5" spans="1:1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9" t="s">
        <v>16</v>
      </c>
      <c r="K5" s="189" t="s">
        <v>16</v>
      </c>
    </row>
    <row r="6" spans="1:11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9" t="s">
        <v>16</v>
      </c>
      <c r="K6" s="189" t="s">
        <v>16</v>
      </c>
    </row>
    <row r="7" spans="1:11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9" t="s">
        <v>16</v>
      </c>
      <c r="K7" s="189" t="s">
        <v>16</v>
      </c>
    </row>
    <row r="8" spans="1:11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7">
        <v>0.1</v>
      </c>
      <c r="K8" s="187">
        <v>0.1</v>
      </c>
    </row>
    <row r="9" spans="1:11" ht="27.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82" t="s">
        <v>22</v>
      </c>
      <c r="K9" s="182" t="s">
        <v>22</v>
      </c>
    </row>
    <row r="10" spans="1:1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82">
        <v>3</v>
      </c>
      <c r="K10" s="182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83"/>
      <c r="K11" s="183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84">
        <v>1</v>
      </c>
      <c r="K12" s="184">
        <v>1</v>
      </c>
    </row>
    <row r="13" spans="1:1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82">
        <v>64</v>
      </c>
      <c r="K13" s="182">
        <v>64</v>
      </c>
    </row>
    <row r="14" spans="1:1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82">
        <v>1</v>
      </c>
      <c r="K14" s="182">
        <v>1</v>
      </c>
    </row>
    <row r="15" spans="1:1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82" t="s">
        <v>16</v>
      </c>
      <c r="K15" s="182" t="s">
        <v>16</v>
      </c>
    </row>
    <row r="16" spans="1:1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84">
        <v>23</v>
      </c>
      <c r="K16" s="184">
        <v>23</v>
      </c>
    </row>
    <row r="17" spans="1:11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84">
        <v>23</v>
      </c>
      <c r="K17" s="184">
        <v>23</v>
      </c>
    </row>
    <row r="18" spans="1:11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82">
        <v>0</v>
      </c>
      <c r="K18" s="182">
        <v>-3</v>
      </c>
    </row>
    <row r="19" spans="1:1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84">
        <v>0</v>
      </c>
      <c r="K19" s="184">
        <v>-3</v>
      </c>
    </row>
    <row r="20" spans="1:11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82">
        <v>0</v>
      </c>
      <c r="K20" s="182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82">
        <v>0</v>
      </c>
      <c r="K21" s="182">
        <v>0</v>
      </c>
    </row>
    <row r="22" spans="1:1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84">
        <v>0</v>
      </c>
      <c r="K22" s="184">
        <v>0</v>
      </c>
    </row>
    <row r="23" spans="1:1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84">
        <v>0</v>
      </c>
      <c r="K23" s="184">
        <v>0</v>
      </c>
    </row>
    <row r="24" spans="1:11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84">
        <v>1</v>
      </c>
      <c r="K24" s="184">
        <v>1</v>
      </c>
    </row>
    <row r="25" spans="1:11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9" t="s">
        <v>16</v>
      </c>
      <c r="K25" s="189" t="s">
        <v>16</v>
      </c>
    </row>
    <row r="26" spans="1:11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84">
        <v>22</v>
      </c>
      <c r="K26" s="184">
        <v>19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83"/>
      <c r="K27" s="183"/>
    </row>
    <row r="28" spans="1:1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82">
        <v>192</v>
      </c>
      <c r="K28" s="182">
        <v>192</v>
      </c>
    </row>
    <row r="29" spans="1:1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92">
        <v>4</v>
      </c>
      <c r="K29" s="192">
        <v>4</v>
      </c>
    </row>
    <row r="30" spans="1:11" ht="41.4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82">
        <v>12.771212547196624</v>
      </c>
      <c r="K30" s="182">
        <v>12.771212547196624</v>
      </c>
    </row>
    <row r="31" spans="1:1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84">
        <v>8</v>
      </c>
      <c r="K31" s="184">
        <v>8</v>
      </c>
    </row>
    <row r="32" spans="1:11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92">
        <v>0</v>
      </c>
      <c r="K32" s="192">
        <v>0</v>
      </c>
    </row>
    <row r="33" spans="1:11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8">
        <v>8</v>
      </c>
      <c r="K33" s="188">
        <v>8</v>
      </c>
    </row>
    <row r="34" spans="1:11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84">
        <v>3</v>
      </c>
      <c r="K34" s="184">
        <v>3</v>
      </c>
    </row>
    <row r="35" spans="1:1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84">
        <v>5</v>
      </c>
      <c r="K35" s="184">
        <v>5</v>
      </c>
    </row>
    <row r="36" spans="1:11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82">
        <v>-174</v>
      </c>
      <c r="K36" s="182">
        <v>-174</v>
      </c>
    </row>
    <row r="37" spans="1:11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82" t="s">
        <v>16</v>
      </c>
      <c r="K37" s="182" t="s">
        <v>16</v>
      </c>
    </row>
    <row r="38" spans="1:11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92">
        <v>-999</v>
      </c>
      <c r="K38" s="192">
        <v>-999</v>
      </c>
    </row>
    <row r="39" spans="1:11" ht="27.6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9" t="s">
        <v>16</v>
      </c>
      <c r="K39" s="189" t="s">
        <v>16</v>
      </c>
    </row>
    <row r="40" spans="1:11" ht="27.6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82">
        <v>-169.00000000000003</v>
      </c>
      <c r="K40" s="182">
        <v>-169.00000000000003</v>
      </c>
    </row>
    <row r="41" spans="1:11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82" t="s">
        <v>16</v>
      </c>
      <c r="K41" s="182" t="s">
        <v>16</v>
      </c>
    </row>
    <row r="42" spans="1:11">
      <c r="A42" s="42" t="s">
        <v>70</v>
      </c>
      <c r="B42" s="13">
        <f t="shared" ref="B42:I42" si="4">2*360*1000</f>
        <v>720000</v>
      </c>
      <c r="C42" s="13">
        <f t="shared" si="4"/>
        <v>720000</v>
      </c>
      <c r="D42" s="13">
        <f t="shared" si="4"/>
        <v>720000</v>
      </c>
      <c r="E42" s="13">
        <f t="shared" si="4"/>
        <v>720000</v>
      </c>
      <c r="F42" s="86">
        <f t="shared" si="4"/>
        <v>720000</v>
      </c>
      <c r="G42" s="86">
        <f t="shared" si="4"/>
        <v>720000</v>
      </c>
      <c r="H42" s="13">
        <f t="shared" si="4"/>
        <v>720000</v>
      </c>
      <c r="I42" s="13">
        <f t="shared" si="4"/>
        <v>720000</v>
      </c>
      <c r="J42" s="182">
        <v>720000</v>
      </c>
      <c r="K42" s="182">
        <v>720000</v>
      </c>
    </row>
    <row r="43" spans="1:11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9" t="s">
        <v>16</v>
      </c>
      <c r="K43" s="189" t="s">
        <v>16</v>
      </c>
    </row>
    <row r="44" spans="1:11">
      <c r="A44" s="8" t="s">
        <v>72</v>
      </c>
      <c r="B44" s="13">
        <f t="shared" ref="B44:I44" si="5">B40+10*LOG10(B42)</f>
        <v>-110.42667503568734</v>
      </c>
      <c r="C44" s="13">
        <f t="shared" si="5"/>
        <v>-110.42667503568734</v>
      </c>
      <c r="D44" s="13">
        <f t="shared" si="5"/>
        <v>-110.42667503568734</v>
      </c>
      <c r="E44" s="13">
        <f t="shared" si="5"/>
        <v>-110.42667503568734</v>
      </c>
      <c r="F44" s="86">
        <f t="shared" si="5"/>
        <v>-110.42667503568734</v>
      </c>
      <c r="G44" s="86">
        <f t="shared" si="5"/>
        <v>-110.42667503568734</v>
      </c>
      <c r="H44" s="13">
        <f t="shared" si="5"/>
        <v>-105.46019811105398</v>
      </c>
      <c r="I44" s="13">
        <f t="shared" si="5"/>
        <v>-105.46019811105398</v>
      </c>
      <c r="J44" s="182">
        <v>-110.42667503568734</v>
      </c>
      <c r="K44" s="182">
        <v>-110.42667503568734</v>
      </c>
    </row>
    <row r="45" spans="1:11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82" t="s">
        <v>16</v>
      </c>
      <c r="K45" s="182" t="s">
        <v>16</v>
      </c>
    </row>
    <row r="46" spans="1:11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8">
        <v>-5.3</v>
      </c>
      <c r="K46" s="188">
        <v>-5.3</v>
      </c>
    </row>
    <row r="47" spans="1:1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84">
        <v>2</v>
      </c>
      <c r="K47" s="184">
        <v>2</v>
      </c>
    </row>
    <row r="48" spans="1:11" ht="27.6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84" t="s">
        <v>16</v>
      </c>
      <c r="K48" s="184" t="s">
        <v>16</v>
      </c>
    </row>
    <row r="49" spans="1:11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84">
        <v>0</v>
      </c>
      <c r="K49" s="184">
        <v>0</v>
      </c>
    </row>
    <row r="50" spans="1:11" ht="27.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9" t="s">
        <v>16</v>
      </c>
      <c r="K50" s="189" t="s">
        <v>16</v>
      </c>
    </row>
    <row r="51" spans="1:11" ht="27.6">
      <c r="A51" s="8" t="s">
        <v>82</v>
      </c>
      <c r="B51" s="13">
        <f t="shared" ref="B51:I51" si="6">B44+B46+B47-B49</f>
        <v>-110.22667503568734</v>
      </c>
      <c r="C51" s="13">
        <f t="shared" si="6"/>
        <v>-110.22667503568734</v>
      </c>
      <c r="D51" s="13">
        <f t="shared" si="6"/>
        <v>-115.46667503568735</v>
      </c>
      <c r="E51" s="13">
        <f t="shared" si="6"/>
        <v>-115.46667503568735</v>
      </c>
      <c r="F51" s="86">
        <f t="shared" si="6"/>
        <v>-114.91667503568733</v>
      </c>
      <c r="G51" s="86">
        <f t="shared" si="6"/>
        <v>-114.91667503568733</v>
      </c>
      <c r="H51" s="13">
        <f t="shared" si="6"/>
        <v>-105.49019811105399</v>
      </c>
      <c r="I51" s="13">
        <f t="shared" si="6"/>
        <v>-105.75019811105399</v>
      </c>
      <c r="J51" s="182">
        <v>-113.72667503568734</v>
      </c>
      <c r="K51" s="182">
        <v>-113.72667503568734</v>
      </c>
    </row>
    <row r="52" spans="1:11" ht="27.6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94" t="s">
        <v>16</v>
      </c>
      <c r="K52" s="194" t="s">
        <v>16</v>
      </c>
    </row>
    <row r="53" spans="1:11" ht="27.6">
      <c r="A53" s="45" t="s">
        <v>85</v>
      </c>
      <c r="B53" s="23">
        <f t="shared" ref="B53:I53" si="7">B26+B30+B33-B34-B51</f>
        <v>149.99788758288395</v>
      </c>
      <c r="C53" s="23">
        <f t="shared" si="7"/>
        <v>146.99788758288395</v>
      </c>
      <c r="D53" s="23">
        <f t="shared" si="7"/>
        <v>156.32788758288396</v>
      </c>
      <c r="E53" s="23">
        <f t="shared" si="7"/>
        <v>153.32788758288396</v>
      </c>
      <c r="F53" s="90">
        <f t="shared" si="7"/>
        <v>154.68788758288395</v>
      </c>
      <c r="G53" s="90">
        <f t="shared" si="7"/>
        <v>151.68788758288395</v>
      </c>
      <c r="H53" s="23">
        <f t="shared" si="7"/>
        <v>152.31291044144967</v>
      </c>
      <c r="I53" s="23">
        <f t="shared" si="7"/>
        <v>149.57291044144966</v>
      </c>
      <c r="J53" s="185">
        <v>153.49788758288395</v>
      </c>
      <c r="K53" s="185">
        <v>150.49788758288395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83"/>
      <c r="K54" s="183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92">
        <v>7</v>
      </c>
      <c r="K55" s="192">
        <v>7</v>
      </c>
    </row>
    <row r="56" spans="1:11" ht="27.6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93" t="s">
        <v>16</v>
      </c>
      <c r="K56" s="193" t="s">
        <v>16</v>
      </c>
    </row>
    <row r="57" spans="1:11" ht="27.6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92">
        <v>4.4800000000000004</v>
      </c>
      <c r="K57" s="192">
        <v>4.4800000000000004</v>
      </c>
    </row>
    <row r="58" spans="1:1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92">
        <v>0</v>
      </c>
      <c r="K58" s="192">
        <v>0</v>
      </c>
    </row>
    <row r="59" spans="1:1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92">
        <v>26.25</v>
      </c>
      <c r="K59" s="192">
        <v>26.25</v>
      </c>
    </row>
    <row r="60" spans="1:1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92">
        <v>0</v>
      </c>
      <c r="K60" s="192">
        <v>0</v>
      </c>
    </row>
    <row r="61" spans="1:11" ht="27.6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94" t="s">
        <v>16</v>
      </c>
      <c r="K61" s="194" t="s">
        <v>16</v>
      </c>
    </row>
    <row r="62" spans="1:11" ht="27.6">
      <c r="A62" s="45" t="s">
        <v>109</v>
      </c>
      <c r="B62" s="23">
        <f t="shared" ref="B62:I62" si="8">B53-B57+B58-B59+B60</f>
        <v>119.26788758288396</v>
      </c>
      <c r="C62" s="23">
        <f t="shared" si="8"/>
        <v>116.26788758288396</v>
      </c>
      <c r="D62" s="23">
        <f t="shared" si="8"/>
        <v>125.59788758288397</v>
      </c>
      <c r="E62" s="23">
        <f t="shared" si="8"/>
        <v>122.59788758288397</v>
      </c>
      <c r="F62" s="90">
        <f t="shared" si="8"/>
        <v>123.95788758288396</v>
      </c>
      <c r="G62" s="90">
        <f t="shared" si="8"/>
        <v>120.95788758288396</v>
      </c>
      <c r="H62" s="23">
        <f t="shared" si="8"/>
        <v>121.58291044144968</v>
      </c>
      <c r="I62" s="23">
        <f t="shared" si="8"/>
        <v>118.84291044144967</v>
      </c>
      <c r="J62" s="185">
        <v>122.76788758288396</v>
      </c>
      <c r="K62" s="185">
        <v>119.76788758288396</v>
      </c>
    </row>
    <row r="63" spans="1:11">
      <c r="B63" s="46"/>
      <c r="C63" s="46"/>
      <c r="D63" s="46"/>
      <c r="E63" s="46"/>
      <c r="F63" s="93"/>
      <c r="G63" s="93"/>
      <c r="H63" s="46"/>
      <c r="I63" s="46"/>
      <c r="J63" s="186"/>
      <c r="K63" s="186"/>
    </row>
    <row r="64" spans="1:11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94" t="s">
        <v>16</v>
      </c>
      <c r="K64" s="194" t="s">
        <v>16</v>
      </c>
    </row>
    <row r="65" spans="1:11">
      <c r="A65" s="45" t="s">
        <v>98</v>
      </c>
      <c r="B65" s="23">
        <f t="shared" ref="B65:I65" si="9">B17-B23-B51+B21+B33</f>
        <v>141.22667503568732</v>
      </c>
      <c r="C65" s="23">
        <f t="shared" si="9"/>
        <v>141.22667503568732</v>
      </c>
      <c r="D65" s="23">
        <f t="shared" si="9"/>
        <v>150.50667503568732</v>
      </c>
      <c r="E65" s="23">
        <f t="shared" si="9"/>
        <v>150.50667503568732</v>
      </c>
      <c r="F65" s="90">
        <f t="shared" si="9"/>
        <v>145.91667503568732</v>
      </c>
      <c r="G65" s="90">
        <f t="shared" si="9"/>
        <v>145.91667503568732</v>
      </c>
      <c r="H65" s="23">
        <f t="shared" si="9"/>
        <v>143.54169789425305</v>
      </c>
      <c r="I65" s="23">
        <f t="shared" si="9"/>
        <v>143.80169789425304</v>
      </c>
      <c r="J65" s="185">
        <v>144.72667503568732</v>
      </c>
      <c r="K65" s="185">
        <v>144.72667503568732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53" activePane="bottomRight" state="frozen"/>
      <selection pane="topRight"/>
      <selection pane="bottomLeft"/>
      <selection pane="bottomRight" activeCell="B1" sqref="B1:D65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16384" width="9" style="3"/>
  </cols>
  <sheetData>
    <row r="1" spans="1:4" ht="14.25" customHeight="1">
      <c r="A1" s="4"/>
      <c r="B1" s="102" t="s">
        <v>120</v>
      </c>
      <c r="C1" s="102"/>
      <c r="D1" s="102"/>
    </row>
    <row r="2" spans="1:4" ht="29.25" customHeight="1">
      <c r="A2" s="5" t="s">
        <v>10</v>
      </c>
      <c r="B2" s="6" t="s">
        <v>102</v>
      </c>
      <c r="C2" s="7" t="s">
        <v>103</v>
      </c>
      <c r="D2" s="7" t="s">
        <v>104</v>
      </c>
    </row>
    <row r="3" spans="1:4">
      <c r="A3" s="8" t="s">
        <v>11</v>
      </c>
      <c r="B3" s="9">
        <v>4</v>
      </c>
      <c r="C3" s="9">
        <v>4</v>
      </c>
      <c r="D3" s="9">
        <v>4</v>
      </c>
    </row>
    <row r="4" spans="1:4">
      <c r="A4" s="8" t="s">
        <v>13</v>
      </c>
      <c r="B4" s="9">
        <v>100</v>
      </c>
      <c r="C4" s="9">
        <v>100</v>
      </c>
      <c r="D4" s="9">
        <v>100</v>
      </c>
    </row>
    <row r="5" spans="1:4">
      <c r="A5" s="8" t="s">
        <v>15</v>
      </c>
      <c r="B5" s="10" t="s">
        <v>16</v>
      </c>
      <c r="C5" s="10" t="s">
        <v>16</v>
      </c>
      <c r="D5" s="10" t="s">
        <v>16</v>
      </c>
    </row>
    <row r="6" spans="1:4">
      <c r="A6" s="8" t="s">
        <v>17</v>
      </c>
      <c r="B6" s="13" t="s">
        <v>16</v>
      </c>
      <c r="C6" s="13" t="s">
        <v>16</v>
      </c>
      <c r="D6" s="13" t="s">
        <v>16</v>
      </c>
    </row>
    <row r="7" spans="1:4">
      <c r="A7" s="8" t="s">
        <v>19</v>
      </c>
      <c r="B7" s="58" t="s">
        <v>121</v>
      </c>
      <c r="C7" s="58" t="s">
        <v>121</v>
      </c>
      <c r="D7" s="58" t="s">
        <v>121</v>
      </c>
    </row>
    <row r="8" spans="1:4">
      <c r="A8" s="8" t="s">
        <v>20</v>
      </c>
      <c r="B8" s="58">
        <v>0.01</v>
      </c>
      <c r="C8" s="58">
        <v>0.01</v>
      </c>
      <c r="D8" s="58">
        <v>0.01</v>
      </c>
    </row>
    <row r="9" spans="1:4">
      <c r="A9" s="8" t="s">
        <v>21</v>
      </c>
      <c r="B9" s="13" t="s">
        <v>22</v>
      </c>
      <c r="C9" s="13" t="s">
        <v>22</v>
      </c>
      <c r="D9" s="13" t="s">
        <v>22</v>
      </c>
    </row>
    <row r="10" spans="1:4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spans="1:4" ht="15" customHeight="1">
      <c r="A12" s="8" t="s">
        <v>25</v>
      </c>
      <c r="B12" s="13">
        <v>192</v>
      </c>
      <c r="C12" s="13">
        <v>192</v>
      </c>
      <c r="D12" s="13">
        <v>192</v>
      </c>
    </row>
    <row r="13" spans="1:4">
      <c r="A13" s="8" t="s">
        <v>27</v>
      </c>
      <c r="B13" s="13">
        <v>64</v>
      </c>
      <c r="C13" s="13">
        <v>64</v>
      </c>
      <c r="D13" s="13">
        <v>64</v>
      </c>
    </row>
    <row r="14" spans="1:4">
      <c r="A14" s="16" t="s">
        <v>29</v>
      </c>
      <c r="B14" s="96">
        <v>2</v>
      </c>
      <c r="C14" s="96">
        <v>2</v>
      </c>
      <c r="D14" s="96">
        <v>2</v>
      </c>
    </row>
    <row r="15" spans="1:4">
      <c r="A15" s="16" t="s">
        <v>31</v>
      </c>
      <c r="B15" s="97">
        <v>33</v>
      </c>
      <c r="C15" s="97">
        <v>33</v>
      </c>
      <c r="D15" s="97">
        <v>33</v>
      </c>
    </row>
    <row r="16" spans="1:4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spans="1:4" ht="27.6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</row>
    <row r="18" spans="1:4" ht="41.4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</row>
    <row r="19" spans="1:4">
      <c r="A19" s="8" t="s">
        <v>39</v>
      </c>
      <c r="B19" s="13">
        <v>8</v>
      </c>
      <c r="C19" s="13">
        <v>8</v>
      </c>
      <c r="D19" s="13">
        <v>8</v>
      </c>
    </row>
    <row r="20" spans="1:4" ht="41.4">
      <c r="A20" s="16" t="s">
        <v>41</v>
      </c>
      <c r="B20" s="96">
        <v>2.65</v>
      </c>
      <c r="C20" s="96">
        <v>2.65</v>
      </c>
      <c r="D20" s="96">
        <v>2.65</v>
      </c>
    </row>
    <row r="21" spans="1:4" ht="61.5" customHeight="1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</row>
    <row r="22" spans="1:4">
      <c r="A22" s="8" t="s">
        <v>45</v>
      </c>
      <c r="B22" s="13">
        <v>0</v>
      </c>
      <c r="C22" s="13">
        <v>0</v>
      </c>
      <c r="D22" s="13">
        <v>0</v>
      </c>
    </row>
    <row r="23" spans="1:4">
      <c r="A23" s="8" t="s">
        <v>47</v>
      </c>
      <c r="B23" s="13">
        <v>0</v>
      </c>
      <c r="C23" s="13">
        <v>0</v>
      </c>
      <c r="D23" s="13">
        <v>0</v>
      </c>
    </row>
    <row r="24" spans="1:4" ht="27.6">
      <c r="A24" s="8" t="s">
        <v>48</v>
      </c>
      <c r="B24" s="13">
        <v>3</v>
      </c>
      <c r="C24" s="13">
        <v>3</v>
      </c>
      <c r="D24" s="13">
        <v>3</v>
      </c>
    </row>
    <row r="25" spans="1:4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</row>
    <row r="27" spans="1:4">
      <c r="A27" s="5" t="s">
        <v>52</v>
      </c>
      <c r="B27" s="14"/>
      <c r="C27" s="14"/>
      <c r="D27" s="14"/>
    </row>
    <row r="28" spans="1:4">
      <c r="A28" s="8" t="s">
        <v>53</v>
      </c>
      <c r="B28" s="13">
        <v>4</v>
      </c>
      <c r="C28" s="13">
        <v>2</v>
      </c>
      <c r="D28" s="13">
        <v>1</v>
      </c>
    </row>
    <row r="29" spans="1:4">
      <c r="A29" s="8" t="s">
        <v>54</v>
      </c>
      <c r="B29" s="13">
        <v>4</v>
      </c>
      <c r="C29" s="13">
        <v>2</v>
      </c>
      <c r="D29" s="13">
        <v>1</v>
      </c>
    </row>
    <row r="30" spans="1:4" ht="41.4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>
      <c r="A31" s="8" t="s">
        <v>57</v>
      </c>
      <c r="B31" s="13">
        <v>0</v>
      </c>
      <c r="C31" s="13">
        <v>-3</v>
      </c>
      <c r="D31" s="13">
        <v>-3</v>
      </c>
    </row>
    <row r="32" spans="1:4" ht="41.4">
      <c r="A32" s="15" t="s">
        <v>58</v>
      </c>
      <c r="B32" s="13">
        <v>0</v>
      </c>
      <c r="C32" s="13">
        <v>0</v>
      </c>
      <c r="D32" s="13">
        <v>0</v>
      </c>
    </row>
    <row r="33" spans="1:4" ht="27.6">
      <c r="A33" s="21" t="s">
        <v>105</v>
      </c>
      <c r="B33" s="13">
        <v>0</v>
      </c>
      <c r="C33" s="13">
        <v>0</v>
      </c>
      <c r="D33" s="13">
        <v>0</v>
      </c>
    </row>
    <row r="34" spans="1:4" ht="27.6">
      <c r="A34" s="8" t="s">
        <v>60</v>
      </c>
      <c r="B34" s="13">
        <v>1</v>
      </c>
      <c r="C34" s="13">
        <v>1</v>
      </c>
      <c r="D34" s="13">
        <v>1</v>
      </c>
    </row>
    <row r="35" spans="1:4">
      <c r="A35" s="8" t="s">
        <v>61</v>
      </c>
      <c r="B35" s="9">
        <v>7</v>
      </c>
      <c r="C35" s="9">
        <v>7</v>
      </c>
      <c r="D35" s="9">
        <v>7</v>
      </c>
    </row>
    <row r="36" spans="1:4">
      <c r="A36" s="8" t="s">
        <v>62</v>
      </c>
      <c r="B36" s="9">
        <v>-174</v>
      </c>
      <c r="C36" s="9">
        <v>-174</v>
      </c>
      <c r="D36" s="9">
        <v>-174</v>
      </c>
    </row>
    <row r="37" spans="1:4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>
      <c r="A38" s="16" t="s">
        <v>65</v>
      </c>
      <c r="B38" s="96">
        <v>-169.3</v>
      </c>
      <c r="C38" s="96">
        <v>-169.3</v>
      </c>
      <c r="D38" s="96">
        <v>-169.3</v>
      </c>
    </row>
    <row r="39" spans="1:4" ht="27.6">
      <c r="A39" s="8" t="s">
        <v>106</v>
      </c>
      <c r="B39" s="10" t="s">
        <v>16</v>
      </c>
      <c r="C39" s="10" t="s">
        <v>16</v>
      </c>
      <c r="D39" s="10" t="s">
        <v>16</v>
      </c>
    </row>
    <row r="40" spans="1:4" ht="27.6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</row>
    <row r="41" spans="1:4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</row>
    <row r="43" spans="1:4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</row>
    <row r="45" spans="1:4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>
      <c r="A46" s="35" t="s">
        <v>75</v>
      </c>
      <c r="B46" s="17">
        <v>-11.62</v>
      </c>
      <c r="C46" s="17">
        <v>-9.16</v>
      </c>
      <c r="D46" s="17">
        <v>-6.47</v>
      </c>
    </row>
    <row r="47" spans="1:4">
      <c r="A47" s="8" t="s">
        <v>76</v>
      </c>
      <c r="B47" s="13">
        <v>2</v>
      </c>
      <c r="C47" s="13">
        <v>2</v>
      </c>
      <c r="D47" s="13">
        <v>2</v>
      </c>
    </row>
    <row r="48" spans="1:4" ht="27.6">
      <c r="A48" s="8" t="s">
        <v>77</v>
      </c>
      <c r="B48" s="13" t="s">
        <v>16</v>
      </c>
      <c r="C48" s="13" t="s">
        <v>16</v>
      </c>
      <c r="D48" s="13" t="s">
        <v>16</v>
      </c>
    </row>
    <row r="49" spans="1:4" ht="33.75" customHeight="1">
      <c r="A49" s="8" t="s">
        <v>79</v>
      </c>
      <c r="B49" s="9">
        <v>0</v>
      </c>
      <c r="C49" s="9">
        <v>0</v>
      </c>
      <c r="D49" s="9">
        <v>0</v>
      </c>
    </row>
    <row r="50" spans="1:4" ht="27.6">
      <c r="A50" s="8" t="s">
        <v>80</v>
      </c>
      <c r="B50" s="10" t="s">
        <v>16</v>
      </c>
      <c r="C50" s="10" t="s">
        <v>16</v>
      </c>
      <c r="D50" s="10" t="s">
        <v>16</v>
      </c>
    </row>
    <row r="51" spans="1:4" ht="27.6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</row>
    <row r="52" spans="1:4" ht="27.6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27.6">
      <c r="A53" s="22" t="s">
        <v>85</v>
      </c>
      <c r="B53" s="23">
        <f>B26+B30+B33-B34-B51</f>
        <v>160.78190068970611</v>
      </c>
      <c r="C53" s="23">
        <f t="shared" ref="C53:D53" si="2">C26+C30+C33-C34-C51</f>
        <v>155.32190068970607</v>
      </c>
      <c r="D53" s="23">
        <f t="shared" si="2"/>
        <v>152.63190068970607</v>
      </c>
    </row>
    <row r="54" spans="1:4">
      <c r="A54" s="5" t="s">
        <v>86</v>
      </c>
      <c r="B54" s="14"/>
      <c r="C54" s="14"/>
      <c r="D54" s="14"/>
    </row>
    <row r="55" spans="1:4" ht="16.5" customHeight="1">
      <c r="A55" s="16" t="s">
        <v>87</v>
      </c>
      <c r="B55" s="96">
        <v>7</v>
      </c>
      <c r="C55" s="96">
        <v>7</v>
      </c>
      <c r="D55" s="96">
        <v>7</v>
      </c>
    </row>
    <row r="56" spans="1:4" ht="27.6">
      <c r="A56" s="15" t="s">
        <v>89</v>
      </c>
      <c r="B56" s="26" t="s">
        <v>16</v>
      </c>
      <c r="C56" s="26" t="s">
        <v>16</v>
      </c>
      <c r="D56" s="26" t="s">
        <v>16</v>
      </c>
    </row>
    <row r="57" spans="1:4" ht="27.6">
      <c r="A57" s="16" t="s">
        <v>90</v>
      </c>
      <c r="B57" s="96">
        <v>7.56</v>
      </c>
      <c r="C57" s="96">
        <v>7.56</v>
      </c>
      <c r="D57" s="96">
        <v>7.56</v>
      </c>
    </row>
    <row r="58" spans="1:4">
      <c r="A58" s="16" t="s">
        <v>91</v>
      </c>
      <c r="B58" s="96">
        <v>0</v>
      </c>
      <c r="C58" s="96">
        <v>0</v>
      </c>
      <c r="D58" s="96">
        <v>0</v>
      </c>
    </row>
    <row r="59" spans="1:4">
      <c r="A59" s="16" t="s">
        <v>92</v>
      </c>
      <c r="B59" s="96">
        <v>26.25</v>
      </c>
      <c r="C59" s="96">
        <v>26.25</v>
      </c>
      <c r="D59" s="96">
        <v>26.25</v>
      </c>
    </row>
    <row r="60" spans="1:4">
      <c r="A60" s="16" t="s">
        <v>93</v>
      </c>
      <c r="B60" s="96">
        <v>0</v>
      </c>
      <c r="C60" s="96">
        <v>0</v>
      </c>
      <c r="D60" s="96">
        <v>0</v>
      </c>
    </row>
    <row r="61" spans="1:4" ht="27.6">
      <c r="A61" s="24" t="s">
        <v>108</v>
      </c>
      <c r="B61" s="25" t="s">
        <v>16</v>
      </c>
      <c r="C61" s="25" t="s">
        <v>16</v>
      </c>
      <c r="D61" s="25" t="s">
        <v>16</v>
      </c>
    </row>
    <row r="62" spans="1:4" ht="27.6">
      <c r="A62" s="22" t="s">
        <v>109</v>
      </c>
      <c r="B62" s="23">
        <f>B53-B57+B58-B59+B60</f>
        <v>126.9719006897061</v>
      </c>
      <c r="C62" s="23">
        <f t="shared" ref="C62:D62" si="3">C53-C57+C58-C59+C60</f>
        <v>121.51190068970607</v>
      </c>
      <c r="D62" s="23">
        <f t="shared" si="3"/>
        <v>118.82190068970607</v>
      </c>
    </row>
    <row r="63" spans="1:4">
      <c r="C63" s="2"/>
      <c r="D63" s="2"/>
    </row>
    <row r="64" spans="1:4">
      <c r="A64" s="24" t="s">
        <v>97</v>
      </c>
      <c r="B64" s="25" t="s">
        <v>16</v>
      </c>
      <c r="C64" s="25" t="s">
        <v>16</v>
      </c>
      <c r="D64" s="25" t="s">
        <v>16</v>
      </c>
    </row>
    <row r="65" spans="1:4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</row>
  </sheetData>
  <mergeCells count="1">
    <mergeCell ref="B1:D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F8" sqref="F8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16384" width="9" style="3"/>
  </cols>
  <sheetData>
    <row r="1" spans="1:3" ht="14.25" customHeight="1">
      <c r="A1" s="4"/>
      <c r="B1" s="102" t="s">
        <v>114</v>
      </c>
      <c r="C1" s="102"/>
    </row>
    <row r="2" spans="1:3" ht="29.25" customHeight="1">
      <c r="A2" s="5" t="s">
        <v>10</v>
      </c>
      <c r="B2" s="6" t="s">
        <v>102</v>
      </c>
      <c r="C2" s="7" t="s">
        <v>110</v>
      </c>
    </row>
    <row r="3" spans="1:3">
      <c r="A3" s="8" t="s">
        <v>11</v>
      </c>
      <c r="B3" s="9">
        <v>4</v>
      </c>
      <c r="C3" s="9">
        <v>4</v>
      </c>
    </row>
    <row r="4" spans="1:3">
      <c r="A4" s="8" t="s">
        <v>13</v>
      </c>
      <c r="B4" s="9">
        <v>100</v>
      </c>
      <c r="C4" s="9">
        <v>100</v>
      </c>
    </row>
    <row r="5" spans="1:3">
      <c r="A5" s="8" t="s">
        <v>15</v>
      </c>
      <c r="B5" s="10" t="s">
        <v>16</v>
      </c>
      <c r="C5" s="10" t="s">
        <v>16</v>
      </c>
    </row>
    <row r="6" spans="1:3">
      <c r="A6" s="8" t="s">
        <v>17</v>
      </c>
      <c r="B6" s="10" t="s">
        <v>16</v>
      </c>
      <c r="C6" s="10" t="s">
        <v>16</v>
      </c>
    </row>
    <row r="7" spans="1:3" ht="27.6">
      <c r="A7" s="11" t="s">
        <v>112</v>
      </c>
      <c r="B7" s="12">
        <v>0.01</v>
      </c>
      <c r="C7" s="12">
        <v>0.01</v>
      </c>
    </row>
    <row r="8" spans="1:3">
      <c r="A8" s="8" t="s">
        <v>20</v>
      </c>
      <c r="B8" s="10" t="s">
        <v>16</v>
      </c>
      <c r="C8" s="10" t="s">
        <v>16</v>
      </c>
    </row>
    <row r="9" spans="1:3">
      <c r="A9" s="8" t="s">
        <v>21</v>
      </c>
      <c r="B9" s="13" t="s">
        <v>22</v>
      </c>
      <c r="C9" s="13" t="s">
        <v>22</v>
      </c>
    </row>
    <row r="10" spans="1:3">
      <c r="A10" s="8" t="s">
        <v>23</v>
      </c>
      <c r="B10" s="13">
        <v>3</v>
      </c>
      <c r="C10" s="13">
        <v>3</v>
      </c>
    </row>
    <row r="11" spans="1:3">
      <c r="A11" s="5" t="s">
        <v>24</v>
      </c>
      <c r="B11" s="14"/>
      <c r="C11" s="14"/>
    </row>
    <row r="12" spans="1:3" ht="15" customHeight="1">
      <c r="A12" s="8" t="s">
        <v>25</v>
      </c>
      <c r="B12" s="9">
        <v>1</v>
      </c>
      <c r="C12" s="9">
        <v>1</v>
      </c>
    </row>
    <row r="13" spans="1:3">
      <c r="A13" s="8" t="s">
        <v>27</v>
      </c>
      <c r="B13" s="13">
        <v>64</v>
      </c>
      <c r="C13" s="13">
        <v>64</v>
      </c>
    </row>
    <row r="14" spans="1:3">
      <c r="A14" s="15" t="s">
        <v>29</v>
      </c>
      <c r="B14" s="13">
        <v>1</v>
      </c>
      <c r="C14" s="13">
        <v>1</v>
      </c>
    </row>
    <row r="15" spans="1:3">
      <c r="A15" s="8" t="s">
        <v>31</v>
      </c>
      <c r="B15" s="13" t="s">
        <v>16</v>
      </c>
      <c r="C15" s="13" t="s">
        <v>16</v>
      </c>
    </row>
    <row r="16" spans="1:3">
      <c r="A16" s="8" t="s">
        <v>33</v>
      </c>
      <c r="B16" s="9">
        <v>23</v>
      </c>
      <c r="C16" s="9">
        <v>23</v>
      </c>
    </row>
    <row r="17" spans="1:3" ht="27.6">
      <c r="A17" s="8" t="s">
        <v>35</v>
      </c>
      <c r="B17" s="9">
        <v>23</v>
      </c>
      <c r="C17" s="9">
        <v>23</v>
      </c>
    </row>
    <row r="18" spans="1:3" ht="41.4">
      <c r="A18" s="15" t="s">
        <v>37</v>
      </c>
      <c r="B18" s="13">
        <f>B19+10*LOG10(B12/B14)-B20</f>
        <v>0</v>
      </c>
      <c r="C18" s="13">
        <f>C19+10*LOG10(C12/C14)-C20</f>
        <v>-3</v>
      </c>
    </row>
    <row r="19" spans="1:3">
      <c r="A19" s="8" t="s">
        <v>39</v>
      </c>
      <c r="B19" s="9">
        <v>0</v>
      </c>
      <c r="C19" s="9">
        <v>-3</v>
      </c>
    </row>
    <row r="20" spans="1:3" ht="41.4">
      <c r="A20" s="15" t="s">
        <v>41</v>
      </c>
      <c r="B20" s="13">
        <v>0</v>
      </c>
      <c r="C20" s="13">
        <v>0</v>
      </c>
    </row>
    <row r="21" spans="1:3" ht="61.5" customHeight="1">
      <c r="A21" s="15" t="s">
        <v>43</v>
      </c>
      <c r="B21" s="13">
        <v>0</v>
      </c>
      <c r="C21" s="13">
        <v>0</v>
      </c>
    </row>
    <row r="22" spans="1:3">
      <c r="A22" s="8" t="s">
        <v>45</v>
      </c>
      <c r="B22" s="9">
        <v>0</v>
      </c>
      <c r="C22" s="9">
        <v>0</v>
      </c>
    </row>
    <row r="23" spans="1:3">
      <c r="A23" s="8" t="s">
        <v>47</v>
      </c>
      <c r="B23" s="9">
        <v>0</v>
      </c>
      <c r="C23" s="9">
        <v>0</v>
      </c>
    </row>
    <row r="24" spans="1:3" ht="27.6">
      <c r="A24" s="8" t="s">
        <v>48</v>
      </c>
      <c r="B24" s="9">
        <v>1</v>
      </c>
      <c r="C24" s="9">
        <v>1</v>
      </c>
    </row>
    <row r="25" spans="1:3">
      <c r="A25" s="8" t="s">
        <v>49</v>
      </c>
      <c r="B25" s="9">
        <f>B17+B18+B21+B22-B24</f>
        <v>22</v>
      </c>
      <c r="C25" s="9">
        <f>C17+C18+C21+C22-C24</f>
        <v>19</v>
      </c>
    </row>
    <row r="26" spans="1:3">
      <c r="A26" s="8" t="s">
        <v>51</v>
      </c>
      <c r="B26" s="10" t="s">
        <v>16</v>
      </c>
      <c r="C26" s="10" t="s">
        <v>16</v>
      </c>
    </row>
    <row r="27" spans="1:3">
      <c r="A27" s="5" t="s">
        <v>52</v>
      </c>
      <c r="B27" s="14"/>
      <c r="C27" s="14"/>
    </row>
    <row r="28" spans="1:3">
      <c r="A28" s="8" t="s">
        <v>111</v>
      </c>
      <c r="B28" s="13">
        <v>192</v>
      </c>
      <c r="C28" s="13">
        <v>192</v>
      </c>
    </row>
    <row r="29" spans="1:3">
      <c r="A29" s="16" t="s">
        <v>54</v>
      </c>
      <c r="B29" s="96">
        <v>2</v>
      </c>
      <c r="C29" s="96">
        <v>2</v>
      </c>
    </row>
    <row r="30" spans="1:3" ht="41.4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</row>
    <row r="31" spans="1:3">
      <c r="A31" s="8" t="s">
        <v>57</v>
      </c>
      <c r="B31" s="9">
        <v>8</v>
      </c>
      <c r="C31" s="9">
        <v>8</v>
      </c>
    </row>
    <row r="32" spans="1:3" ht="41.4">
      <c r="A32" s="16" t="s">
        <v>58</v>
      </c>
      <c r="B32" s="96">
        <v>0</v>
      </c>
      <c r="C32" s="96">
        <v>0</v>
      </c>
    </row>
    <row r="33" spans="1:3" ht="27.6">
      <c r="A33" s="18" t="s">
        <v>105</v>
      </c>
      <c r="B33" s="17">
        <f>10*LOG10(B13/B29)</f>
        <v>15.051499783199061</v>
      </c>
      <c r="C33" s="17">
        <f>10*LOG10(C13/C29)</f>
        <v>15.051499783199061</v>
      </c>
    </row>
    <row r="34" spans="1:3" ht="27.6">
      <c r="A34" s="8" t="s">
        <v>60</v>
      </c>
      <c r="B34" s="9">
        <v>3</v>
      </c>
      <c r="C34" s="9">
        <v>3</v>
      </c>
    </row>
    <row r="35" spans="1:3">
      <c r="A35" s="8" t="s">
        <v>61</v>
      </c>
      <c r="B35" s="9">
        <v>5</v>
      </c>
      <c r="C35" s="9">
        <v>5</v>
      </c>
    </row>
    <row r="36" spans="1:3">
      <c r="A36" s="8" t="s">
        <v>62</v>
      </c>
      <c r="B36" s="9">
        <v>-174</v>
      </c>
      <c r="C36" s="9">
        <v>-174</v>
      </c>
    </row>
    <row r="37" spans="1:3">
      <c r="A37" s="16" t="s">
        <v>63</v>
      </c>
      <c r="B37" s="96">
        <v>-161.69999999999999</v>
      </c>
      <c r="C37" s="96">
        <v>-161.69999999999999</v>
      </c>
    </row>
    <row r="38" spans="1:3">
      <c r="A38" s="15" t="s">
        <v>65</v>
      </c>
      <c r="B38" s="13" t="s">
        <v>16</v>
      </c>
      <c r="C38" s="13" t="s">
        <v>16</v>
      </c>
    </row>
    <row r="39" spans="1:3" ht="27.6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</row>
    <row r="40" spans="1:3" ht="27.6">
      <c r="A40" s="8" t="s">
        <v>107</v>
      </c>
      <c r="B40" s="10" t="s">
        <v>16</v>
      </c>
      <c r="C40" s="10" t="s">
        <v>16</v>
      </c>
    </row>
    <row r="41" spans="1:3">
      <c r="A41" s="20" t="s">
        <v>68</v>
      </c>
      <c r="B41" s="96">
        <f>12*360*1000</f>
        <v>4320000</v>
      </c>
      <c r="C41" s="96">
        <f>12*360*1000</f>
        <v>4320000</v>
      </c>
    </row>
    <row r="42" spans="1:3">
      <c r="A42" s="21" t="s">
        <v>70</v>
      </c>
      <c r="B42" s="13" t="s">
        <v>16</v>
      </c>
      <c r="C42" s="13" t="s">
        <v>16</v>
      </c>
    </row>
    <row r="43" spans="1:3">
      <c r="A43" s="8" t="s">
        <v>71</v>
      </c>
      <c r="B43" s="13">
        <f>B39+10*LOG10(B41)</f>
        <v>-94.603551432304087</v>
      </c>
      <c r="C43" s="13">
        <f>C39+10*LOG10(C41)</f>
        <v>-94.603551432304087</v>
      </c>
    </row>
    <row r="44" spans="1:3">
      <c r="A44" s="8" t="s">
        <v>72</v>
      </c>
      <c r="B44" s="10" t="s">
        <v>16</v>
      </c>
      <c r="C44" s="10" t="s">
        <v>16</v>
      </c>
    </row>
    <row r="45" spans="1:3">
      <c r="A45" s="18" t="s">
        <v>73</v>
      </c>
      <c r="B45" s="17">
        <v>-10.19</v>
      </c>
      <c r="C45" s="17">
        <v>-10.19</v>
      </c>
    </row>
    <row r="46" spans="1:3">
      <c r="A46" s="21" t="s">
        <v>75</v>
      </c>
      <c r="B46" s="13" t="s">
        <v>16</v>
      </c>
      <c r="C46" s="13" t="s">
        <v>16</v>
      </c>
    </row>
    <row r="47" spans="1:3">
      <c r="A47" s="8" t="s">
        <v>76</v>
      </c>
      <c r="B47" s="9">
        <v>2</v>
      </c>
      <c r="C47" s="9">
        <v>2</v>
      </c>
    </row>
    <row r="48" spans="1:3" ht="27.6">
      <c r="A48" s="8" t="s">
        <v>77</v>
      </c>
      <c r="B48" s="9">
        <v>0</v>
      </c>
      <c r="C48" s="9">
        <v>0</v>
      </c>
    </row>
    <row r="49" spans="1:3" ht="33.75" customHeight="1">
      <c r="A49" s="8" t="s">
        <v>79</v>
      </c>
      <c r="B49" s="10" t="s">
        <v>16</v>
      </c>
      <c r="C49" s="10" t="s">
        <v>16</v>
      </c>
    </row>
    <row r="50" spans="1:3" ht="27.6">
      <c r="A50" s="8" t="s">
        <v>80</v>
      </c>
      <c r="B50" s="13">
        <f>B43+B45+B47-B48</f>
        <v>-102.79355143230408</v>
      </c>
      <c r="C50" s="13">
        <f>C43+C45+C47-C48</f>
        <v>-102.79355143230408</v>
      </c>
    </row>
    <row r="51" spans="1:3" ht="27.6">
      <c r="A51" s="8" t="s">
        <v>82</v>
      </c>
      <c r="B51" s="13" t="s">
        <v>16</v>
      </c>
      <c r="C51" s="13" t="s">
        <v>16</v>
      </c>
    </row>
    <row r="52" spans="1:3" ht="27.6">
      <c r="A52" s="22" t="s">
        <v>83</v>
      </c>
      <c r="B52" s="23">
        <f>B25+B30+B33-B34-B50</f>
        <v>149.61626376269976</v>
      </c>
      <c r="C52" s="23">
        <f>C25+C30+C33-C34-C50</f>
        <v>146.61626376269976</v>
      </c>
    </row>
    <row r="53" spans="1:3" ht="27.6">
      <c r="A53" s="24" t="s">
        <v>85</v>
      </c>
      <c r="B53" s="25" t="s">
        <v>16</v>
      </c>
      <c r="C53" s="25" t="s">
        <v>16</v>
      </c>
    </row>
    <row r="54" spans="1:3">
      <c r="A54" s="5" t="s">
        <v>86</v>
      </c>
      <c r="B54" s="14"/>
      <c r="C54" s="14"/>
    </row>
    <row r="55" spans="1:3" ht="16.5" customHeight="1">
      <c r="A55" s="16" t="s">
        <v>87</v>
      </c>
      <c r="B55" s="96">
        <v>7</v>
      </c>
      <c r="C55" s="96">
        <v>7</v>
      </c>
    </row>
    <row r="56" spans="1:3" ht="27.6">
      <c r="A56" s="16" t="s">
        <v>89</v>
      </c>
      <c r="B56" s="96">
        <v>7.56</v>
      </c>
      <c r="C56" s="96">
        <v>7.56</v>
      </c>
    </row>
    <row r="57" spans="1:3" ht="27.6">
      <c r="A57" s="15" t="s">
        <v>90</v>
      </c>
      <c r="B57" s="26" t="s">
        <v>16</v>
      </c>
      <c r="C57" s="26" t="s">
        <v>16</v>
      </c>
    </row>
    <row r="58" spans="1:3">
      <c r="A58" s="16" t="s">
        <v>91</v>
      </c>
      <c r="B58" s="96">
        <v>0</v>
      </c>
      <c r="C58" s="96">
        <v>0</v>
      </c>
    </row>
    <row r="59" spans="1:3">
      <c r="A59" s="16" t="s">
        <v>92</v>
      </c>
      <c r="B59" s="96">
        <v>26.25</v>
      </c>
      <c r="C59" s="96">
        <v>26.25</v>
      </c>
    </row>
    <row r="60" spans="1:3">
      <c r="A60" s="16" t="s">
        <v>93</v>
      </c>
      <c r="B60" s="96">
        <v>0</v>
      </c>
      <c r="C60" s="96">
        <v>0</v>
      </c>
    </row>
    <row r="61" spans="1:3" ht="27.6">
      <c r="A61" s="22" t="s">
        <v>108</v>
      </c>
      <c r="B61" s="23">
        <f>B52-B56+B58-B59+B60</f>
        <v>115.80626376269976</v>
      </c>
      <c r="C61" s="23">
        <f>C52-C56+C58-C59+C60</f>
        <v>112.80626376269976</v>
      </c>
    </row>
    <row r="62" spans="1:3" ht="27.6">
      <c r="A62" s="24" t="s">
        <v>109</v>
      </c>
      <c r="B62" s="25" t="s">
        <v>16</v>
      </c>
      <c r="C62" s="25" t="s">
        <v>16</v>
      </c>
    </row>
    <row r="63" spans="1:3">
      <c r="C63" s="2"/>
    </row>
    <row r="64" spans="1:3">
      <c r="A64" s="22" t="s">
        <v>97</v>
      </c>
      <c r="B64" s="23">
        <f>B17+B22-B50+B21+B33</f>
        <v>140.84505121550313</v>
      </c>
      <c r="C64" s="23">
        <f>C17+C22-C50+C21+C33</f>
        <v>140.84505121550313</v>
      </c>
    </row>
    <row r="65" spans="1:3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50" customWidth="1"/>
    <col min="2" max="4" width="15.59765625" style="2" customWidth="1"/>
    <col min="5" max="5" width="15.59765625" style="46" customWidth="1"/>
    <col min="6" max="6" width="38.5" style="1" customWidth="1"/>
    <col min="7" max="7" width="20.19921875" style="3" customWidth="1"/>
    <col min="8" max="16384" width="9" style="3"/>
  </cols>
  <sheetData>
    <row r="1" spans="1:6">
      <c r="A1" s="51" t="s">
        <v>0</v>
      </c>
    </row>
    <row r="2" spans="1:6" ht="27.6">
      <c r="A2" s="52" t="s">
        <v>1</v>
      </c>
    </row>
    <row r="3" spans="1:6">
      <c r="A3" s="45" t="s">
        <v>2</v>
      </c>
    </row>
    <row r="5" spans="1:6" ht="28.35" customHeight="1">
      <c r="A5" s="53" t="s">
        <v>3</v>
      </c>
      <c r="B5" s="98" t="s">
        <v>4</v>
      </c>
      <c r="C5" s="98"/>
      <c r="D5" s="98"/>
      <c r="E5" s="98"/>
      <c r="F5" s="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7.6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7.6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5.2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5.2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1.4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1.4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5.2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5.2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7.6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1.4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69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1.4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5.2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5.2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5.2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7.6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7.6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7.6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7.6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7.6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7.6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7.6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7.6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7.6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7.6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7.6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7.6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99" t="s">
        <v>88</v>
      </c>
    </row>
    <row r="61" spans="1:7" ht="27.6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00"/>
    </row>
    <row r="62" spans="1:7" ht="27.6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00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00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00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01"/>
    </row>
    <row r="66" spans="1:7" ht="27.6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7.6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"/>
  <sheetViews>
    <sheetView workbookViewId="0">
      <pane xSplit="1" ySplit="1" topLeftCell="Q14" activePane="bottomRight" state="frozen"/>
      <selection pane="topRight"/>
      <selection pane="bottomLeft"/>
      <selection pane="bottomRight" activeCell="M1" sqref="M1:O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8.09765625" style="3" customWidth="1"/>
    <col min="14" max="14" width="21.296875" style="3" customWidth="1"/>
    <col min="15" max="15" width="19.09765625" style="3" customWidth="1"/>
    <col min="16" max="16384" width="9" style="3"/>
  </cols>
  <sheetData>
    <row r="1" spans="1:15" ht="14.25" customHeight="1">
      <c r="A1" s="4"/>
      <c r="B1" s="102" t="s">
        <v>100</v>
      </c>
      <c r="C1" s="102"/>
      <c r="D1" s="102"/>
      <c r="E1" s="102" t="s">
        <v>101</v>
      </c>
      <c r="F1" s="102"/>
      <c r="G1" s="103" t="s">
        <v>113</v>
      </c>
      <c r="H1" s="103"/>
      <c r="I1" s="103"/>
      <c r="J1" s="102" t="s">
        <v>114</v>
      </c>
      <c r="K1" s="102"/>
      <c r="L1" s="102"/>
      <c r="M1" s="102" t="s">
        <v>122</v>
      </c>
      <c r="N1" s="102"/>
      <c r="O1" s="102"/>
    </row>
    <row r="2" spans="1:1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04" t="s">
        <v>102</v>
      </c>
      <c r="N2" s="105" t="s">
        <v>103</v>
      </c>
      <c r="O2" s="105" t="s">
        <v>104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7">
        <v>2.6</v>
      </c>
      <c r="N3" s="107">
        <v>2.6</v>
      </c>
      <c r="O3" s="107">
        <v>2.6</v>
      </c>
    </row>
    <row r="4" spans="1: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7">
        <v>100</v>
      </c>
      <c r="N4" s="107">
        <v>100</v>
      </c>
      <c r="O4" s="107">
        <v>100</v>
      </c>
    </row>
    <row r="5" spans="1: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8" t="s">
        <v>16</v>
      </c>
      <c r="N5" s="108" t="s">
        <v>16</v>
      </c>
      <c r="O5" s="108" t="s">
        <v>16</v>
      </c>
    </row>
    <row r="6" spans="1: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8" t="s">
        <v>16</v>
      </c>
      <c r="N6" s="108" t="s">
        <v>16</v>
      </c>
      <c r="O6" s="108" t="s">
        <v>16</v>
      </c>
    </row>
    <row r="7" spans="1: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10">
        <v>0.01</v>
      </c>
      <c r="N7" s="110">
        <v>0.01</v>
      </c>
      <c r="O7" s="110">
        <v>0.01</v>
      </c>
    </row>
    <row r="8" spans="1: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8" t="s">
        <v>16</v>
      </c>
      <c r="N8" s="108" t="s">
        <v>16</v>
      </c>
      <c r="O8" s="108" t="s">
        <v>16</v>
      </c>
    </row>
    <row r="9" spans="1:15" ht="27.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9" t="s">
        <v>22</v>
      </c>
      <c r="N9" s="109" t="s">
        <v>22</v>
      </c>
      <c r="O9" s="109" t="s">
        <v>22</v>
      </c>
    </row>
    <row r="10" spans="1: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9">
        <v>3</v>
      </c>
      <c r="N10" s="109">
        <v>3</v>
      </c>
      <c r="O10" s="109">
        <v>3</v>
      </c>
    </row>
    <row r="11" spans="1: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1"/>
      <c r="N11" s="111"/>
      <c r="O11" s="111"/>
    </row>
    <row r="12" spans="1:1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9">
        <v>192</v>
      </c>
      <c r="N12" s="109">
        <v>192</v>
      </c>
      <c r="O12" s="109">
        <v>192</v>
      </c>
    </row>
    <row r="13" spans="1: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9">
        <v>64</v>
      </c>
      <c r="N13" s="109">
        <v>64</v>
      </c>
      <c r="O13" s="109">
        <v>64</v>
      </c>
    </row>
    <row r="14" spans="1: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6">
        <v>4</v>
      </c>
      <c r="N14" s="106">
        <v>4</v>
      </c>
      <c r="O14" s="106">
        <v>4</v>
      </c>
    </row>
    <row r="15" spans="1: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6">
        <v>24</v>
      </c>
      <c r="N15" s="106">
        <v>24</v>
      </c>
      <c r="O15" s="106">
        <v>24</v>
      </c>
    </row>
    <row r="16" spans="1: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9">
        <v>44</v>
      </c>
      <c r="N16" s="109">
        <v>44</v>
      </c>
      <c r="O16" s="109">
        <v>44</v>
      </c>
    </row>
    <row r="17" spans="1:15" ht="27.6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09">
        <v>36.375437381428746</v>
      </c>
      <c r="N17" s="109">
        <v>36.375437381428746</v>
      </c>
      <c r="O17" s="109">
        <v>36.375437381428746</v>
      </c>
    </row>
    <row r="18" spans="1:15" ht="41.4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09">
        <v>12.771212547196624</v>
      </c>
      <c r="N18" s="109">
        <v>12.771212547196624</v>
      </c>
      <c r="O18" s="109">
        <v>12.771212547196624</v>
      </c>
    </row>
    <row r="19" spans="1: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9">
        <v>8</v>
      </c>
      <c r="N19" s="109">
        <v>8</v>
      </c>
      <c r="O19" s="109">
        <v>8</v>
      </c>
    </row>
    <row r="20" spans="1:15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6">
        <v>0</v>
      </c>
      <c r="N20" s="106">
        <v>0</v>
      </c>
      <c r="O20" s="106">
        <v>0</v>
      </c>
    </row>
    <row r="21" spans="1:15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12">
        <v>12</v>
      </c>
      <c r="N21" s="112">
        <v>12</v>
      </c>
      <c r="O21" s="112">
        <v>12</v>
      </c>
    </row>
    <row r="22" spans="1: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9">
        <v>0</v>
      </c>
      <c r="N22" s="109">
        <v>0</v>
      </c>
      <c r="O22" s="109">
        <v>0</v>
      </c>
    </row>
    <row r="23" spans="1: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9">
        <v>0</v>
      </c>
      <c r="N23" s="109">
        <v>0</v>
      </c>
      <c r="O23" s="109">
        <v>0</v>
      </c>
    </row>
    <row r="24" spans="1:15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9">
        <v>3</v>
      </c>
      <c r="N24" s="109">
        <v>3</v>
      </c>
      <c r="O24" s="109">
        <v>3</v>
      </c>
    </row>
    <row r="25" spans="1:15">
      <c r="A25" s="8" t="s">
        <v>49</v>
      </c>
      <c r="B25" s="29">
        <f t="shared" ref="B25:L25" si="4">B17+B18+B21+B22-B24</f>
        <v>67.146649928625379</v>
      </c>
      <c r="C25" s="29">
        <f t="shared" si="4"/>
        <v>67.146649928625379</v>
      </c>
      <c r="D25" s="29">
        <f t="shared" si="4"/>
        <v>67.146649928625379</v>
      </c>
      <c r="E25" s="29">
        <f t="shared" si="4"/>
        <v>55.236649928625368</v>
      </c>
      <c r="F25" s="29">
        <f t="shared" si="4"/>
        <v>55.236649928625368</v>
      </c>
      <c r="G25" s="73">
        <f t="shared" si="4"/>
        <v>58.146649928625372</v>
      </c>
      <c r="H25" s="73">
        <f t="shared" si="4"/>
        <v>58.146649928625372</v>
      </c>
      <c r="I25" s="73">
        <f t="shared" si="4"/>
        <v>58.146649928625372</v>
      </c>
      <c r="J25" s="13">
        <f t="shared" si="4"/>
        <v>67.548149711824436</v>
      </c>
      <c r="K25" s="13">
        <f t="shared" si="4"/>
        <v>67.548149711824436</v>
      </c>
      <c r="L25" s="13">
        <f t="shared" si="4"/>
        <v>67.548149711824436</v>
      </c>
      <c r="M25" s="109">
        <v>58.146649928625372</v>
      </c>
      <c r="N25" s="109">
        <v>58.146649928625372</v>
      </c>
      <c r="O25" s="109">
        <v>58.146649928625372</v>
      </c>
    </row>
    <row r="26" spans="1: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8" t="s">
        <v>16</v>
      </c>
      <c r="N26" s="108" t="s">
        <v>16</v>
      </c>
      <c r="O26" s="108" t="s">
        <v>16</v>
      </c>
    </row>
    <row r="27" spans="1: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1"/>
      <c r="N27" s="111"/>
      <c r="O27" s="111"/>
    </row>
    <row r="28" spans="1: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9">
        <v>4</v>
      </c>
      <c r="N28" s="109">
        <v>2</v>
      </c>
      <c r="O28" s="109">
        <v>1</v>
      </c>
    </row>
    <row r="29" spans="1: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9">
        <v>4</v>
      </c>
      <c r="N29" s="109">
        <v>2</v>
      </c>
      <c r="O29" s="109">
        <v>1</v>
      </c>
    </row>
    <row r="30" spans="1:15" ht="41.4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09">
        <v>0</v>
      </c>
      <c r="N30" s="109">
        <v>-3</v>
      </c>
      <c r="O30" s="109">
        <v>-3</v>
      </c>
    </row>
    <row r="31" spans="1: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9">
        <v>0</v>
      </c>
      <c r="N31" s="109">
        <v>-3</v>
      </c>
      <c r="O31" s="109">
        <v>-3</v>
      </c>
    </row>
    <row r="32" spans="1:15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9">
        <v>0</v>
      </c>
      <c r="N32" s="109">
        <v>0</v>
      </c>
      <c r="O32" s="109">
        <v>0</v>
      </c>
    </row>
    <row r="33" spans="1:15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9">
        <v>0</v>
      </c>
      <c r="N33" s="109">
        <v>0</v>
      </c>
      <c r="O33" s="109">
        <v>0</v>
      </c>
    </row>
    <row r="34" spans="1:15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9">
        <v>1</v>
      </c>
      <c r="N34" s="109">
        <v>1</v>
      </c>
      <c r="O34" s="109">
        <v>1</v>
      </c>
    </row>
    <row r="35" spans="1: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7">
        <v>7</v>
      </c>
      <c r="N35" s="107">
        <v>7</v>
      </c>
      <c r="O35" s="107">
        <v>7</v>
      </c>
    </row>
    <row r="36" spans="1: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7">
        <v>-174</v>
      </c>
      <c r="N36" s="107">
        <v>-174</v>
      </c>
      <c r="O36" s="107">
        <v>-174</v>
      </c>
    </row>
    <row r="37" spans="1: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6">
        <v>-999</v>
      </c>
      <c r="N37" s="106">
        <v>-999</v>
      </c>
      <c r="O37" s="106">
        <v>-999</v>
      </c>
    </row>
    <row r="38" spans="1: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9" t="s">
        <v>16</v>
      </c>
      <c r="N38" s="109" t="s">
        <v>16</v>
      </c>
      <c r="O38" s="109" t="s">
        <v>16</v>
      </c>
    </row>
    <row r="39" spans="1:15" ht="27.6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09">
        <v>-167.00000000000003</v>
      </c>
      <c r="N39" s="109">
        <v>-167.00000000000003</v>
      </c>
      <c r="O39" s="109">
        <v>-167.00000000000003</v>
      </c>
    </row>
    <row r="40" spans="1:15" ht="27.6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8" t="s">
        <v>16</v>
      </c>
      <c r="N40" s="108" t="s">
        <v>16</v>
      </c>
      <c r="O40" s="108" t="s">
        <v>16</v>
      </c>
    </row>
    <row r="41" spans="1: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09">
        <v>17280000</v>
      </c>
      <c r="N41" s="109">
        <v>17280000</v>
      </c>
      <c r="O41" s="109">
        <v>17280000</v>
      </c>
    </row>
    <row r="42" spans="1: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9" t="s">
        <v>16</v>
      </c>
      <c r="N42" s="109" t="s">
        <v>16</v>
      </c>
      <c r="O42" s="109" t="s">
        <v>16</v>
      </c>
    </row>
    <row r="43" spans="1: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09">
        <v>-94.624562618571289</v>
      </c>
      <c r="N43" s="109">
        <v>-94.624562618571289</v>
      </c>
      <c r="O43" s="109">
        <v>-94.624562618571289</v>
      </c>
    </row>
    <row r="44" spans="1: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8" t="s">
        <v>16</v>
      </c>
      <c r="N44" s="108" t="s">
        <v>16</v>
      </c>
      <c r="O44" s="108" t="s">
        <v>16</v>
      </c>
    </row>
    <row r="45" spans="1: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12">
        <v>-8.1</v>
      </c>
      <c r="N45" s="112">
        <v>-5.5</v>
      </c>
      <c r="O45" s="112">
        <v>-1.9</v>
      </c>
    </row>
    <row r="46" spans="1: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9" t="s">
        <v>16</v>
      </c>
      <c r="N46" s="109" t="s">
        <v>16</v>
      </c>
      <c r="O46" s="109" t="s">
        <v>16</v>
      </c>
    </row>
    <row r="47" spans="1: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9">
        <v>2</v>
      </c>
      <c r="N47" s="109">
        <v>2</v>
      </c>
      <c r="O47" s="109">
        <v>2</v>
      </c>
    </row>
    <row r="48" spans="1:15" ht="27.6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7">
        <v>0</v>
      </c>
      <c r="N48" s="107">
        <v>0</v>
      </c>
      <c r="O48" s="107">
        <v>0</v>
      </c>
    </row>
    <row r="49" spans="1:15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8" t="s">
        <v>16</v>
      </c>
      <c r="N49" s="108" t="s">
        <v>16</v>
      </c>
      <c r="O49" s="108" t="s">
        <v>16</v>
      </c>
    </row>
    <row r="50" spans="1:15" ht="27.6">
      <c r="A50" s="8" t="s">
        <v>80</v>
      </c>
      <c r="B50" s="29">
        <f t="shared" ref="B50:L50" si="9">B43+B45+B47-B48</f>
        <v>-103.92456261857129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09">
        <v>-100.72456261857128</v>
      </c>
      <c r="N50" s="109">
        <v>-98.124562618571289</v>
      </c>
      <c r="O50" s="109">
        <v>-94.524562618571295</v>
      </c>
    </row>
    <row r="51" spans="1:15" ht="27.6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8" t="s">
        <v>16</v>
      </c>
      <c r="N51" s="108" t="s">
        <v>16</v>
      </c>
      <c r="O51" s="108" t="s">
        <v>16</v>
      </c>
    </row>
    <row r="52" spans="1:15" ht="27.6">
      <c r="A52" s="22" t="s">
        <v>83</v>
      </c>
      <c r="B52" s="37">
        <f t="shared" ref="B52:G52" si="10">B25+B30+B33-B34-B50</f>
        <v>170.07121254719667</v>
      </c>
      <c r="C52" s="37">
        <f t="shared" si="10"/>
        <v>164.07121254719667</v>
      </c>
      <c r="D52" s="37">
        <f t="shared" si="10"/>
        <v>160.57121254719667</v>
      </c>
      <c r="E52" s="37">
        <f t="shared" si="10"/>
        <v>158.22121254719667</v>
      </c>
      <c r="F52" s="37">
        <f t="shared" si="10"/>
        <v>148.99121254719665</v>
      </c>
      <c r="G52" s="78">
        <f t="shared" si="10"/>
        <v>162.45121254719666</v>
      </c>
      <c r="H52" s="78">
        <f t="shared" ref="H52:L52" si="11">H25+H30+H33-H34-H50</f>
        <v>156.15121254719665</v>
      </c>
      <c r="I52" s="78">
        <f t="shared" si="11"/>
        <v>152.18121254719665</v>
      </c>
      <c r="J52" s="23">
        <f t="shared" si="11"/>
        <v>165.6619006897061</v>
      </c>
      <c r="K52" s="23">
        <f t="shared" si="11"/>
        <v>160.02190068970609</v>
      </c>
      <c r="L52" s="23">
        <f t="shared" si="11"/>
        <v>156.83190068970609</v>
      </c>
      <c r="M52" s="114">
        <v>157.87121254719665</v>
      </c>
      <c r="N52" s="114">
        <v>152.27121254719665</v>
      </c>
      <c r="O52" s="114">
        <v>148.67121254719666</v>
      </c>
    </row>
    <row r="53" spans="1:15" ht="27.6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13" t="s">
        <v>16</v>
      </c>
      <c r="N53" s="113" t="s">
        <v>16</v>
      </c>
      <c r="O53" s="113" t="s">
        <v>16</v>
      </c>
    </row>
    <row r="54" spans="1: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1"/>
      <c r="N54" s="111"/>
      <c r="O54" s="111"/>
    </row>
    <row r="55" spans="1:1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6">
        <v>7</v>
      </c>
      <c r="N55" s="106">
        <v>7</v>
      </c>
      <c r="O55" s="106">
        <v>7</v>
      </c>
    </row>
    <row r="56" spans="1:15" ht="27.6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6">
        <v>7.56</v>
      </c>
      <c r="N56" s="106">
        <v>7.56</v>
      </c>
      <c r="O56" s="106">
        <v>7.56</v>
      </c>
    </row>
    <row r="57" spans="1:15" ht="27.6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15" t="s">
        <v>16</v>
      </c>
      <c r="N57" s="115" t="s">
        <v>16</v>
      </c>
      <c r="O57" s="115" t="s">
        <v>16</v>
      </c>
    </row>
    <row r="58" spans="1: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6">
        <v>0</v>
      </c>
      <c r="N58" s="106">
        <v>0</v>
      </c>
      <c r="O58" s="106">
        <v>0</v>
      </c>
    </row>
    <row r="59" spans="1: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6">
        <v>26.25</v>
      </c>
      <c r="N59" s="106">
        <v>26.25</v>
      </c>
      <c r="O59" s="106">
        <v>26.25</v>
      </c>
    </row>
    <row r="60" spans="1: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6">
        <v>0</v>
      </c>
      <c r="N60" s="106">
        <v>0</v>
      </c>
      <c r="O60" s="106">
        <v>0</v>
      </c>
    </row>
    <row r="61" spans="1:15" ht="27.6">
      <c r="A61" s="22" t="s">
        <v>108</v>
      </c>
      <c r="B61" s="37">
        <f t="shared" ref="B61:G61" si="12">B52-B56+B58-B59+B60</f>
        <v>136.26121254719666</v>
      </c>
      <c r="C61" s="37">
        <f t="shared" si="12"/>
        <v>130.26121254719666</v>
      </c>
      <c r="D61" s="37">
        <f t="shared" si="12"/>
        <v>126.76121254719666</v>
      </c>
      <c r="E61" s="37">
        <f t="shared" si="12"/>
        <v>124.41121254719667</v>
      </c>
      <c r="F61" s="37">
        <f t="shared" si="12"/>
        <v>115.18121254719665</v>
      </c>
      <c r="G61" s="78">
        <f t="shared" si="12"/>
        <v>128.64121254719666</v>
      </c>
      <c r="H61" s="78">
        <f t="shared" ref="H61:L61" si="13">H52-H56+H58-H59+H60</f>
        <v>122.34121254719665</v>
      </c>
      <c r="I61" s="78">
        <f t="shared" si="13"/>
        <v>118.37121254719665</v>
      </c>
      <c r="J61" s="23">
        <f t="shared" si="13"/>
        <v>131.8519006897061</v>
      </c>
      <c r="K61" s="23">
        <f t="shared" si="13"/>
        <v>126.21190068970608</v>
      </c>
      <c r="L61" s="23">
        <f t="shared" si="13"/>
        <v>123.02190068970609</v>
      </c>
      <c r="M61" s="114">
        <v>124.06121254719665</v>
      </c>
      <c r="N61" s="114">
        <v>118.46121254719665</v>
      </c>
      <c r="O61" s="114">
        <v>114.86121254719666</v>
      </c>
    </row>
    <row r="62" spans="1:15" ht="27.6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13" t="s">
        <v>16</v>
      </c>
      <c r="N62" s="113" t="s">
        <v>16</v>
      </c>
      <c r="O62" s="113" t="s">
        <v>16</v>
      </c>
    </row>
    <row r="63" spans="1: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6"/>
      <c r="N63" s="116"/>
      <c r="O63" s="116"/>
    </row>
    <row r="64" spans="1:15">
      <c r="A64" s="22" t="s">
        <v>97</v>
      </c>
      <c r="B64" s="37">
        <f t="shared" ref="B64:L64" si="14">B17+B22-B50+B21+B33</f>
        <v>161.30000000000004</v>
      </c>
      <c r="C64" s="37">
        <f t="shared" si="14"/>
        <v>158.30000000000004</v>
      </c>
      <c r="D64" s="37">
        <f t="shared" si="14"/>
        <v>154.80000000000004</v>
      </c>
      <c r="E64" s="37">
        <f t="shared" si="14"/>
        <v>152.40000000000003</v>
      </c>
      <c r="F64" s="37">
        <f t="shared" si="14"/>
        <v>146.17000000000002</v>
      </c>
      <c r="G64" s="78">
        <f t="shared" si="14"/>
        <v>153.68000000000004</v>
      </c>
      <c r="H64" s="78">
        <f t="shared" si="14"/>
        <v>150.38000000000002</v>
      </c>
      <c r="I64" s="78">
        <f t="shared" si="14"/>
        <v>146.41000000000003</v>
      </c>
      <c r="J64" s="23">
        <f t="shared" si="14"/>
        <v>159.54068814250945</v>
      </c>
      <c r="K64" s="23">
        <f t="shared" si="14"/>
        <v>156.90068814250947</v>
      </c>
      <c r="L64" s="23">
        <f t="shared" si="14"/>
        <v>153.71068814250947</v>
      </c>
      <c r="M64" s="114">
        <v>149.10000000000002</v>
      </c>
      <c r="N64" s="114">
        <v>146.50000000000003</v>
      </c>
      <c r="O64" s="114">
        <v>142.90000000000003</v>
      </c>
    </row>
    <row r="65" spans="1: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13" t="s">
        <v>16</v>
      </c>
      <c r="N65" s="113" t="s">
        <v>16</v>
      </c>
      <c r="O65" s="113" t="s">
        <v>16</v>
      </c>
    </row>
  </sheetData>
  <mergeCells count="5"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5"/>
  <sheetViews>
    <sheetView workbookViewId="0">
      <pane xSplit="1" ySplit="1" topLeftCell="G53" activePane="bottomRight" state="frozen"/>
      <selection pane="topRight"/>
      <selection pane="bottomLeft"/>
      <selection pane="bottomRight" activeCell="M1" sqref="M1:O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24.69921875" style="3" customWidth="1"/>
    <col min="14" max="14" width="15.69921875" style="3" customWidth="1"/>
    <col min="15" max="15" width="16.5" style="3" customWidth="1"/>
    <col min="16" max="16384" width="9" style="3"/>
  </cols>
  <sheetData>
    <row r="1" spans="1:15" ht="14.25" customHeight="1">
      <c r="A1" s="4"/>
      <c r="B1" s="102" t="s">
        <v>100</v>
      </c>
      <c r="C1" s="102"/>
      <c r="D1" s="102"/>
      <c r="E1" s="102" t="s">
        <v>101</v>
      </c>
      <c r="F1" s="102"/>
      <c r="G1" s="103" t="s">
        <v>113</v>
      </c>
      <c r="H1" s="103"/>
      <c r="I1" s="103"/>
      <c r="J1" s="102" t="s">
        <v>116</v>
      </c>
      <c r="K1" s="102"/>
      <c r="L1" s="102"/>
      <c r="M1" s="102" t="s">
        <v>122</v>
      </c>
      <c r="N1" s="102"/>
      <c r="O1" s="102"/>
    </row>
    <row r="2" spans="1:1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7" t="s">
        <v>102</v>
      </c>
      <c r="N2" s="118" t="s">
        <v>103</v>
      </c>
      <c r="O2" s="118" t="s">
        <v>104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20">
        <v>2.6</v>
      </c>
      <c r="N3" s="120">
        <v>2.6</v>
      </c>
      <c r="O3" s="120">
        <v>2.6</v>
      </c>
    </row>
    <row r="4" spans="1: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20">
        <v>100</v>
      </c>
      <c r="N4" s="120">
        <v>100</v>
      </c>
      <c r="O4" s="120">
        <v>100</v>
      </c>
    </row>
    <row r="5" spans="1: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21" t="s">
        <v>16</v>
      </c>
      <c r="N5" s="121" t="s">
        <v>16</v>
      </c>
      <c r="O5" s="121" t="s">
        <v>16</v>
      </c>
    </row>
    <row r="6" spans="1: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22">
        <v>10000000</v>
      </c>
      <c r="N6" s="122">
        <v>2000000</v>
      </c>
      <c r="O6" s="122">
        <v>2000000</v>
      </c>
    </row>
    <row r="7" spans="1: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21" t="s">
        <v>16</v>
      </c>
      <c r="N7" s="121" t="s">
        <v>16</v>
      </c>
      <c r="O7" s="121" t="s">
        <v>16</v>
      </c>
    </row>
    <row r="8" spans="1: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23">
        <v>0.1</v>
      </c>
      <c r="N8" s="123">
        <v>0.1</v>
      </c>
      <c r="O8" s="123">
        <v>0.1</v>
      </c>
    </row>
    <row r="9" spans="1:15" ht="27.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22" t="s">
        <v>22</v>
      </c>
      <c r="N9" s="122" t="s">
        <v>22</v>
      </c>
      <c r="O9" s="122" t="s">
        <v>22</v>
      </c>
    </row>
    <row r="10" spans="1: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22">
        <v>3</v>
      </c>
      <c r="N10" s="122">
        <v>3</v>
      </c>
      <c r="O10" s="122">
        <v>3</v>
      </c>
    </row>
    <row r="11" spans="1: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24"/>
      <c r="N11" s="124"/>
      <c r="O11" s="124"/>
    </row>
    <row r="12" spans="1:1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22">
        <v>192</v>
      </c>
      <c r="N12" s="122">
        <v>192</v>
      </c>
      <c r="O12" s="122">
        <v>192</v>
      </c>
    </row>
    <row r="13" spans="1: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22">
        <v>64</v>
      </c>
      <c r="N13" s="122">
        <v>64</v>
      </c>
      <c r="O13" s="122">
        <v>64</v>
      </c>
    </row>
    <row r="14" spans="1: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9">
        <v>4</v>
      </c>
      <c r="N14" s="119">
        <v>4</v>
      </c>
      <c r="O14" s="119">
        <v>4</v>
      </c>
    </row>
    <row r="15" spans="1: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9">
        <v>24</v>
      </c>
      <c r="N15" s="119">
        <v>24</v>
      </c>
      <c r="O15" s="119">
        <v>24</v>
      </c>
    </row>
    <row r="16" spans="1: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22">
        <v>44</v>
      </c>
      <c r="N16" s="122">
        <v>44</v>
      </c>
      <c r="O16" s="122">
        <v>44</v>
      </c>
    </row>
    <row r="17" spans="1:15" ht="27.6">
      <c r="A17" s="8" t="s">
        <v>35</v>
      </c>
      <c r="B17" s="29">
        <f t="shared" ref="B17:L17" si="1">B15+10*LOG10(B42/1000000)</f>
        <v>47.80581786829169</v>
      </c>
      <c r="C17" s="29">
        <f t="shared" si="1"/>
        <v>41.57332496431269</v>
      </c>
      <c r="D17" s="29">
        <f t="shared" si="1"/>
        <v>41.57332496431269</v>
      </c>
      <c r="E17" s="29">
        <f t="shared" si="1"/>
        <v>43.47237607870666</v>
      </c>
      <c r="F17" s="29">
        <f t="shared" si="1"/>
        <v>35.997551772534749</v>
      </c>
      <c r="G17" s="73">
        <f t="shared" si="1"/>
        <v>42.57332496431269</v>
      </c>
      <c r="H17" s="73">
        <f t="shared" si="1"/>
        <v>36.638726768652234</v>
      </c>
      <c r="I17" s="73">
        <f t="shared" si="1"/>
        <v>36.638726768652234</v>
      </c>
      <c r="J17" s="13">
        <f t="shared" si="1"/>
        <v>48.816083660320572</v>
      </c>
      <c r="K17" s="13">
        <f t="shared" si="1"/>
        <v>42.365137424788934</v>
      </c>
      <c r="L17" s="13">
        <f t="shared" si="1"/>
        <v>42.365137424788934</v>
      </c>
      <c r="M17" s="122">
        <v>42.57332496431269</v>
      </c>
      <c r="N17" s="122">
        <v>36.638726768652234</v>
      </c>
      <c r="O17" s="122">
        <v>36.638726768652234</v>
      </c>
    </row>
    <row r="18" spans="1:15" ht="41.4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22">
        <v>12.771212547196624</v>
      </c>
      <c r="N18" s="122">
        <v>12.771212547196624</v>
      </c>
      <c r="O18" s="122">
        <v>12.771212547196624</v>
      </c>
    </row>
    <row r="19" spans="1: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22">
        <v>8</v>
      </c>
      <c r="N19" s="122">
        <v>8</v>
      </c>
      <c r="O19" s="122">
        <v>8</v>
      </c>
    </row>
    <row r="20" spans="1:15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9">
        <v>0</v>
      </c>
      <c r="N20" s="119">
        <v>0</v>
      </c>
      <c r="O20" s="119">
        <v>0</v>
      </c>
    </row>
    <row r="21" spans="1:15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25">
        <v>12</v>
      </c>
      <c r="N21" s="125">
        <v>12</v>
      </c>
      <c r="O21" s="125">
        <v>12</v>
      </c>
    </row>
    <row r="22" spans="1: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22">
        <v>0</v>
      </c>
      <c r="N22" s="122">
        <v>0</v>
      </c>
      <c r="O22" s="122">
        <v>0</v>
      </c>
    </row>
    <row r="23" spans="1: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22">
        <v>0</v>
      </c>
      <c r="N23" s="122">
        <v>0</v>
      </c>
      <c r="O23" s="122">
        <v>0</v>
      </c>
    </row>
    <row r="24" spans="1:15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22">
        <v>3</v>
      </c>
      <c r="N24" s="122">
        <v>3</v>
      </c>
      <c r="O24" s="122">
        <v>3</v>
      </c>
    </row>
    <row r="25" spans="1: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21" t="s">
        <v>16</v>
      </c>
      <c r="N25" s="121" t="s">
        <v>16</v>
      </c>
      <c r="O25" s="121" t="s">
        <v>16</v>
      </c>
    </row>
    <row r="26" spans="1:15">
      <c r="A26" s="8" t="s">
        <v>51</v>
      </c>
      <c r="B26" s="29">
        <f t="shared" ref="B26:L26" si="4">B17+B18+B21-B23-B24</f>
        <v>69.577030415488309</v>
      </c>
      <c r="C26" s="29">
        <f t="shared" si="4"/>
        <v>63.344537511509316</v>
      </c>
      <c r="D26" s="29">
        <f t="shared" si="4"/>
        <v>63.344537511509316</v>
      </c>
      <c r="E26" s="29">
        <f t="shared" si="4"/>
        <v>62.333588625903275</v>
      </c>
      <c r="F26" s="29">
        <f t="shared" si="4"/>
        <v>54.858764319731371</v>
      </c>
      <c r="G26" s="73">
        <f t="shared" si="4"/>
        <v>64.344537511509316</v>
      </c>
      <c r="H26" s="73">
        <f t="shared" si="4"/>
        <v>58.40993931584886</v>
      </c>
      <c r="I26" s="73">
        <f t="shared" si="4"/>
        <v>58.40993931584886</v>
      </c>
      <c r="J26" s="13">
        <f t="shared" si="4"/>
        <v>70.988795990716255</v>
      </c>
      <c r="K26" s="13">
        <f t="shared" si="4"/>
        <v>64.537849755184624</v>
      </c>
      <c r="L26" s="13">
        <f t="shared" si="4"/>
        <v>64.537849755184624</v>
      </c>
      <c r="M26" s="122">
        <v>64.344537511509316</v>
      </c>
      <c r="N26" s="122">
        <v>58.40993931584886</v>
      </c>
      <c r="O26" s="122">
        <v>58.40993931584886</v>
      </c>
    </row>
    <row r="27" spans="1: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24"/>
      <c r="N27" s="124"/>
      <c r="O27" s="124"/>
    </row>
    <row r="28" spans="1: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22">
        <v>4</v>
      </c>
      <c r="N28" s="122">
        <v>2</v>
      </c>
      <c r="O28" s="122">
        <v>1</v>
      </c>
    </row>
    <row r="29" spans="1: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22">
        <v>4</v>
      </c>
      <c r="N29" s="122">
        <v>2</v>
      </c>
      <c r="O29" s="122">
        <v>1</v>
      </c>
    </row>
    <row r="30" spans="1:15" ht="41.4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22">
        <v>0</v>
      </c>
      <c r="N30" s="122">
        <v>-3</v>
      </c>
      <c r="O30" s="122">
        <v>-3</v>
      </c>
    </row>
    <row r="31" spans="1: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22">
        <v>0</v>
      </c>
      <c r="N31" s="122">
        <v>-3</v>
      </c>
      <c r="O31" s="122">
        <v>-3</v>
      </c>
    </row>
    <row r="32" spans="1:15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22">
        <v>0</v>
      </c>
      <c r="N32" s="122">
        <v>0</v>
      </c>
      <c r="O32" s="122">
        <v>0</v>
      </c>
    </row>
    <row r="33" spans="1:15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22">
        <v>0</v>
      </c>
      <c r="N33" s="122">
        <v>0</v>
      </c>
      <c r="O33" s="122">
        <v>0</v>
      </c>
    </row>
    <row r="34" spans="1:15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22">
        <v>1</v>
      </c>
      <c r="N34" s="122">
        <v>1</v>
      </c>
      <c r="O34" s="122">
        <v>1</v>
      </c>
    </row>
    <row r="35" spans="1: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20">
        <v>7</v>
      </c>
      <c r="N35" s="120">
        <v>7</v>
      </c>
      <c r="O35" s="120">
        <v>7</v>
      </c>
    </row>
    <row r="36" spans="1: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20">
        <v>-174</v>
      </c>
      <c r="N36" s="120">
        <v>-174</v>
      </c>
      <c r="O36" s="120">
        <v>-174</v>
      </c>
    </row>
    <row r="37" spans="1: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22" t="s">
        <v>16</v>
      </c>
      <c r="N37" s="122" t="s">
        <v>16</v>
      </c>
      <c r="O37" s="122" t="s">
        <v>16</v>
      </c>
    </row>
    <row r="38" spans="1: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9">
        <v>-999</v>
      </c>
      <c r="N38" s="119">
        <v>-999</v>
      </c>
      <c r="O38" s="119">
        <v>-999</v>
      </c>
    </row>
    <row r="39" spans="1:15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21" t="s">
        <v>16</v>
      </c>
      <c r="N39" s="121" t="s">
        <v>16</v>
      </c>
      <c r="O39" s="121" t="s">
        <v>16</v>
      </c>
    </row>
    <row r="40" spans="1:15" ht="27.6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22">
        <v>-167.00000000000003</v>
      </c>
      <c r="N40" s="122">
        <v>-167.00000000000003</v>
      </c>
      <c r="O40" s="122">
        <v>-167.00000000000003</v>
      </c>
    </row>
    <row r="41" spans="1: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22" t="s">
        <v>16</v>
      </c>
      <c r="N41" s="122" t="s">
        <v>16</v>
      </c>
      <c r="O41" s="122" t="s">
        <v>16</v>
      </c>
    </row>
    <row r="42" spans="1: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25">
        <v>72000000</v>
      </c>
      <c r="N42" s="125">
        <v>18360000</v>
      </c>
      <c r="O42" s="125">
        <v>18360000</v>
      </c>
    </row>
    <row r="43" spans="1: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22" t="s">
        <v>16</v>
      </c>
      <c r="N43" s="122" t="s">
        <v>16</v>
      </c>
      <c r="O43" s="122" t="s">
        <v>16</v>
      </c>
    </row>
    <row r="44" spans="1:15">
      <c r="A44" s="8" t="s">
        <v>72</v>
      </c>
      <c r="B44" s="29">
        <f t="shared" ref="B44:L44" si="7">B40+10*LOG10(B42)</f>
        <v>-92.194182131708345</v>
      </c>
      <c r="C44" s="29">
        <f t="shared" si="7"/>
        <v>-98.426675035687353</v>
      </c>
      <c r="D44" s="29">
        <f t="shared" si="7"/>
        <v>-98.426675035687353</v>
      </c>
      <c r="E44" s="29">
        <f t="shared" si="7"/>
        <v>-87.527623921293369</v>
      </c>
      <c r="F44" s="29">
        <f t="shared" si="7"/>
        <v>-95.00244822746528</v>
      </c>
      <c r="G44" s="73">
        <f t="shared" si="7"/>
        <v>-88.426675035687353</v>
      </c>
      <c r="H44" s="73">
        <f t="shared" si="7"/>
        <v>-94.361273231347795</v>
      </c>
      <c r="I44" s="73">
        <f t="shared" si="7"/>
        <v>-94.361273231347795</v>
      </c>
      <c r="J44" s="13">
        <f t="shared" si="7"/>
        <v>-89.173104698989818</v>
      </c>
      <c r="K44" s="13">
        <f t="shared" si="7"/>
        <v>-95.624050934521463</v>
      </c>
      <c r="L44" s="13">
        <f t="shared" si="7"/>
        <v>-95.624050934521463</v>
      </c>
      <c r="M44" s="122">
        <v>-88.426675035687353</v>
      </c>
      <c r="N44" s="122">
        <v>-94.361273231347795</v>
      </c>
      <c r="O44" s="122">
        <v>-94.361273231347795</v>
      </c>
    </row>
    <row r="45" spans="1: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22" t="s">
        <v>16</v>
      </c>
      <c r="N45" s="122" t="s">
        <v>16</v>
      </c>
      <c r="O45" s="122" t="s">
        <v>16</v>
      </c>
    </row>
    <row r="46" spans="1: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25">
        <v>-6.2</v>
      </c>
      <c r="N46" s="125">
        <v>-3.3</v>
      </c>
      <c r="O46" s="125">
        <v>1.5</v>
      </c>
    </row>
    <row r="47" spans="1: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22">
        <v>2</v>
      </c>
      <c r="N47" s="122">
        <v>2</v>
      </c>
      <c r="O47" s="122">
        <v>2</v>
      </c>
    </row>
    <row r="48" spans="1:15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22" t="s">
        <v>16</v>
      </c>
      <c r="N48" s="122" t="s">
        <v>16</v>
      </c>
      <c r="O48" s="122" t="s">
        <v>16</v>
      </c>
    </row>
    <row r="49" spans="1:1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20">
        <v>0</v>
      </c>
      <c r="N49" s="120">
        <v>0</v>
      </c>
      <c r="O49" s="120">
        <v>0</v>
      </c>
    </row>
    <row r="50" spans="1:15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21" t="s">
        <v>16</v>
      </c>
      <c r="N50" s="121" t="s">
        <v>16</v>
      </c>
      <c r="O50" s="121" t="s">
        <v>16</v>
      </c>
    </row>
    <row r="51" spans="1:15" ht="27.6">
      <c r="A51" s="8" t="s">
        <v>82</v>
      </c>
      <c r="B51" s="29">
        <f t="shared" ref="B51:L51" si="8">B44+B46+B47-B49</f>
        <v>-93.994182131708342</v>
      </c>
      <c r="C51" s="29">
        <f t="shared" si="8"/>
        <v>-97.526675035687347</v>
      </c>
      <c r="D51" s="29">
        <f t="shared" si="8"/>
        <v>-92.826675035687359</v>
      </c>
      <c r="E51" s="29">
        <f t="shared" si="8"/>
        <v>-95.957623921293361</v>
      </c>
      <c r="F51" s="29">
        <f t="shared" si="8"/>
        <v>-100.76244822746528</v>
      </c>
      <c r="G51" s="73">
        <f t="shared" si="8"/>
        <v>-95.516675035687356</v>
      </c>
      <c r="H51" s="73">
        <f t="shared" si="8"/>
        <v>-100.10127323134779</v>
      </c>
      <c r="I51" s="73">
        <f t="shared" si="8"/>
        <v>-97.511273231347801</v>
      </c>
      <c r="J51" s="13">
        <f t="shared" si="8"/>
        <v>-91.87310469898982</v>
      </c>
      <c r="K51" s="13">
        <f t="shared" si="8"/>
        <v>-94.704050934521462</v>
      </c>
      <c r="L51" s="13">
        <f t="shared" si="8"/>
        <v>-90.104050934521467</v>
      </c>
      <c r="M51" s="122">
        <v>-92.626675035687356</v>
      </c>
      <c r="N51" s="122">
        <v>-95.661273231347792</v>
      </c>
      <c r="O51" s="122">
        <v>-90.861273231347795</v>
      </c>
    </row>
    <row r="52" spans="1:15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6" t="s">
        <v>16</v>
      </c>
      <c r="N52" s="126" t="s">
        <v>16</v>
      </c>
      <c r="O52" s="126" t="s">
        <v>16</v>
      </c>
    </row>
    <row r="53" spans="1:15" ht="27.6">
      <c r="A53" s="22" t="s">
        <v>85</v>
      </c>
      <c r="B53" s="37">
        <f t="shared" ref="B53:G53" si="9">B26+B30+B33-B34-B51</f>
        <v>162.57121254719664</v>
      </c>
      <c r="C53" s="37">
        <f t="shared" si="9"/>
        <v>156.87121254719665</v>
      </c>
      <c r="D53" s="37">
        <f t="shared" si="9"/>
        <v>152.17121254719666</v>
      </c>
      <c r="E53" s="37">
        <f t="shared" si="9"/>
        <v>157.29121254719664</v>
      </c>
      <c r="F53" s="37">
        <f t="shared" si="9"/>
        <v>151.62121254719665</v>
      </c>
      <c r="G53" s="78">
        <f t="shared" si="9"/>
        <v>158.86121254719666</v>
      </c>
      <c r="H53" s="78">
        <f t="shared" ref="H53:L53" si="10">H26+H30+H33-H34-H51</f>
        <v>154.51121254719664</v>
      </c>
      <c r="I53" s="78">
        <f t="shared" si="10"/>
        <v>151.92121254719666</v>
      </c>
      <c r="J53" s="23">
        <f t="shared" si="10"/>
        <v>161.86190068970609</v>
      </c>
      <c r="K53" s="23">
        <f t="shared" si="10"/>
        <v>155.24190068970609</v>
      </c>
      <c r="L53" s="23">
        <f t="shared" si="10"/>
        <v>150.64190068970609</v>
      </c>
      <c r="M53" s="127">
        <v>155.97121254719667</v>
      </c>
      <c r="N53" s="127">
        <v>150.07121254719664</v>
      </c>
      <c r="O53" s="127">
        <v>145.27121254719665</v>
      </c>
    </row>
    <row r="54" spans="1: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24"/>
      <c r="N54" s="124"/>
      <c r="O54" s="124"/>
    </row>
    <row r="55" spans="1:1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9">
        <v>7</v>
      </c>
      <c r="N55" s="119">
        <v>7</v>
      </c>
      <c r="O55" s="119">
        <v>7</v>
      </c>
    </row>
    <row r="56" spans="1:15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8" t="s">
        <v>16</v>
      </c>
      <c r="N56" s="128" t="s">
        <v>16</v>
      </c>
      <c r="O56" s="128" t="s">
        <v>16</v>
      </c>
    </row>
    <row r="57" spans="1:15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9">
        <v>4.4800000000000004</v>
      </c>
      <c r="N57" s="119">
        <v>4.4800000000000004</v>
      </c>
      <c r="O57" s="119">
        <v>4.4800000000000004</v>
      </c>
    </row>
    <row r="58" spans="1: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9">
        <v>0</v>
      </c>
      <c r="N58" s="119">
        <v>0</v>
      </c>
      <c r="O58" s="119">
        <v>0</v>
      </c>
    </row>
    <row r="59" spans="1: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9">
        <v>26.25</v>
      </c>
      <c r="N59" s="119">
        <v>26.25</v>
      </c>
      <c r="O59" s="119">
        <v>26.25</v>
      </c>
    </row>
    <row r="60" spans="1: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9">
        <v>0</v>
      </c>
      <c r="N60" s="119">
        <v>0</v>
      </c>
      <c r="O60" s="119">
        <v>0</v>
      </c>
    </row>
    <row r="61" spans="1:15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6" t="s">
        <v>16</v>
      </c>
      <c r="N61" s="126" t="s">
        <v>16</v>
      </c>
      <c r="O61" s="126" t="s">
        <v>16</v>
      </c>
    </row>
    <row r="62" spans="1:15" ht="27.6">
      <c r="A62" s="22" t="s">
        <v>109</v>
      </c>
      <c r="B62" s="37">
        <f t="shared" ref="B62:G62" si="11">B53-B57+B58-B59+B60</f>
        <v>131.84121254719665</v>
      </c>
      <c r="C62" s="37">
        <f t="shared" si="11"/>
        <v>126.14121254719666</v>
      </c>
      <c r="D62" s="37">
        <f t="shared" si="11"/>
        <v>121.44121254719667</v>
      </c>
      <c r="E62" s="37">
        <f t="shared" si="11"/>
        <v>126.56121254719665</v>
      </c>
      <c r="F62" s="37">
        <f t="shared" si="11"/>
        <v>120.89121254719666</v>
      </c>
      <c r="G62" s="78">
        <f t="shared" si="11"/>
        <v>128.13121254719667</v>
      </c>
      <c r="H62" s="78">
        <f t="shared" ref="H62:L62" si="12">H53-H57+H58-H59+H60</f>
        <v>123.78121254719665</v>
      </c>
      <c r="I62" s="78">
        <f t="shared" si="12"/>
        <v>121.19121254719667</v>
      </c>
      <c r="J62" s="23">
        <f t="shared" si="12"/>
        <v>131.1319006897061</v>
      </c>
      <c r="K62" s="23">
        <f t="shared" si="12"/>
        <v>124.5119006897061</v>
      </c>
      <c r="L62" s="23">
        <f t="shared" si="12"/>
        <v>119.9119006897061</v>
      </c>
      <c r="M62" s="127">
        <v>125.24121254719668</v>
      </c>
      <c r="N62" s="127">
        <v>119.34121254719665</v>
      </c>
      <c r="O62" s="127">
        <v>114.54121254719666</v>
      </c>
    </row>
    <row r="63" spans="1: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9"/>
      <c r="N63" s="129"/>
      <c r="O63" s="129"/>
    </row>
    <row r="64" spans="1: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6" t="s">
        <v>16</v>
      </c>
      <c r="N64" s="126" t="s">
        <v>16</v>
      </c>
      <c r="O64" s="126" t="s">
        <v>16</v>
      </c>
    </row>
    <row r="65" spans="1:15">
      <c r="A65" s="22" t="s">
        <v>98</v>
      </c>
      <c r="B65" s="37">
        <f t="shared" ref="B65:L65" si="13">B17-B23-B51+B21+B33</f>
        <v>153.80000000000004</v>
      </c>
      <c r="C65" s="37">
        <f t="shared" si="13"/>
        <v>151.10000000000002</v>
      </c>
      <c r="D65" s="37">
        <f t="shared" si="13"/>
        <v>146.40000000000003</v>
      </c>
      <c r="E65" s="37">
        <f t="shared" si="13"/>
        <v>151.47</v>
      </c>
      <c r="F65" s="37">
        <f t="shared" si="13"/>
        <v>148.80000000000004</v>
      </c>
      <c r="G65" s="78">
        <f t="shared" si="13"/>
        <v>150.09000000000003</v>
      </c>
      <c r="H65" s="78">
        <f t="shared" si="13"/>
        <v>148.74</v>
      </c>
      <c r="I65" s="78">
        <f t="shared" si="13"/>
        <v>146.15000000000003</v>
      </c>
      <c r="J65" s="23">
        <f t="shared" si="13"/>
        <v>155.74068814250944</v>
      </c>
      <c r="K65" s="23">
        <f t="shared" si="13"/>
        <v>152.12068814250947</v>
      </c>
      <c r="L65" s="23">
        <f t="shared" si="13"/>
        <v>147.52068814250947</v>
      </c>
      <c r="M65" s="127">
        <v>147.20000000000005</v>
      </c>
      <c r="N65" s="127">
        <v>144.30000000000001</v>
      </c>
      <c r="O65" s="127">
        <v>139.50000000000003</v>
      </c>
    </row>
  </sheetData>
  <mergeCells count="5"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5"/>
  <sheetViews>
    <sheetView workbookViewId="0">
      <pane xSplit="1" ySplit="1" topLeftCell="B5" activePane="bottomRight" state="frozen"/>
      <selection pane="topRight"/>
      <selection pane="bottomLeft"/>
      <selection pane="bottomRight" activeCell="M14" sqref="M1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6384" width="9" style="3"/>
  </cols>
  <sheetData>
    <row r="1" spans="1:9" ht="14.25" customHeight="1">
      <c r="A1" s="4"/>
      <c r="B1" s="102" t="s">
        <v>100</v>
      </c>
      <c r="C1" s="102"/>
      <c r="D1" s="102" t="s">
        <v>101</v>
      </c>
      <c r="E1" s="102"/>
      <c r="F1" s="103" t="s">
        <v>113</v>
      </c>
      <c r="G1" s="103"/>
      <c r="H1" s="102" t="s">
        <v>116</v>
      </c>
      <c r="I1" s="102"/>
    </row>
    <row r="2" spans="1: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</row>
    <row r="30" spans="1:9" ht="41.4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</row>
    <row r="33" spans="1:9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</row>
    <row r="38" spans="1:9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27.6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</row>
    <row r="46" spans="1:9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27.6">
      <c r="A50" s="8" t="s">
        <v>80</v>
      </c>
      <c r="B50" s="13">
        <f t="shared" ref="B50:I50" si="6">B43+B45+B47-B48</f>
        <v>-118.83697499232716</v>
      </c>
      <c r="C50" s="13">
        <f t="shared" si="6"/>
        <v>-118.53697499232715</v>
      </c>
      <c r="D50" s="13">
        <f t="shared" si="6"/>
        <v>-121.73697499232715</v>
      </c>
      <c r="E50" s="13">
        <f t="shared" si="6"/>
        <v>-121.73697499232715</v>
      </c>
      <c r="F50" s="86">
        <f t="shared" si="6"/>
        <v>-115.26697499232715</v>
      </c>
      <c r="G50" s="86">
        <f t="shared" si="6"/>
        <v>-115.14697499232715</v>
      </c>
      <c r="H50" s="13">
        <f t="shared" si="6"/>
        <v>-109.47536389278032</v>
      </c>
      <c r="I50" s="13">
        <f t="shared" si="6"/>
        <v>-109.47536389278032</v>
      </c>
    </row>
    <row r="51" spans="1:9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27.6">
      <c r="A52" s="22" t="s">
        <v>83</v>
      </c>
      <c r="B52" s="23">
        <f t="shared" ref="B52:I52" si="7">B25+B30+B33-B34-B50</f>
        <v>158.60818753952378</v>
      </c>
      <c r="C52" s="23">
        <f t="shared" si="7"/>
        <v>155.30818753952377</v>
      </c>
      <c r="D52" s="23">
        <f t="shared" si="7"/>
        <v>162.59818753952376</v>
      </c>
      <c r="E52" s="23">
        <f t="shared" si="7"/>
        <v>159.59818753952376</v>
      </c>
      <c r="F52" s="90">
        <f t="shared" si="7"/>
        <v>155.03818753952379</v>
      </c>
      <c r="G52" s="90">
        <f t="shared" si="7"/>
        <v>151.91818753952379</v>
      </c>
      <c r="H52" s="23">
        <f t="shared" si="7"/>
        <v>156.298076223176</v>
      </c>
      <c r="I52" s="23">
        <f t="shared" si="7"/>
        <v>153.298076223176</v>
      </c>
    </row>
    <row r="53" spans="1: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</row>
    <row r="56" spans="1:9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</row>
    <row r="57" spans="1:9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</row>
    <row r="59" spans="1:9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</row>
    <row r="60" spans="1:9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</row>
    <row r="61" spans="1:9" ht="27.6">
      <c r="A61" s="22" t="s">
        <v>108</v>
      </c>
      <c r="B61" s="23">
        <f t="shared" ref="B61:I61" si="8">B52-B56+B58-B59+B60</f>
        <v>124.79818753952378</v>
      </c>
      <c r="C61" s="23">
        <f t="shared" si="8"/>
        <v>121.49818753952377</v>
      </c>
      <c r="D61" s="23">
        <f t="shared" si="8"/>
        <v>128.78818753952376</v>
      </c>
      <c r="E61" s="23">
        <f t="shared" si="8"/>
        <v>125.78818753952376</v>
      </c>
      <c r="F61" s="90">
        <f t="shared" si="8"/>
        <v>121.22818753952379</v>
      </c>
      <c r="G61" s="90">
        <f t="shared" si="8"/>
        <v>118.10818753952378</v>
      </c>
      <c r="H61" s="23">
        <f t="shared" si="8"/>
        <v>122.48807622317599</v>
      </c>
      <c r="I61" s="23">
        <f t="shared" si="8"/>
        <v>119.48807622317599</v>
      </c>
    </row>
    <row r="62" spans="1:9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>
      <c r="C63" s="2"/>
      <c r="E63" s="2"/>
      <c r="G63" s="82"/>
      <c r="H63" s="2"/>
      <c r="I63" s="2"/>
    </row>
    <row r="64" spans="1:9">
      <c r="A64" s="22" t="s">
        <v>97</v>
      </c>
      <c r="B64" s="23">
        <f t="shared" ref="B64:I64" si="9">B17+B22-B50+B21+B33</f>
        <v>149.83697499232716</v>
      </c>
      <c r="C64" s="23">
        <f t="shared" si="9"/>
        <v>149.53697499232715</v>
      </c>
      <c r="D64" s="23">
        <f t="shared" si="9"/>
        <v>156.77697499232713</v>
      </c>
      <c r="E64" s="23">
        <f t="shared" si="9"/>
        <v>156.77697499232713</v>
      </c>
      <c r="F64" s="90">
        <f t="shared" si="9"/>
        <v>146.26697499232716</v>
      </c>
      <c r="G64" s="90">
        <f t="shared" si="9"/>
        <v>146.14697499232716</v>
      </c>
      <c r="H64" s="23">
        <f t="shared" si="9"/>
        <v>147.52686367597937</v>
      </c>
      <c r="I64" s="23">
        <f t="shared" si="9"/>
        <v>147.52686367597937</v>
      </c>
    </row>
    <row r="65" spans="1: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workbookViewId="0">
      <pane xSplit="1" ySplit="1" topLeftCell="C2" activePane="bottomRight" state="frozen"/>
      <selection pane="topRight"/>
      <selection pane="bottomLeft"/>
      <selection pane="bottomRight" activeCell="K16" sqref="K1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6384" width="9" style="3"/>
  </cols>
  <sheetData>
    <row r="1" spans="1:9" ht="14.25" customHeight="1">
      <c r="A1" s="4"/>
      <c r="B1" s="102" t="s">
        <v>100</v>
      </c>
      <c r="C1" s="102"/>
      <c r="D1" s="102" t="s">
        <v>101</v>
      </c>
      <c r="E1" s="102"/>
      <c r="F1" s="103" t="s">
        <v>113</v>
      </c>
      <c r="G1" s="103"/>
      <c r="H1" s="102" t="s">
        <v>116</v>
      </c>
      <c r="I1" s="102"/>
    </row>
    <row r="2" spans="1: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</row>
    <row r="30" spans="1:9" ht="41.4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</row>
    <row r="33" spans="1:9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</row>
    <row r="38" spans="1:9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27.6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</row>
    <row r="46" spans="1:9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27.6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</row>
    <row r="51" spans="1:9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27.6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</row>
    <row r="53" spans="1: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</row>
    <row r="56" spans="1:9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</row>
    <row r="57" spans="1:9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</row>
    <row r="59" spans="1:9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</row>
    <row r="60" spans="1:9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</row>
    <row r="61" spans="1:9" ht="27.6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</row>
    <row r="62" spans="1:9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>
      <c r="C63" s="2"/>
      <c r="E63" s="2"/>
      <c r="G63" s="82"/>
      <c r="H63" s="2"/>
      <c r="I63" s="2"/>
    </row>
    <row r="64" spans="1:9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</row>
    <row r="65" spans="1: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K11" sqref="K1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6384" width="9" style="3"/>
  </cols>
  <sheetData>
    <row r="1" spans="1:9" ht="14.25" customHeight="1">
      <c r="A1" s="4"/>
      <c r="B1" s="102" t="s">
        <v>100</v>
      </c>
      <c r="C1" s="102"/>
      <c r="D1" s="102" t="s">
        <v>101</v>
      </c>
      <c r="E1" s="102"/>
      <c r="F1" s="103" t="s">
        <v>113</v>
      </c>
      <c r="G1" s="103"/>
      <c r="H1" s="102" t="s">
        <v>116</v>
      </c>
      <c r="I1" s="102"/>
    </row>
    <row r="2" spans="1: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</row>
    <row r="30" spans="1:9" ht="41.4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</row>
    <row r="33" spans="1:9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</row>
    <row r="38" spans="1:9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27.6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</row>
    <row r="46" spans="1:9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27.6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</row>
    <row r="51" spans="1:9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27.6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</row>
    <row r="53" spans="1: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</row>
    <row r="56" spans="1:9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</row>
    <row r="57" spans="1:9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</row>
    <row r="59" spans="1:9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</row>
    <row r="60" spans="1:9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</row>
    <row r="61" spans="1:9" ht="27.6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</row>
    <row r="62" spans="1:9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>
      <c r="C63" s="2"/>
      <c r="E63" s="2"/>
      <c r="G63" s="82"/>
      <c r="H63" s="2"/>
      <c r="I63" s="2"/>
    </row>
    <row r="64" spans="1:9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</row>
    <row r="65" spans="1: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5"/>
  <sheetViews>
    <sheetView workbookViewId="0">
      <pane xSplit="1" ySplit="1" topLeftCell="F40" activePane="bottomRight" state="frozen"/>
      <selection pane="topRight"/>
      <selection pane="bottomLeft"/>
      <selection pane="bottomRight" activeCell="G46" sqref="G4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13.5" style="3" customWidth="1"/>
    <col min="11" max="11" width="16.796875" style="3" customWidth="1"/>
    <col min="12" max="16384" width="9" style="3"/>
  </cols>
  <sheetData>
    <row r="1" spans="1:11" ht="14.25" customHeight="1">
      <c r="A1" s="4"/>
      <c r="B1" s="102" t="s">
        <v>100</v>
      </c>
      <c r="C1" s="102"/>
      <c r="D1" s="102" t="s">
        <v>101</v>
      </c>
      <c r="E1" s="102"/>
      <c r="F1" s="103" t="s">
        <v>113</v>
      </c>
      <c r="G1" s="103"/>
      <c r="H1" s="102" t="s">
        <v>116</v>
      </c>
      <c r="I1" s="102"/>
      <c r="J1" s="102" t="s">
        <v>122</v>
      </c>
      <c r="K1" s="102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8" t="s">
        <v>102</v>
      </c>
      <c r="K2" s="139" t="s">
        <v>110</v>
      </c>
    </row>
    <row r="3" spans="1:1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32">
        <v>2.6</v>
      </c>
      <c r="K3" s="132">
        <v>2.6</v>
      </c>
    </row>
    <row r="4" spans="1:1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32">
        <v>100</v>
      </c>
      <c r="K4" s="132">
        <v>100</v>
      </c>
    </row>
    <row r="5" spans="1:1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7" t="s">
        <v>16</v>
      </c>
      <c r="K5" s="137" t="s">
        <v>16</v>
      </c>
    </row>
    <row r="6" spans="1:11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32">
        <v>1000000</v>
      </c>
      <c r="K6" s="132">
        <v>1000000</v>
      </c>
    </row>
    <row r="7" spans="1:11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7" t="s">
        <v>16</v>
      </c>
      <c r="K7" s="137" t="s">
        <v>16</v>
      </c>
    </row>
    <row r="8" spans="1:11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35">
        <v>0.1</v>
      </c>
      <c r="K8" s="135">
        <v>0.1</v>
      </c>
    </row>
    <row r="9" spans="1:11" ht="27.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30" t="s">
        <v>22</v>
      </c>
      <c r="K9" s="130" t="s">
        <v>22</v>
      </c>
    </row>
    <row r="10" spans="1:1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30">
        <v>3</v>
      </c>
      <c r="K10" s="130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31"/>
      <c r="K11" s="131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32">
        <v>1</v>
      </c>
      <c r="K12" s="132">
        <v>1</v>
      </c>
    </row>
    <row r="13" spans="1:1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30">
        <v>64</v>
      </c>
      <c r="K13" s="130">
        <v>64</v>
      </c>
    </row>
    <row r="14" spans="1:1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30">
        <v>1</v>
      </c>
      <c r="K14" s="130">
        <v>1</v>
      </c>
    </row>
    <row r="15" spans="1:1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30" t="s">
        <v>16</v>
      </c>
      <c r="K15" s="130" t="s">
        <v>16</v>
      </c>
    </row>
    <row r="16" spans="1:1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32">
        <v>23</v>
      </c>
      <c r="K16" s="132">
        <v>23</v>
      </c>
    </row>
    <row r="17" spans="1:11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32">
        <v>23</v>
      </c>
      <c r="K17" s="132">
        <v>23</v>
      </c>
    </row>
    <row r="18" spans="1:11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30">
        <v>0</v>
      </c>
      <c r="K18" s="130">
        <v>-3</v>
      </c>
    </row>
    <row r="19" spans="1:1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32">
        <v>0</v>
      </c>
      <c r="K19" s="132">
        <v>-3</v>
      </c>
    </row>
    <row r="20" spans="1:11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30">
        <v>0</v>
      </c>
      <c r="K20" s="130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30">
        <v>0</v>
      </c>
      <c r="K21" s="130">
        <v>0</v>
      </c>
    </row>
    <row r="22" spans="1:1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32">
        <v>0</v>
      </c>
      <c r="K22" s="132">
        <v>0</v>
      </c>
    </row>
    <row r="23" spans="1:1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32">
        <v>0</v>
      </c>
      <c r="K23" s="132">
        <v>0</v>
      </c>
    </row>
    <row r="24" spans="1:11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32">
        <v>1</v>
      </c>
      <c r="K24" s="132">
        <v>1</v>
      </c>
    </row>
    <row r="25" spans="1:11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7" t="s">
        <v>16</v>
      </c>
      <c r="K25" s="137" t="s">
        <v>16</v>
      </c>
    </row>
    <row r="26" spans="1:11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32">
        <v>22</v>
      </c>
      <c r="K26" s="132">
        <v>19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31"/>
      <c r="K27" s="131"/>
    </row>
    <row r="28" spans="1:1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30">
        <v>192</v>
      </c>
      <c r="K28" s="130">
        <v>192</v>
      </c>
    </row>
    <row r="29" spans="1:1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40">
        <v>4</v>
      </c>
      <c r="K29" s="140">
        <v>4</v>
      </c>
    </row>
    <row r="30" spans="1:11" ht="41.4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30">
        <v>12.771212547196624</v>
      </c>
      <c r="K30" s="130">
        <v>12.771212547196624</v>
      </c>
    </row>
    <row r="31" spans="1:1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32">
        <v>8</v>
      </c>
      <c r="K31" s="132">
        <v>8</v>
      </c>
    </row>
    <row r="32" spans="1:11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40">
        <v>0</v>
      </c>
      <c r="K32" s="140">
        <v>0</v>
      </c>
    </row>
    <row r="33" spans="1:11" ht="27.6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6">
        <v>12</v>
      </c>
      <c r="K33" s="136">
        <v>12</v>
      </c>
    </row>
    <row r="34" spans="1:11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32">
        <v>3</v>
      </c>
      <c r="K34" s="132">
        <v>3</v>
      </c>
    </row>
    <row r="35" spans="1:1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32">
        <v>5</v>
      </c>
      <c r="K35" s="132">
        <v>5</v>
      </c>
    </row>
    <row r="36" spans="1:11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30">
        <v>-174</v>
      </c>
      <c r="K36" s="130">
        <v>-174</v>
      </c>
    </row>
    <row r="37" spans="1:11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30" t="s">
        <v>16</v>
      </c>
      <c r="K37" s="130" t="s">
        <v>16</v>
      </c>
    </row>
    <row r="38" spans="1:11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40">
        <v>-999</v>
      </c>
      <c r="K38" s="140">
        <v>-999</v>
      </c>
    </row>
    <row r="39" spans="1:11" ht="27.6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7" t="s">
        <v>16</v>
      </c>
      <c r="K39" s="137" t="s">
        <v>16</v>
      </c>
    </row>
    <row r="40" spans="1:11" ht="27.6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30">
        <v>-169.00000000000003</v>
      </c>
      <c r="K40" s="130">
        <v>-169.00000000000003</v>
      </c>
    </row>
    <row r="41" spans="1:11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30" t="s">
        <v>16</v>
      </c>
      <c r="K41" s="130" t="s">
        <v>16</v>
      </c>
    </row>
    <row r="42" spans="1:11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6">
        <v>10800000</v>
      </c>
      <c r="K42" s="136">
        <v>10800000</v>
      </c>
    </row>
    <row r="43" spans="1:11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7" t="s">
        <v>16</v>
      </c>
      <c r="K43" s="137" t="s">
        <v>16</v>
      </c>
    </row>
    <row r="44" spans="1:11">
      <c r="A44" s="8" t="s">
        <v>72</v>
      </c>
      <c r="B44" s="13">
        <f t="shared" ref="B44:I44" si="4">B40+10*LOG10(B42)</f>
        <v>-98.965394678904971</v>
      </c>
      <c r="C44" s="13">
        <f t="shared" si="4"/>
        <v>-98.965394678904971</v>
      </c>
      <c r="D44" s="13">
        <f t="shared" si="4"/>
        <v>-97.996294548824409</v>
      </c>
      <c r="E44" s="13">
        <f t="shared" si="4"/>
        <v>-97.996294548824409</v>
      </c>
      <c r="F44" s="86">
        <f t="shared" si="4"/>
        <v>-98.66576244513054</v>
      </c>
      <c r="G44" s="86">
        <f t="shared" si="4"/>
        <v>-98.66576244513054</v>
      </c>
      <c r="H44" s="13">
        <f t="shared" si="4"/>
        <v>-93.699285520497185</v>
      </c>
      <c r="I44" s="13">
        <f t="shared" si="4"/>
        <v>-93.699285520497185</v>
      </c>
      <c r="J44" s="130">
        <v>-98.66576244513054</v>
      </c>
      <c r="K44" s="130">
        <v>-98.66576244513054</v>
      </c>
    </row>
    <row r="45" spans="1:11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30" t="s">
        <v>16</v>
      </c>
      <c r="K45" s="130" t="s">
        <v>16</v>
      </c>
    </row>
    <row r="46" spans="1:11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6">
        <v>-9.1</v>
      </c>
      <c r="K46" s="136">
        <v>-9.1</v>
      </c>
    </row>
    <row r="47" spans="1:1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32">
        <v>2</v>
      </c>
      <c r="K47" s="132">
        <v>2</v>
      </c>
    </row>
    <row r="48" spans="1:11" ht="27.6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32" t="s">
        <v>16</v>
      </c>
      <c r="K48" s="132" t="s">
        <v>16</v>
      </c>
    </row>
    <row r="49" spans="1:11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32">
        <v>0</v>
      </c>
      <c r="K49" s="132">
        <v>0</v>
      </c>
    </row>
    <row r="50" spans="1:11" ht="27.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7" t="s">
        <v>16</v>
      </c>
      <c r="K50" s="137" t="s">
        <v>16</v>
      </c>
    </row>
    <row r="51" spans="1:11" ht="27.6">
      <c r="A51" s="8" t="s">
        <v>82</v>
      </c>
      <c r="B51" s="13">
        <f t="shared" ref="B51:I51" si="5">B44+B46+B47-B49</f>
        <v>-98.265394678904968</v>
      </c>
      <c r="C51" s="13">
        <f t="shared" si="5"/>
        <v>-98.265394678904968</v>
      </c>
      <c r="D51" s="13">
        <f t="shared" si="5"/>
        <v>-102.15629454882441</v>
      </c>
      <c r="E51" s="13">
        <f t="shared" si="5"/>
        <v>-102.15629454882441</v>
      </c>
      <c r="F51" s="86">
        <f t="shared" si="5"/>
        <v>-103.23576244513055</v>
      </c>
      <c r="G51" s="86">
        <f t="shared" si="5"/>
        <v>-103.19576244513054</v>
      </c>
      <c r="H51" s="13">
        <f t="shared" si="5"/>
        <v>-92.449285520497185</v>
      </c>
      <c r="I51" s="13">
        <f t="shared" si="5"/>
        <v>-92.619285520497186</v>
      </c>
      <c r="J51" s="130">
        <v>-108.86576244513054</v>
      </c>
      <c r="K51" s="130">
        <v>-108.86576244513054</v>
      </c>
    </row>
    <row r="52" spans="1:11" ht="27.6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42" t="s">
        <v>16</v>
      </c>
      <c r="K52" s="142" t="s">
        <v>16</v>
      </c>
    </row>
    <row r="53" spans="1:11" ht="27.6">
      <c r="A53" s="45" t="s">
        <v>85</v>
      </c>
      <c r="B53" s="23">
        <f t="shared" ref="B53:I53" si="6">B26+B30+B33-B34-B51</f>
        <v>142.03660722610158</v>
      </c>
      <c r="C53" s="23">
        <f t="shared" si="6"/>
        <v>139.03660722610158</v>
      </c>
      <c r="D53" s="23">
        <f t="shared" si="6"/>
        <v>143.01750709602103</v>
      </c>
      <c r="E53" s="23">
        <f t="shared" si="6"/>
        <v>140.01750709602103</v>
      </c>
      <c r="F53" s="90">
        <f t="shared" si="6"/>
        <v>147.00697499232717</v>
      </c>
      <c r="G53" s="90">
        <f t="shared" si="6"/>
        <v>143.96697499232715</v>
      </c>
      <c r="H53" s="23">
        <f t="shared" si="6"/>
        <v>139.27199785089289</v>
      </c>
      <c r="I53" s="23">
        <f t="shared" si="6"/>
        <v>136.44199785089288</v>
      </c>
      <c r="J53" s="133">
        <v>152.63697499232717</v>
      </c>
      <c r="K53" s="133">
        <v>149.63697499232717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31"/>
      <c r="K54" s="131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40">
        <v>7</v>
      </c>
      <c r="K55" s="140">
        <v>7</v>
      </c>
    </row>
    <row r="56" spans="1:11" ht="27.6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41" t="s">
        <v>16</v>
      </c>
      <c r="K56" s="141" t="s">
        <v>16</v>
      </c>
    </row>
    <row r="57" spans="1:11" ht="27.6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40">
        <v>4.4800000000000004</v>
      </c>
      <c r="K57" s="140">
        <v>4.4800000000000004</v>
      </c>
    </row>
    <row r="58" spans="1:1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40">
        <v>0</v>
      </c>
      <c r="K58" s="140">
        <v>0</v>
      </c>
    </row>
    <row r="59" spans="1:1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40">
        <v>26.25</v>
      </c>
      <c r="K59" s="140">
        <v>26.25</v>
      </c>
    </row>
    <row r="60" spans="1:1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40">
        <v>0</v>
      </c>
      <c r="K60" s="140">
        <v>0</v>
      </c>
    </row>
    <row r="61" spans="1:11" ht="27.6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42" t="s">
        <v>16</v>
      </c>
      <c r="K61" s="142" t="s">
        <v>16</v>
      </c>
    </row>
    <row r="62" spans="1:11" ht="27.6">
      <c r="A62" s="45" t="s">
        <v>109</v>
      </c>
      <c r="B62" s="23">
        <f t="shared" ref="B62:I62" si="7">B53-B57+B58-B59+B60</f>
        <v>111.30660722610159</v>
      </c>
      <c r="C62" s="23">
        <f t="shared" si="7"/>
        <v>108.30660722610159</v>
      </c>
      <c r="D62" s="23">
        <f t="shared" si="7"/>
        <v>112.28750709602105</v>
      </c>
      <c r="E62" s="23">
        <f t="shared" si="7"/>
        <v>109.28750709602105</v>
      </c>
      <c r="F62" s="90">
        <f t="shared" si="7"/>
        <v>116.27697499232718</v>
      </c>
      <c r="G62" s="90">
        <f t="shared" si="7"/>
        <v>113.23697499232716</v>
      </c>
      <c r="H62" s="23">
        <f t="shared" si="7"/>
        <v>108.5419978508929</v>
      </c>
      <c r="I62" s="23">
        <f t="shared" si="7"/>
        <v>105.71199785089289</v>
      </c>
      <c r="J62" s="133">
        <v>121.90697499232718</v>
      </c>
      <c r="K62" s="133">
        <v>118.90697499232718</v>
      </c>
    </row>
    <row r="63" spans="1:11">
      <c r="B63" s="46"/>
      <c r="C63" s="46"/>
      <c r="D63" s="46"/>
      <c r="E63" s="46"/>
      <c r="F63" s="93"/>
      <c r="G63" s="93"/>
      <c r="H63" s="46"/>
      <c r="I63" s="46"/>
      <c r="J63" s="134"/>
      <c r="K63" s="134"/>
    </row>
    <row r="64" spans="1:11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42" t="s">
        <v>16</v>
      </c>
      <c r="K64" s="142" t="s">
        <v>16</v>
      </c>
    </row>
    <row r="65" spans="1:11">
      <c r="A65" s="45" t="s">
        <v>98</v>
      </c>
      <c r="B65" s="23">
        <f t="shared" ref="B65:I65" si="8">B17-B23-B51+B21+B33</f>
        <v>133.26539467890495</v>
      </c>
      <c r="C65" s="23">
        <f t="shared" si="8"/>
        <v>133.26539467890495</v>
      </c>
      <c r="D65" s="23">
        <f t="shared" si="8"/>
        <v>137.1962945488244</v>
      </c>
      <c r="E65" s="23">
        <f t="shared" si="8"/>
        <v>137.1962945488244</v>
      </c>
      <c r="F65" s="90">
        <f t="shared" si="8"/>
        <v>138.23576244513055</v>
      </c>
      <c r="G65" s="90">
        <f t="shared" si="8"/>
        <v>138.19576244513053</v>
      </c>
      <c r="H65" s="23">
        <f t="shared" si="8"/>
        <v>130.50078530369623</v>
      </c>
      <c r="I65" s="23">
        <f t="shared" si="8"/>
        <v>130.67078530369625</v>
      </c>
      <c r="J65" s="133">
        <v>143.86576244513054</v>
      </c>
      <c r="K65" s="133">
        <v>143.86576244513054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>
      <pane xSplit="1" ySplit="1" topLeftCell="I49" activePane="bottomRight" state="frozen"/>
      <selection pane="topRight"/>
      <selection pane="bottomLeft"/>
      <selection pane="bottomRight" activeCell="P1" sqref="P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22.19921875" style="3" customWidth="1"/>
    <col min="14" max="14" width="19.59765625" style="3" customWidth="1"/>
    <col min="15" max="15" width="18.296875" style="3" customWidth="1"/>
    <col min="16" max="16384" width="9" style="3"/>
  </cols>
  <sheetData>
    <row r="1" spans="1:15" ht="14.25" customHeight="1">
      <c r="A1" s="4"/>
      <c r="B1" s="102" t="s">
        <v>100</v>
      </c>
      <c r="C1" s="102"/>
      <c r="D1" s="102"/>
      <c r="E1" s="102" t="s">
        <v>101</v>
      </c>
      <c r="F1" s="102"/>
      <c r="G1" s="103" t="s">
        <v>113</v>
      </c>
      <c r="H1" s="103"/>
      <c r="I1" s="103"/>
      <c r="J1" s="102" t="s">
        <v>116</v>
      </c>
      <c r="K1" s="102"/>
      <c r="L1" s="102"/>
      <c r="M1" s="102" t="s">
        <v>122</v>
      </c>
      <c r="N1" s="102"/>
      <c r="O1" s="102"/>
    </row>
    <row r="2" spans="1:15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54" t="s">
        <v>102</v>
      </c>
      <c r="N2" s="155" t="s">
        <v>103</v>
      </c>
      <c r="O2" s="155" t="s">
        <v>104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44">
        <v>2.6</v>
      </c>
      <c r="N3" s="144">
        <v>2.6</v>
      </c>
      <c r="O3" s="144">
        <v>2.6</v>
      </c>
    </row>
    <row r="4" spans="1: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44">
        <v>100</v>
      </c>
      <c r="N4" s="144">
        <v>100</v>
      </c>
      <c r="O4" s="144">
        <v>100</v>
      </c>
    </row>
    <row r="5" spans="1: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45" t="s">
        <v>16</v>
      </c>
      <c r="N5" s="145" t="s">
        <v>16</v>
      </c>
      <c r="O5" s="145" t="s">
        <v>16</v>
      </c>
    </row>
    <row r="6" spans="1: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45" t="s">
        <v>16</v>
      </c>
      <c r="N6" s="145" t="s">
        <v>16</v>
      </c>
      <c r="O6" s="145" t="s">
        <v>16</v>
      </c>
    </row>
    <row r="7" spans="1: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7">
        <v>0.01</v>
      </c>
      <c r="N7" s="147">
        <v>0.01</v>
      </c>
      <c r="O7" s="147">
        <v>0.01</v>
      </c>
    </row>
    <row r="8" spans="1: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45" t="s">
        <v>16</v>
      </c>
      <c r="N8" s="145" t="s">
        <v>16</v>
      </c>
      <c r="O8" s="145" t="s">
        <v>16</v>
      </c>
    </row>
    <row r="9" spans="1:15" ht="27.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6" t="s">
        <v>22</v>
      </c>
      <c r="N9" s="146" t="s">
        <v>22</v>
      </c>
      <c r="O9" s="146" t="s">
        <v>22</v>
      </c>
    </row>
    <row r="10" spans="1: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6">
        <v>3</v>
      </c>
      <c r="N10" s="146">
        <v>3</v>
      </c>
      <c r="O10" s="146">
        <v>3</v>
      </c>
    </row>
    <row r="11" spans="1: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8"/>
      <c r="N11" s="148"/>
      <c r="O11" s="148"/>
    </row>
    <row r="12" spans="1:1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6">
        <v>192</v>
      </c>
      <c r="N12" s="146">
        <v>192</v>
      </c>
      <c r="O12" s="146">
        <v>192</v>
      </c>
    </row>
    <row r="13" spans="1: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6">
        <v>64</v>
      </c>
      <c r="N13" s="146">
        <v>64</v>
      </c>
      <c r="O13" s="146">
        <v>64</v>
      </c>
    </row>
    <row r="14" spans="1: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43">
        <v>4</v>
      </c>
      <c r="N14" s="143">
        <v>4</v>
      </c>
      <c r="O14" s="143">
        <v>4</v>
      </c>
    </row>
    <row r="15" spans="1: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43">
        <v>24</v>
      </c>
      <c r="N15" s="143">
        <v>24</v>
      </c>
      <c r="O15" s="143">
        <v>24</v>
      </c>
    </row>
    <row r="16" spans="1: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6">
        <v>44</v>
      </c>
      <c r="N16" s="146">
        <v>44</v>
      </c>
      <c r="O16" s="146">
        <v>44</v>
      </c>
    </row>
    <row r="17" spans="1:15" ht="27.6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46">
        <v>36.375437381428746</v>
      </c>
      <c r="N17" s="146">
        <v>36.375437381428746</v>
      </c>
      <c r="O17" s="146">
        <v>36.375437381428746</v>
      </c>
    </row>
    <row r="18" spans="1:15" ht="41.4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46">
        <v>12.771212547196624</v>
      </c>
      <c r="N18" s="146">
        <v>12.771212547196624</v>
      </c>
      <c r="O18" s="146">
        <v>12.771212547196624</v>
      </c>
    </row>
    <row r="19" spans="1: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6">
        <v>8</v>
      </c>
      <c r="N19" s="146">
        <v>8</v>
      </c>
      <c r="O19" s="146">
        <v>8</v>
      </c>
    </row>
    <row r="20" spans="1:15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43">
        <v>0</v>
      </c>
      <c r="N20" s="143">
        <v>0</v>
      </c>
      <c r="O20" s="143">
        <v>0</v>
      </c>
    </row>
    <row r="21" spans="1:1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3">10*LOG10(K13/K14)-8</f>
        <v>7.0514997831990609</v>
      </c>
      <c r="L21" s="17">
        <f>10*LOG10(L13/L14)-8</f>
        <v>7.0514997831990609</v>
      </c>
      <c r="M21" s="149">
        <v>10</v>
      </c>
      <c r="N21" s="149">
        <v>10</v>
      </c>
      <c r="O21" s="149">
        <v>10</v>
      </c>
    </row>
    <row r="22" spans="1: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6">
        <v>0</v>
      </c>
      <c r="N22" s="146">
        <v>0</v>
      </c>
      <c r="O22" s="146">
        <v>0</v>
      </c>
    </row>
    <row r="23" spans="1: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6">
        <v>0</v>
      </c>
      <c r="N23" s="146">
        <v>0</v>
      </c>
      <c r="O23" s="146">
        <v>0</v>
      </c>
    </row>
    <row r="24" spans="1:15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6">
        <v>3</v>
      </c>
      <c r="N24" s="146">
        <v>3</v>
      </c>
      <c r="O24" s="146">
        <v>3</v>
      </c>
    </row>
    <row r="25" spans="1:15">
      <c r="A25" s="8" t="s">
        <v>49</v>
      </c>
      <c r="B25" s="29">
        <f t="shared" ref="B25:L25" si="4">B17+B18+B21+B22-B24</f>
        <v>63.146649928625379</v>
      </c>
      <c r="C25" s="29">
        <f t="shared" si="4"/>
        <v>63.146649928625379</v>
      </c>
      <c r="D25" s="29">
        <f t="shared" si="4"/>
        <v>63.146649928625379</v>
      </c>
      <c r="E25" s="29">
        <f t="shared" si="4"/>
        <v>44.806649928625369</v>
      </c>
      <c r="F25" s="29">
        <f t="shared" si="4"/>
        <v>44.806649928625369</v>
      </c>
      <c r="G25" s="73">
        <f t="shared" si="4"/>
        <v>54.146649928625372</v>
      </c>
      <c r="H25" s="73">
        <f t="shared" si="4"/>
        <v>54.146649928625372</v>
      </c>
      <c r="I25" s="73">
        <f t="shared" si="4"/>
        <v>54.146649928625372</v>
      </c>
      <c r="J25" s="13">
        <f t="shared" si="4"/>
        <v>59.548149711824436</v>
      </c>
      <c r="K25" s="13">
        <f t="shared" si="4"/>
        <v>59.548149711824436</v>
      </c>
      <c r="L25" s="13">
        <f t="shared" si="4"/>
        <v>59.548149711824436</v>
      </c>
      <c r="M25" s="146">
        <v>56.146649928625372</v>
      </c>
      <c r="N25" s="146">
        <v>56.146649928625372</v>
      </c>
      <c r="O25" s="146">
        <v>56.146649928625372</v>
      </c>
    </row>
    <row r="26" spans="1: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45" t="s">
        <v>16</v>
      </c>
      <c r="N26" s="145" t="s">
        <v>16</v>
      </c>
      <c r="O26" s="145" t="s">
        <v>16</v>
      </c>
    </row>
    <row r="27" spans="1: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8"/>
      <c r="N27" s="148"/>
      <c r="O27" s="148"/>
    </row>
    <row r="28" spans="1: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6">
        <v>4</v>
      </c>
      <c r="N28" s="146">
        <v>2</v>
      </c>
      <c r="O28" s="146">
        <v>1</v>
      </c>
    </row>
    <row r="29" spans="1: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6">
        <v>4</v>
      </c>
      <c r="N29" s="146">
        <v>2</v>
      </c>
      <c r="O29" s="146">
        <v>1</v>
      </c>
    </row>
    <row r="30" spans="1:15" ht="41.4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46">
        <v>0</v>
      </c>
      <c r="N30" s="146">
        <v>-3</v>
      </c>
      <c r="O30" s="146">
        <v>-3</v>
      </c>
    </row>
    <row r="31" spans="1: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6">
        <v>0</v>
      </c>
      <c r="N31" s="146">
        <v>-3</v>
      </c>
      <c r="O31" s="146">
        <v>-3</v>
      </c>
    </row>
    <row r="32" spans="1:15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6">
        <v>0</v>
      </c>
      <c r="N32" s="146">
        <v>0</v>
      </c>
      <c r="O32" s="146">
        <v>0</v>
      </c>
    </row>
    <row r="33" spans="1:15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6">
        <v>0</v>
      </c>
      <c r="N33" s="146">
        <v>0</v>
      </c>
      <c r="O33" s="146">
        <v>0</v>
      </c>
    </row>
    <row r="34" spans="1:15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6">
        <v>1</v>
      </c>
      <c r="N34" s="146">
        <v>1</v>
      </c>
      <c r="O34" s="146">
        <v>1</v>
      </c>
    </row>
    <row r="35" spans="1: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44">
        <v>7</v>
      </c>
      <c r="N35" s="144">
        <v>7</v>
      </c>
      <c r="O35" s="144">
        <v>7</v>
      </c>
    </row>
    <row r="36" spans="1: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44">
        <v>-174</v>
      </c>
      <c r="N36" s="144">
        <v>-174</v>
      </c>
      <c r="O36" s="144">
        <v>-174</v>
      </c>
    </row>
    <row r="37" spans="1: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43">
        <v>-999</v>
      </c>
      <c r="N37" s="143">
        <v>-999</v>
      </c>
      <c r="O37" s="143">
        <v>-999</v>
      </c>
    </row>
    <row r="38" spans="1: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6" t="s">
        <v>16</v>
      </c>
      <c r="N38" s="146" t="s">
        <v>16</v>
      </c>
      <c r="O38" s="146" t="s">
        <v>16</v>
      </c>
    </row>
    <row r="39" spans="1:15" ht="27.6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46">
        <v>-167.00000000000003</v>
      </c>
      <c r="N39" s="146">
        <v>-167.00000000000003</v>
      </c>
      <c r="O39" s="146">
        <v>-167.00000000000003</v>
      </c>
    </row>
    <row r="40" spans="1:15" ht="27.6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45" t="s">
        <v>16</v>
      </c>
      <c r="N40" s="145" t="s">
        <v>16</v>
      </c>
      <c r="O40" s="145" t="s">
        <v>16</v>
      </c>
    </row>
    <row r="41" spans="1: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46">
        <v>17280000</v>
      </c>
      <c r="N41" s="146">
        <v>17280000</v>
      </c>
      <c r="O41" s="146">
        <v>17280000</v>
      </c>
    </row>
    <row r="42" spans="1: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6" t="s">
        <v>16</v>
      </c>
      <c r="N42" s="146" t="s">
        <v>16</v>
      </c>
      <c r="O42" s="146" t="s">
        <v>16</v>
      </c>
    </row>
    <row r="43" spans="1: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46">
        <v>-94.624562618571289</v>
      </c>
      <c r="N43" s="146">
        <v>-94.624562618571289</v>
      </c>
      <c r="O43" s="146">
        <v>-94.624562618571289</v>
      </c>
    </row>
    <row r="44" spans="1: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45" t="s">
        <v>16</v>
      </c>
      <c r="N44" s="145" t="s">
        <v>16</v>
      </c>
      <c r="O44" s="145" t="s">
        <v>16</v>
      </c>
    </row>
    <row r="45" spans="1: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9">
        <v>-8.1</v>
      </c>
      <c r="N45" s="149">
        <v>-5.5</v>
      </c>
      <c r="O45" s="149">
        <v>-1.9</v>
      </c>
    </row>
    <row r="46" spans="1: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6" t="s">
        <v>16</v>
      </c>
      <c r="N46" s="146" t="s">
        <v>16</v>
      </c>
      <c r="O46" s="146" t="s">
        <v>16</v>
      </c>
    </row>
    <row r="47" spans="1: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6">
        <v>2</v>
      </c>
      <c r="N47" s="146">
        <v>2</v>
      </c>
      <c r="O47" s="146">
        <v>2</v>
      </c>
    </row>
    <row r="48" spans="1:15" ht="27.6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44">
        <v>0</v>
      </c>
      <c r="N48" s="144">
        <v>0</v>
      </c>
      <c r="O48" s="144">
        <v>0</v>
      </c>
    </row>
    <row r="49" spans="1:15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45" t="s">
        <v>16</v>
      </c>
      <c r="N49" s="145" t="s">
        <v>16</v>
      </c>
      <c r="O49" s="145" t="s">
        <v>16</v>
      </c>
    </row>
    <row r="50" spans="1:15" ht="27.6">
      <c r="A50" s="8" t="s">
        <v>80</v>
      </c>
      <c r="B50" s="29">
        <f t="shared" ref="B50:L50" si="9">B43+B45+B47-B48</f>
        <v>-103.72456261857128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46">
        <v>-100.72456261857128</v>
      </c>
      <c r="N50" s="146">
        <v>-98.124562618571289</v>
      </c>
      <c r="O50" s="146">
        <v>-94.524562618571295</v>
      </c>
    </row>
    <row r="51" spans="1:15" ht="27.6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45" t="s">
        <v>16</v>
      </c>
      <c r="N51" s="145" t="s">
        <v>16</v>
      </c>
      <c r="O51" s="145" t="s">
        <v>16</v>
      </c>
    </row>
    <row r="52" spans="1:15" ht="27.6">
      <c r="A52" s="22" t="s">
        <v>83</v>
      </c>
      <c r="B52" s="37">
        <f t="shared" ref="B52:G52" si="10">B25+B30+B33-B34-B50</f>
        <v>165.87121254719665</v>
      </c>
      <c r="C52" s="37">
        <f t="shared" si="10"/>
        <v>160.07121254719667</v>
      </c>
      <c r="D52" s="37">
        <f t="shared" si="10"/>
        <v>156.57121254719667</v>
      </c>
      <c r="E52" s="37">
        <f t="shared" si="10"/>
        <v>147.79121254719666</v>
      </c>
      <c r="F52" s="37">
        <f t="shared" si="10"/>
        <v>138.56121254719665</v>
      </c>
      <c r="G52" s="78">
        <f t="shared" si="10"/>
        <v>158.45121254719666</v>
      </c>
      <c r="H52" s="78">
        <f t="shared" ref="H52:K52" si="11">H25+H30+H33-H34-H50</f>
        <v>152.15121254719665</v>
      </c>
      <c r="I52" s="78">
        <f t="shared" si="11"/>
        <v>148.18121254719665</v>
      </c>
      <c r="J52" s="23">
        <f t="shared" si="11"/>
        <v>157.6619006897061</v>
      </c>
      <c r="K52" s="23">
        <f t="shared" si="11"/>
        <v>152.02190068970609</v>
      </c>
      <c r="L52" s="23">
        <f>L25+L30+L33-L34-L50</f>
        <v>148.83190068970609</v>
      </c>
      <c r="M52" s="151">
        <v>155.87121254719665</v>
      </c>
      <c r="N52" s="151">
        <v>150.27121254719665</v>
      </c>
      <c r="O52" s="151">
        <v>146.67121254719666</v>
      </c>
    </row>
    <row r="53" spans="1:15" ht="27.6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50" t="s">
        <v>16</v>
      </c>
      <c r="N53" s="150" t="s">
        <v>16</v>
      </c>
      <c r="O53" s="150" t="s">
        <v>16</v>
      </c>
    </row>
    <row r="54" spans="1: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8"/>
      <c r="N54" s="148"/>
      <c r="O54" s="148"/>
    </row>
    <row r="55" spans="1:1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43">
        <v>7</v>
      </c>
      <c r="N55" s="143">
        <v>7</v>
      </c>
      <c r="O55" s="143">
        <v>7</v>
      </c>
    </row>
    <row r="56" spans="1:15" ht="27.6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43">
        <v>7.56</v>
      </c>
      <c r="N56" s="143">
        <v>7.56</v>
      </c>
      <c r="O56" s="143">
        <v>7.56</v>
      </c>
    </row>
    <row r="57" spans="1:15" ht="27.6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52" t="s">
        <v>16</v>
      </c>
      <c r="N57" s="152" t="s">
        <v>16</v>
      </c>
      <c r="O57" s="152" t="s">
        <v>16</v>
      </c>
    </row>
    <row r="58" spans="1: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43">
        <v>0</v>
      </c>
      <c r="N58" s="143">
        <v>0</v>
      </c>
      <c r="O58" s="143">
        <v>0</v>
      </c>
    </row>
    <row r="59" spans="1: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43">
        <v>26.25</v>
      </c>
      <c r="N59" s="143">
        <v>26.25</v>
      </c>
      <c r="O59" s="143">
        <v>26.25</v>
      </c>
    </row>
    <row r="60" spans="1: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43">
        <v>0</v>
      </c>
      <c r="N60" s="143">
        <v>0</v>
      </c>
      <c r="O60" s="143">
        <v>0</v>
      </c>
    </row>
    <row r="61" spans="1:15" ht="27.6">
      <c r="A61" s="22" t="s">
        <v>108</v>
      </c>
      <c r="B61" s="37">
        <f t="shared" ref="B61:G61" si="12">B52-B56+B58-B59+B60</f>
        <v>132.06121254719665</v>
      </c>
      <c r="C61" s="37">
        <f t="shared" si="12"/>
        <v>126.26121254719666</v>
      </c>
      <c r="D61" s="37">
        <f t="shared" si="12"/>
        <v>122.76121254719666</v>
      </c>
      <c r="E61" s="37">
        <f t="shared" si="12"/>
        <v>113.98121254719666</v>
      </c>
      <c r="F61" s="37">
        <f t="shared" si="12"/>
        <v>104.75121254719664</v>
      </c>
      <c r="G61" s="78">
        <f t="shared" si="12"/>
        <v>124.64121254719666</v>
      </c>
      <c r="H61" s="78">
        <f t="shared" ref="H61:K61" si="13">H52-H56+H58-H59+H60</f>
        <v>118.34121254719665</v>
      </c>
      <c r="I61" s="78">
        <f t="shared" si="13"/>
        <v>114.37121254719665</v>
      </c>
      <c r="J61" s="23">
        <f t="shared" si="13"/>
        <v>123.8519006897061</v>
      </c>
      <c r="K61" s="23">
        <f t="shared" si="13"/>
        <v>118.21190068970608</v>
      </c>
      <c r="L61" s="23">
        <f>L52-L56+L58-L59+L60</f>
        <v>115.02190068970609</v>
      </c>
      <c r="M61" s="151">
        <v>122.06121254719665</v>
      </c>
      <c r="N61" s="151">
        <v>116.46121254719665</v>
      </c>
      <c r="O61" s="151">
        <v>112.86121254719666</v>
      </c>
    </row>
    <row r="62" spans="1:15" ht="27.6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50" t="s">
        <v>16</v>
      </c>
      <c r="N62" s="150" t="s">
        <v>16</v>
      </c>
      <c r="O62" s="150" t="s">
        <v>16</v>
      </c>
    </row>
    <row r="63" spans="1: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53"/>
      <c r="N63" s="153"/>
      <c r="O63" s="153"/>
    </row>
    <row r="64" spans="1:15">
      <c r="A64" s="22" t="s">
        <v>97</v>
      </c>
      <c r="B64" s="37">
        <f t="shared" ref="B64:L64" si="14">B17+B22-B50+B21+B33</f>
        <v>157.10000000000002</v>
      </c>
      <c r="C64" s="37">
        <f t="shared" si="14"/>
        <v>154.30000000000004</v>
      </c>
      <c r="D64" s="37">
        <f t="shared" si="14"/>
        <v>150.80000000000004</v>
      </c>
      <c r="E64" s="37">
        <f t="shared" si="14"/>
        <v>141.97000000000006</v>
      </c>
      <c r="F64" s="37">
        <f t="shared" si="14"/>
        <v>135.74000000000004</v>
      </c>
      <c r="G64" s="78">
        <f t="shared" si="14"/>
        <v>149.68000000000004</v>
      </c>
      <c r="H64" s="78">
        <f t="shared" si="14"/>
        <v>146.38000000000002</v>
      </c>
      <c r="I64" s="78">
        <f t="shared" si="14"/>
        <v>142.41000000000003</v>
      </c>
      <c r="J64" s="23">
        <f t="shared" si="14"/>
        <v>151.54068814250945</v>
      </c>
      <c r="K64" s="23">
        <f t="shared" si="14"/>
        <v>148.90068814250947</v>
      </c>
      <c r="L64" s="23">
        <f t="shared" si="14"/>
        <v>145.71068814250947</v>
      </c>
      <c r="M64" s="151">
        <v>147.10000000000002</v>
      </c>
      <c r="N64" s="151">
        <v>144.50000000000003</v>
      </c>
      <c r="O64" s="151">
        <v>140.90000000000003</v>
      </c>
    </row>
    <row r="65" spans="1: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50" t="s">
        <v>16</v>
      </c>
      <c r="N65" s="150" t="s">
        <v>16</v>
      </c>
      <c r="O65" s="150" t="s">
        <v>16</v>
      </c>
    </row>
  </sheetData>
  <mergeCells count="5"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caa248ac-567e-4f8a-83ad-95641c120e6c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Diana Maamari</cp:lastModifiedBy>
  <cp:lastPrinted>2006-01-19T03:50:00Z</cp:lastPrinted>
  <dcterms:created xsi:type="dcterms:W3CDTF">2003-11-11T03:59:00Z</dcterms:created>
  <dcterms:modified xsi:type="dcterms:W3CDTF">2020-10-20T14:37:31Z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(3)M8vsE/wJ24qcKxQmo4AzIPfLoXax7K3JMZBJ8ztDPko/SVrMoveBhxzhMkIXgv8TzbTnHX7R_x000d__x000d_
z5aQ0CwKF9pl+LmHw/YNhPfTyXjuVLJgjAz3wvaAr7+DujX50h98bUYuBlyXtBlgX/HGeQYI_x000d__x000d_
LthUr2snWv5l74UzO9dj8zvuhfK2PQHnBwMqiArh5kcZI3XLb+ZJRiqB7hWMLCbm7OuDkXSO_x000d__x000d_
XObNt5BeqqsbHxf7aM</vt:lpwstr>
  </property>
  <property fmtid="{D5CDD505-2E9C-101B-9397-08002B2CF9AE}" pid="7" name="_2015_ms_pID_7253431">
    <vt:lpwstr>BJ+RDjnBOdRKWgz95jYIfuQWEbcwvdXb714OTvNPjSrl4S0AxKSduL_x000d__x000d_
LBC3eMKFNJhO2CP3Pskm9RDopncAz0xee+9u5f11mzIMe4BEa25xtJLQ7O8eJ1NFJaZL5gyN_x000d__x000d_
tH/417mUxNmwWhNVQsZR3Vl05VnxupcggsvnW0JjLpjvwNLxP5PUGPpIY7g2gbIQtteHh19m_x000d__x000d_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