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ivo\Desktop\"/>
    </mc:Choice>
  </mc:AlternateContent>
  <bookViews>
    <workbookView xWindow="0" yWindow="0" windowWidth="24000" windowHeight="10185" tabRatio="774" firstSheet="1" activeTab="13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62913"/>
</workbook>
</file>

<file path=xl/calcChain.xml><?xml version="1.0" encoding="utf-8"?>
<calcChain xmlns="http://schemas.openxmlformats.org/spreadsheetml/2006/main">
  <c r="C41" i="57" l="1"/>
  <c r="B41" i="57"/>
  <c r="C39" i="57"/>
  <c r="C43" i="57" s="1"/>
  <c r="C50" i="57" s="1"/>
  <c r="C64" i="57" s="1"/>
  <c r="B39" i="57"/>
  <c r="B43" i="57" s="1"/>
  <c r="B50" i="57" s="1"/>
  <c r="B64" i="57" s="1"/>
  <c r="C33" i="57"/>
  <c r="B33" i="57"/>
  <c r="C30" i="57"/>
  <c r="B30" i="57"/>
  <c r="C25" i="57"/>
  <c r="C18" i="57"/>
  <c r="B18" i="57"/>
  <c r="B25" i="57" s="1"/>
  <c r="B52" i="57" s="1"/>
  <c r="B61" i="57" s="1"/>
  <c r="C51" i="56"/>
  <c r="C44" i="56"/>
  <c r="B44" i="56"/>
  <c r="B51" i="56" s="1"/>
  <c r="D42" i="56"/>
  <c r="C42" i="56"/>
  <c r="B42" i="56"/>
  <c r="B17" i="56" s="1"/>
  <c r="D40" i="56"/>
  <c r="D44" i="56" s="1"/>
  <c r="D51" i="56" s="1"/>
  <c r="C40" i="56"/>
  <c r="B40" i="56"/>
  <c r="D30" i="56"/>
  <c r="C30" i="56"/>
  <c r="B30" i="56"/>
  <c r="D21" i="56"/>
  <c r="C21" i="56"/>
  <c r="B21" i="56"/>
  <c r="D18" i="56"/>
  <c r="C18" i="56"/>
  <c r="B18" i="56"/>
  <c r="D17" i="56"/>
  <c r="C17" i="56"/>
  <c r="C65" i="56" s="1"/>
  <c r="D16" i="56"/>
  <c r="C16" i="56"/>
  <c r="B16" i="56"/>
  <c r="I42" i="54"/>
  <c r="H42" i="54"/>
  <c r="I40" i="54"/>
  <c r="I44" i="54" s="1"/>
  <c r="I51" i="54" s="1"/>
  <c r="I65" i="54" s="1"/>
  <c r="H40" i="54"/>
  <c r="H44" i="54" s="1"/>
  <c r="H51" i="54" s="1"/>
  <c r="H65" i="54" s="1"/>
  <c r="I33" i="54"/>
  <c r="H33" i="54"/>
  <c r="I30" i="54"/>
  <c r="H30" i="54"/>
  <c r="H26" i="54"/>
  <c r="H53" i="54" s="1"/>
  <c r="H62" i="54" s="1"/>
  <c r="I18" i="54"/>
  <c r="I26" i="54" s="1"/>
  <c r="I53" i="54" s="1"/>
  <c r="I62" i="54" s="1"/>
  <c r="H18" i="54"/>
  <c r="K51" i="53"/>
  <c r="K44" i="53"/>
  <c r="J44" i="53"/>
  <c r="J51" i="53" s="1"/>
  <c r="L42" i="53"/>
  <c r="K42" i="53"/>
  <c r="J42" i="53"/>
  <c r="J17" i="53" s="1"/>
  <c r="L40" i="53"/>
  <c r="L44" i="53" s="1"/>
  <c r="L51" i="53" s="1"/>
  <c r="K40" i="53"/>
  <c r="J40" i="53"/>
  <c r="L30" i="53"/>
  <c r="K30" i="53"/>
  <c r="J30" i="53"/>
  <c r="L21" i="53"/>
  <c r="K21" i="53"/>
  <c r="J21" i="53"/>
  <c r="L18" i="53"/>
  <c r="K18" i="53"/>
  <c r="J18" i="53"/>
  <c r="L17" i="53"/>
  <c r="L26" i="53" s="1"/>
  <c r="L53" i="53" s="1"/>
  <c r="L62" i="53" s="1"/>
  <c r="K17" i="53"/>
  <c r="K65" i="53" s="1"/>
  <c r="L16" i="53"/>
  <c r="K16" i="53"/>
  <c r="J16" i="53"/>
  <c r="L65" i="52"/>
  <c r="L51" i="52"/>
  <c r="K51" i="52"/>
  <c r="L44" i="52"/>
  <c r="K44" i="52"/>
  <c r="J44" i="52"/>
  <c r="J51" i="52" s="1"/>
  <c r="J53" i="52" s="1"/>
  <c r="J62" i="52" s="1"/>
  <c r="L42" i="52"/>
  <c r="K42" i="52"/>
  <c r="J42" i="52"/>
  <c r="L40" i="52"/>
  <c r="K40" i="52"/>
  <c r="J40" i="52"/>
  <c r="L30" i="52"/>
  <c r="K30" i="52"/>
  <c r="J30" i="52"/>
  <c r="L26" i="52"/>
  <c r="L53" i="52" s="1"/>
  <c r="L62" i="52" s="1"/>
  <c r="J26" i="52"/>
  <c r="L21" i="52"/>
  <c r="K21" i="52"/>
  <c r="J21" i="52"/>
  <c r="L18" i="52"/>
  <c r="K18" i="52"/>
  <c r="J18" i="52"/>
  <c r="L17" i="52"/>
  <c r="K17" i="52"/>
  <c r="K65" i="52" s="1"/>
  <c r="J17" i="52"/>
  <c r="J65" i="52" s="1"/>
  <c r="L16" i="52"/>
  <c r="K16" i="52"/>
  <c r="J16" i="52"/>
  <c r="L41" i="51"/>
  <c r="L43" i="51" s="1"/>
  <c r="L50" i="51" s="1"/>
  <c r="K41" i="51"/>
  <c r="K17" i="51" s="1"/>
  <c r="J41" i="51"/>
  <c r="L39" i="51"/>
  <c r="K39" i="51"/>
  <c r="K43" i="51" s="1"/>
  <c r="K50" i="51" s="1"/>
  <c r="J39" i="51"/>
  <c r="J43" i="51" s="1"/>
  <c r="J50" i="51" s="1"/>
  <c r="L30" i="51"/>
  <c r="K30" i="51"/>
  <c r="J30" i="51"/>
  <c r="L21" i="51"/>
  <c r="K21" i="51"/>
  <c r="J21" i="51"/>
  <c r="L18" i="51"/>
  <c r="K18" i="51"/>
  <c r="J18" i="51"/>
  <c r="J17" i="51"/>
  <c r="L16" i="51"/>
  <c r="K16" i="51"/>
  <c r="J16" i="51"/>
  <c r="I42" i="50"/>
  <c r="H42" i="50"/>
  <c r="I40" i="50"/>
  <c r="I44" i="50" s="1"/>
  <c r="I51" i="50" s="1"/>
  <c r="I65" i="50" s="1"/>
  <c r="H40" i="50"/>
  <c r="H44" i="50" s="1"/>
  <c r="H51" i="50" s="1"/>
  <c r="H65" i="50" s="1"/>
  <c r="I33" i="50"/>
  <c r="H33" i="50"/>
  <c r="I30" i="50"/>
  <c r="H30" i="50"/>
  <c r="I26" i="50"/>
  <c r="I18" i="50"/>
  <c r="H18" i="50"/>
  <c r="H26" i="50" s="1"/>
  <c r="H53" i="50" s="1"/>
  <c r="H62" i="50" s="1"/>
  <c r="I41" i="49"/>
  <c r="H41" i="49"/>
  <c r="I39" i="49"/>
  <c r="I43" i="49" s="1"/>
  <c r="I50" i="49" s="1"/>
  <c r="I64" i="49" s="1"/>
  <c r="H39" i="49"/>
  <c r="H43" i="49" s="1"/>
  <c r="H50" i="49" s="1"/>
  <c r="H64" i="49" s="1"/>
  <c r="I33" i="49"/>
  <c r="H33" i="49"/>
  <c r="I30" i="49"/>
  <c r="H30" i="49"/>
  <c r="I25" i="49"/>
  <c r="I18" i="49"/>
  <c r="H18" i="49"/>
  <c r="H25" i="49" s="1"/>
  <c r="H52" i="49" s="1"/>
  <c r="H61" i="49" s="1"/>
  <c r="I41" i="48"/>
  <c r="H41" i="48"/>
  <c r="I39" i="48"/>
  <c r="I43" i="48" s="1"/>
  <c r="I50" i="48" s="1"/>
  <c r="I64" i="48" s="1"/>
  <c r="H39" i="48"/>
  <c r="H43" i="48" s="1"/>
  <c r="H50" i="48" s="1"/>
  <c r="H64" i="48" s="1"/>
  <c r="I33" i="48"/>
  <c r="H33" i="48"/>
  <c r="I30" i="48"/>
  <c r="H30" i="48"/>
  <c r="I18" i="48"/>
  <c r="I25" i="48" s="1"/>
  <c r="H18" i="48"/>
  <c r="H25" i="48" s="1"/>
  <c r="H52" i="48" s="1"/>
  <c r="H61" i="48" s="1"/>
  <c r="I41" i="47"/>
  <c r="H41" i="47"/>
  <c r="I39" i="47"/>
  <c r="I43" i="47" s="1"/>
  <c r="I50" i="47" s="1"/>
  <c r="I64" i="47" s="1"/>
  <c r="H39" i="47"/>
  <c r="H43" i="47" s="1"/>
  <c r="H50" i="47" s="1"/>
  <c r="H64" i="47" s="1"/>
  <c r="I33" i="47"/>
  <c r="H33" i="47"/>
  <c r="I30" i="47"/>
  <c r="H30" i="47"/>
  <c r="I25" i="47"/>
  <c r="I18" i="47"/>
  <c r="H18" i="47"/>
  <c r="H25" i="47" s="1"/>
  <c r="L42" i="46"/>
  <c r="K42" i="46"/>
  <c r="J42" i="46"/>
  <c r="L40" i="46"/>
  <c r="L44" i="46" s="1"/>
  <c r="L51" i="46" s="1"/>
  <c r="L65" i="46" s="1"/>
  <c r="K40" i="46"/>
  <c r="K44" i="46" s="1"/>
  <c r="K51" i="46" s="1"/>
  <c r="J40" i="46"/>
  <c r="J44" i="46" s="1"/>
  <c r="J51" i="46" s="1"/>
  <c r="J65" i="46" s="1"/>
  <c r="L30" i="46"/>
  <c r="K30" i="46"/>
  <c r="J30" i="46"/>
  <c r="L21" i="46"/>
  <c r="K21" i="46"/>
  <c r="J21" i="46"/>
  <c r="L18" i="46"/>
  <c r="L26" i="46" s="1"/>
  <c r="L53" i="46" s="1"/>
  <c r="L62" i="46" s="1"/>
  <c r="K18" i="46"/>
  <c r="J18" i="46"/>
  <c r="J26" i="46" s="1"/>
  <c r="J53" i="46" s="1"/>
  <c r="J62" i="46" s="1"/>
  <c r="L17" i="46"/>
  <c r="K17" i="46"/>
  <c r="K65" i="46" s="1"/>
  <c r="J17" i="46"/>
  <c r="L16" i="46"/>
  <c r="K16" i="46"/>
  <c r="J16" i="46"/>
  <c r="L50" i="32"/>
  <c r="L43" i="32"/>
  <c r="K43" i="32"/>
  <c r="K50" i="32" s="1"/>
  <c r="L41" i="32"/>
  <c r="K41" i="32"/>
  <c r="K17" i="32" s="1"/>
  <c r="J41" i="32"/>
  <c r="J17" i="32" s="1"/>
  <c r="L39" i="32"/>
  <c r="K39" i="32"/>
  <c r="J39" i="32"/>
  <c r="J43" i="32" s="1"/>
  <c r="J50" i="32" s="1"/>
  <c r="L30" i="32"/>
  <c r="K30" i="32"/>
  <c r="J30" i="32"/>
  <c r="L21" i="32"/>
  <c r="K21" i="32"/>
  <c r="J21" i="32"/>
  <c r="L18" i="32"/>
  <c r="K18" i="32"/>
  <c r="J18" i="32"/>
  <c r="L17" i="32"/>
  <c r="L25" i="32" s="1"/>
  <c r="L52" i="32" s="1"/>
  <c r="L61" i="32" s="1"/>
  <c r="L16" i="32"/>
  <c r="K16" i="32"/>
  <c r="J16" i="32"/>
  <c r="C52" i="57" l="1"/>
  <c r="C61" i="57" s="1"/>
  <c r="D65" i="56"/>
  <c r="B65" i="56"/>
  <c r="B26" i="56"/>
  <c r="B53" i="56" s="1"/>
  <c r="B62" i="56" s="1"/>
  <c r="C26" i="56"/>
  <c r="C53" i="56" s="1"/>
  <c r="C62" i="56" s="1"/>
  <c r="D26" i="56"/>
  <c r="D53" i="56" s="1"/>
  <c r="D62" i="56" s="1"/>
  <c r="J65" i="53"/>
  <c r="J26" i="53"/>
  <c r="J53" i="53" s="1"/>
  <c r="J62" i="53" s="1"/>
  <c r="K26" i="53"/>
  <c r="K53" i="53" s="1"/>
  <c r="K62" i="53" s="1"/>
  <c r="L65" i="53"/>
  <c r="K26" i="52"/>
  <c r="K53" i="52" s="1"/>
  <c r="K62" i="52" s="1"/>
  <c r="K64" i="51"/>
  <c r="K25" i="51"/>
  <c r="K52" i="51" s="1"/>
  <c r="K61" i="51" s="1"/>
  <c r="J64" i="51"/>
  <c r="J25" i="51"/>
  <c r="J52" i="51" s="1"/>
  <c r="J61" i="51" s="1"/>
  <c r="L17" i="51"/>
  <c r="I53" i="50"/>
  <c r="I62" i="50" s="1"/>
  <c r="I52" i="49"/>
  <c r="I61" i="49" s="1"/>
  <c r="I52" i="48"/>
  <c r="I61" i="48" s="1"/>
  <c r="H52" i="47"/>
  <c r="H61" i="47" s="1"/>
  <c r="I52" i="47"/>
  <c r="I61" i="47" s="1"/>
  <c r="K26" i="46"/>
  <c r="K53" i="46" s="1"/>
  <c r="K62" i="46" s="1"/>
  <c r="K64" i="32"/>
  <c r="K25" i="32"/>
  <c r="K52" i="32" s="1"/>
  <c r="K61" i="32" s="1"/>
  <c r="J64" i="32"/>
  <c r="J25" i="32"/>
  <c r="J52" i="32" s="1"/>
  <c r="J61" i="32" s="1"/>
  <c r="L64" i="32"/>
  <c r="L64" i="51" l="1"/>
  <c r="L25" i="51"/>
  <c r="L52" i="51" s="1"/>
  <c r="L61" i="51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26" i="54"/>
  <c r="G53" i="54" s="1"/>
  <c r="G62" i="54" s="1"/>
  <c r="G18" i="54"/>
  <c r="F18" i="54"/>
  <c r="F26" i="54" s="1"/>
  <c r="F53" i="54" s="1"/>
  <c r="F62" i="54" s="1"/>
  <c r="I42" i="53"/>
  <c r="I17" i="53" s="1"/>
  <c r="H42" i="53"/>
  <c r="G42" i="53"/>
  <c r="G17" i="53" s="1"/>
  <c r="I40" i="53"/>
  <c r="I44" i="53" s="1"/>
  <c r="I51" i="53" s="1"/>
  <c r="H40" i="53"/>
  <c r="H44" i="53" s="1"/>
  <c r="H51" i="53" s="1"/>
  <c r="G40" i="53"/>
  <c r="G44" i="53" s="1"/>
  <c r="G51" i="53" s="1"/>
  <c r="I30" i="53"/>
  <c r="H30" i="53"/>
  <c r="G30" i="53"/>
  <c r="I18" i="53"/>
  <c r="H18" i="53"/>
  <c r="G18" i="53"/>
  <c r="H17" i="53"/>
  <c r="I16" i="53"/>
  <c r="H16" i="53"/>
  <c r="G16" i="53"/>
  <c r="I42" i="52"/>
  <c r="H42" i="52"/>
  <c r="G42" i="52"/>
  <c r="G17" i="52" s="1"/>
  <c r="I40" i="52"/>
  <c r="I44" i="52" s="1"/>
  <c r="I51" i="52" s="1"/>
  <c r="H40" i="52"/>
  <c r="H44" i="52" s="1"/>
  <c r="H51" i="52" s="1"/>
  <c r="H65" i="52" s="1"/>
  <c r="G40" i="52"/>
  <c r="I30" i="52"/>
  <c r="H30" i="52"/>
  <c r="G30" i="52"/>
  <c r="H26" i="52"/>
  <c r="I18" i="52"/>
  <c r="H18" i="52"/>
  <c r="G18" i="52"/>
  <c r="I17" i="52"/>
  <c r="H17" i="52"/>
  <c r="I16" i="52"/>
  <c r="H16" i="52"/>
  <c r="G16" i="52"/>
  <c r="I41" i="51"/>
  <c r="H41" i="51"/>
  <c r="G41" i="51"/>
  <c r="G17" i="51" s="1"/>
  <c r="I39" i="51"/>
  <c r="I43" i="51" s="1"/>
  <c r="I50" i="51" s="1"/>
  <c r="H39" i="51"/>
  <c r="H43" i="51" s="1"/>
  <c r="H50" i="51" s="1"/>
  <c r="H64" i="51" s="1"/>
  <c r="G39" i="51"/>
  <c r="I30" i="51"/>
  <c r="H30" i="51"/>
  <c r="G30" i="51"/>
  <c r="H25" i="51"/>
  <c r="I18" i="51"/>
  <c r="H18" i="51"/>
  <c r="G18" i="51"/>
  <c r="I17" i="51"/>
  <c r="H17" i="51"/>
  <c r="I16" i="51"/>
  <c r="H16" i="51"/>
  <c r="G16" i="51"/>
  <c r="G42" i="50"/>
  <c r="G44" i="50" s="1"/>
  <c r="G51" i="50" s="1"/>
  <c r="G65" i="50" s="1"/>
  <c r="F42" i="50"/>
  <c r="G40" i="50"/>
  <c r="F40" i="50"/>
  <c r="F44" i="50" s="1"/>
  <c r="F51" i="50" s="1"/>
  <c r="F65" i="50" s="1"/>
  <c r="G30" i="50"/>
  <c r="F30" i="50"/>
  <c r="G18" i="50"/>
  <c r="G26" i="50" s="1"/>
  <c r="G53" i="50" s="1"/>
  <c r="G62" i="50" s="1"/>
  <c r="F18" i="50"/>
  <c r="F26" i="50" s="1"/>
  <c r="F53" i="50" s="1"/>
  <c r="F62" i="50" s="1"/>
  <c r="G41" i="49"/>
  <c r="F41" i="49"/>
  <c r="G39" i="49"/>
  <c r="G43" i="49" s="1"/>
  <c r="G50" i="49" s="1"/>
  <c r="G64" i="49" s="1"/>
  <c r="F39" i="49"/>
  <c r="F43" i="49" s="1"/>
  <c r="F50" i="49" s="1"/>
  <c r="F64" i="49" s="1"/>
  <c r="G30" i="49"/>
  <c r="F30" i="49"/>
  <c r="G18" i="49"/>
  <c r="G25" i="49" s="1"/>
  <c r="G52" i="49" s="1"/>
  <c r="G61" i="49" s="1"/>
  <c r="F18" i="49"/>
  <c r="F25" i="49" s="1"/>
  <c r="F52" i="49" s="1"/>
  <c r="F61" i="49" s="1"/>
  <c r="G41" i="48"/>
  <c r="F41" i="48"/>
  <c r="G39" i="48"/>
  <c r="G43" i="48" s="1"/>
  <c r="G50" i="48" s="1"/>
  <c r="G64" i="48" s="1"/>
  <c r="F39" i="48"/>
  <c r="F43" i="48" s="1"/>
  <c r="F50" i="48" s="1"/>
  <c r="F64" i="48" s="1"/>
  <c r="G30" i="48"/>
  <c r="F30" i="48"/>
  <c r="F25" i="48"/>
  <c r="F52" i="48" s="1"/>
  <c r="F61" i="48" s="1"/>
  <c r="G18" i="48"/>
  <c r="G25" i="48" s="1"/>
  <c r="G52" i="48" s="1"/>
  <c r="G61" i="48" s="1"/>
  <c r="F18" i="48"/>
  <c r="G41" i="47"/>
  <c r="F41" i="47"/>
  <c r="G39" i="47"/>
  <c r="G43" i="47" s="1"/>
  <c r="G50" i="47" s="1"/>
  <c r="G64" i="47" s="1"/>
  <c r="F39" i="47"/>
  <c r="F43" i="47" s="1"/>
  <c r="F50" i="47" s="1"/>
  <c r="F64" i="47" s="1"/>
  <c r="G30" i="47"/>
  <c r="F30" i="47"/>
  <c r="G18" i="47"/>
  <c r="G25" i="47" s="1"/>
  <c r="G52" i="47" s="1"/>
  <c r="G61" i="47" s="1"/>
  <c r="F18" i="47"/>
  <c r="F25" i="47" s="1"/>
  <c r="F52" i="47" s="1"/>
  <c r="F61" i="47" s="1"/>
  <c r="I44" i="46"/>
  <c r="I51" i="46" s="1"/>
  <c r="I42" i="46"/>
  <c r="H42" i="46"/>
  <c r="H17" i="46" s="1"/>
  <c r="G42" i="46"/>
  <c r="I40" i="46"/>
  <c r="H40" i="46"/>
  <c r="H44" i="46" s="1"/>
  <c r="H51" i="46" s="1"/>
  <c r="G40" i="46"/>
  <c r="G44" i="46" s="1"/>
  <c r="G51" i="46" s="1"/>
  <c r="I30" i="46"/>
  <c r="H30" i="46"/>
  <c r="G30" i="46"/>
  <c r="I18" i="46"/>
  <c r="H18" i="46"/>
  <c r="G18" i="46"/>
  <c r="I17" i="46"/>
  <c r="G17" i="46"/>
  <c r="G65" i="46" s="1"/>
  <c r="I16" i="46"/>
  <c r="H16" i="46"/>
  <c r="G16" i="46"/>
  <c r="I43" i="32"/>
  <c r="I50" i="32" s="1"/>
  <c r="I41" i="32"/>
  <c r="H41" i="32"/>
  <c r="H17" i="32" s="1"/>
  <c r="G41" i="32"/>
  <c r="I39" i="32"/>
  <c r="H39" i="32"/>
  <c r="H43" i="32" s="1"/>
  <c r="H50" i="32" s="1"/>
  <c r="G39" i="32"/>
  <c r="G43" i="32" s="1"/>
  <c r="G50" i="32" s="1"/>
  <c r="I30" i="32"/>
  <c r="H30" i="32"/>
  <c r="G30" i="32"/>
  <c r="I18" i="32"/>
  <c r="H18" i="32"/>
  <c r="G18" i="32"/>
  <c r="I17" i="32"/>
  <c r="I64" i="32" s="1"/>
  <c r="G17" i="32"/>
  <c r="I16" i="32"/>
  <c r="H16" i="32"/>
  <c r="G16" i="32"/>
  <c r="E42" i="54"/>
  <c r="D42" i="54"/>
  <c r="C42" i="54"/>
  <c r="B42" i="54"/>
  <c r="E40" i="54"/>
  <c r="E44" i="54" s="1"/>
  <c r="E51" i="54" s="1"/>
  <c r="E65" i="54" s="1"/>
  <c r="D40" i="54"/>
  <c r="D44" i="54" s="1"/>
  <c r="D51" i="54" s="1"/>
  <c r="D65" i="54" s="1"/>
  <c r="C40" i="54"/>
  <c r="C44" i="54" s="1"/>
  <c r="C51" i="54" s="1"/>
  <c r="C65" i="54" s="1"/>
  <c r="B40" i="54"/>
  <c r="B44" i="54" s="1"/>
  <c r="B51" i="54" s="1"/>
  <c r="B65" i="54" s="1"/>
  <c r="E30" i="54"/>
  <c r="D30" i="54"/>
  <c r="C30" i="54"/>
  <c r="B30" i="54"/>
  <c r="E18" i="54"/>
  <c r="E26" i="54" s="1"/>
  <c r="E53" i="54" s="1"/>
  <c r="E62" i="54" s="1"/>
  <c r="D18" i="54"/>
  <c r="D26" i="54" s="1"/>
  <c r="C18" i="54"/>
  <c r="C26" i="54" s="1"/>
  <c r="C53" i="54" s="1"/>
  <c r="C62" i="54" s="1"/>
  <c r="B18" i="54"/>
  <c r="B26" i="54" s="1"/>
  <c r="B53" i="54" s="1"/>
  <c r="B62" i="54" s="1"/>
  <c r="D44" i="53"/>
  <c r="D51" i="53" s="1"/>
  <c r="F42" i="53"/>
  <c r="E42" i="53"/>
  <c r="D42" i="53"/>
  <c r="C42" i="53"/>
  <c r="B42" i="53"/>
  <c r="F40" i="53"/>
  <c r="F44" i="53" s="1"/>
  <c r="F51" i="53" s="1"/>
  <c r="E40" i="53"/>
  <c r="E44" i="53" s="1"/>
  <c r="E51" i="53" s="1"/>
  <c r="D40" i="53"/>
  <c r="C40" i="53"/>
  <c r="C44" i="53" s="1"/>
  <c r="C51" i="53" s="1"/>
  <c r="B40" i="53"/>
  <c r="B44" i="53" s="1"/>
  <c r="B51" i="53" s="1"/>
  <c r="F30" i="53"/>
  <c r="E30" i="53"/>
  <c r="D30" i="53"/>
  <c r="C30" i="53"/>
  <c r="B30" i="53"/>
  <c r="F18" i="53"/>
  <c r="E18" i="53"/>
  <c r="D18" i="53"/>
  <c r="C18" i="53"/>
  <c r="B18" i="53"/>
  <c r="F17" i="53"/>
  <c r="F65" i="53" s="1"/>
  <c r="E17" i="53"/>
  <c r="D17" i="53"/>
  <c r="D65" i="53" s="1"/>
  <c r="C17" i="53"/>
  <c r="C65" i="53" s="1"/>
  <c r="B17" i="53"/>
  <c r="B65" i="53" s="1"/>
  <c r="F16" i="53"/>
  <c r="E16" i="53"/>
  <c r="D16" i="53"/>
  <c r="C16" i="53"/>
  <c r="B16" i="53"/>
  <c r="F42" i="52"/>
  <c r="E42" i="52"/>
  <c r="E17" i="52" s="1"/>
  <c r="D42" i="52"/>
  <c r="C42" i="52"/>
  <c r="B42" i="52"/>
  <c r="F40" i="52"/>
  <c r="F44" i="52" s="1"/>
  <c r="F51" i="52" s="1"/>
  <c r="E40" i="52"/>
  <c r="E44" i="52" s="1"/>
  <c r="E51" i="52" s="1"/>
  <c r="D40" i="52"/>
  <c r="D44" i="52" s="1"/>
  <c r="D51" i="52" s="1"/>
  <c r="D65" i="52" s="1"/>
  <c r="C40" i="52"/>
  <c r="C44" i="52" s="1"/>
  <c r="C51" i="52" s="1"/>
  <c r="B40" i="52"/>
  <c r="B44" i="52" s="1"/>
  <c r="B51" i="52" s="1"/>
  <c r="F30" i="52"/>
  <c r="E30" i="52"/>
  <c r="D30" i="52"/>
  <c r="C30" i="52"/>
  <c r="B30" i="52"/>
  <c r="D26" i="52"/>
  <c r="D53" i="52" s="1"/>
  <c r="D62" i="52" s="1"/>
  <c r="F18" i="52"/>
  <c r="E18" i="52"/>
  <c r="D18" i="52"/>
  <c r="C18" i="52"/>
  <c r="B18" i="52"/>
  <c r="F17" i="52"/>
  <c r="F65" i="52" s="1"/>
  <c r="D17" i="52"/>
  <c r="C17" i="52"/>
  <c r="C65" i="52" s="1"/>
  <c r="B17" i="52"/>
  <c r="B65" i="52" s="1"/>
  <c r="F16" i="52"/>
  <c r="E16" i="52"/>
  <c r="D16" i="52"/>
  <c r="C16" i="52"/>
  <c r="B16" i="52"/>
  <c r="D43" i="51"/>
  <c r="D50" i="51" s="1"/>
  <c r="F41" i="51"/>
  <c r="E41" i="51"/>
  <c r="D41" i="51"/>
  <c r="C41" i="51"/>
  <c r="B41" i="51"/>
  <c r="F39" i="51"/>
  <c r="F43" i="51" s="1"/>
  <c r="F50" i="51" s="1"/>
  <c r="E39" i="51"/>
  <c r="E43" i="51" s="1"/>
  <c r="E50" i="51" s="1"/>
  <c r="D39" i="51"/>
  <c r="C39" i="51"/>
  <c r="C43" i="51" s="1"/>
  <c r="C50" i="51" s="1"/>
  <c r="B39" i="51"/>
  <c r="B43" i="51" s="1"/>
  <c r="B50" i="51" s="1"/>
  <c r="F30" i="51"/>
  <c r="E30" i="51"/>
  <c r="D30" i="51"/>
  <c r="C30" i="51"/>
  <c r="B30" i="51"/>
  <c r="F18" i="51"/>
  <c r="E18" i="51"/>
  <c r="D18" i="51"/>
  <c r="C18" i="51"/>
  <c r="B18" i="51"/>
  <c r="F17" i="51"/>
  <c r="E17" i="51"/>
  <c r="D17" i="51"/>
  <c r="C17" i="51"/>
  <c r="C64" i="51" s="1"/>
  <c r="B17" i="51"/>
  <c r="B64" i="51" s="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D44" i="50" s="1"/>
  <c r="D51" i="50" s="1"/>
  <c r="D65" i="50" s="1"/>
  <c r="C40" i="50"/>
  <c r="C44" i="50" s="1"/>
  <c r="C51" i="50" s="1"/>
  <c r="C65" i="50" s="1"/>
  <c r="B40" i="50"/>
  <c r="B44" i="50" s="1"/>
  <c r="B51" i="50" s="1"/>
  <c r="B65" i="50" s="1"/>
  <c r="E30" i="50"/>
  <c r="D30" i="50"/>
  <c r="C30" i="50"/>
  <c r="B30" i="50"/>
  <c r="C26" i="50"/>
  <c r="C53" i="50" s="1"/>
  <c r="C62" i="50" s="1"/>
  <c r="E18" i="50"/>
  <c r="E26" i="50" s="1"/>
  <c r="E53" i="50" s="1"/>
  <c r="E62" i="50" s="1"/>
  <c r="D18" i="50"/>
  <c r="D26" i="50" s="1"/>
  <c r="D53" i="50" s="1"/>
  <c r="D62" i="50" s="1"/>
  <c r="C18" i="50"/>
  <c r="B18" i="50"/>
  <c r="B26" i="50" s="1"/>
  <c r="B53" i="50" s="1"/>
  <c r="B62" i="50" s="1"/>
  <c r="E41" i="49"/>
  <c r="D41" i="49"/>
  <c r="C41" i="49"/>
  <c r="B41" i="49"/>
  <c r="E39" i="49"/>
  <c r="E43" i="49" s="1"/>
  <c r="E50" i="49" s="1"/>
  <c r="E64" i="49" s="1"/>
  <c r="D39" i="49"/>
  <c r="D43" i="49" s="1"/>
  <c r="D50" i="49" s="1"/>
  <c r="D64" i="49" s="1"/>
  <c r="C39" i="49"/>
  <c r="C43" i="49" s="1"/>
  <c r="C50" i="49" s="1"/>
  <c r="C64" i="49" s="1"/>
  <c r="B39" i="49"/>
  <c r="B43" i="49" s="1"/>
  <c r="B50" i="49" s="1"/>
  <c r="B64" i="49" s="1"/>
  <c r="E30" i="49"/>
  <c r="D30" i="49"/>
  <c r="C30" i="49"/>
  <c r="B30" i="49"/>
  <c r="C25" i="49"/>
  <c r="C52" i="49" s="1"/>
  <c r="C61" i="49" s="1"/>
  <c r="E18" i="49"/>
  <c r="E25" i="49" s="1"/>
  <c r="E52" i="49" s="1"/>
  <c r="E61" i="49" s="1"/>
  <c r="D18" i="49"/>
  <c r="D25" i="49" s="1"/>
  <c r="D52" i="49" s="1"/>
  <c r="D61" i="49" s="1"/>
  <c r="C18" i="49"/>
  <c r="B18" i="49"/>
  <c r="B25" i="49" s="1"/>
  <c r="B52" i="49" s="1"/>
  <c r="B61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C43" i="48" s="1"/>
  <c r="C50" i="48" s="1"/>
  <c r="C64" i="48" s="1"/>
  <c r="B39" i="48"/>
  <c r="B43" i="48" s="1"/>
  <c r="B50" i="48" s="1"/>
  <c r="B64" i="48" s="1"/>
  <c r="E30" i="48"/>
  <c r="D30" i="48"/>
  <c r="C30" i="48"/>
  <c r="B30" i="48"/>
  <c r="C25" i="48"/>
  <c r="C52" i="48" s="1"/>
  <c r="C61" i="48" s="1"/>
  <c r="E18" i="48"/>
  <c r="E25" i="48" s="1"/>
  <c r="E52" i="48" s="1"/>
  <c r="E61" i="48" s="1"/>
  <c r="D18" i="48"/>
  <c r="D25" i="48" s="1"/>
  <c r="D52" i="48" s="1"/>
  <c r="D61" i="48" s="1"/>
  <c r="C18" i="48"/>
  <c r="B18" i="48"/>
  <c r="B25" i="48" s="1"/>
  <c r="C43" i="47"/>
  <c r="C50" i="47" s="1"/>
  <c r="C64" i="47" s="1"/>
  <c r="E41" i="47"/>
  <c r="D41" i="47"/>
  <c r="C41" i="47"/>
  <c r="B41" i="47"/>
  <c r="E39" i="47"/>
  <c r="E43" i="47" s="1"/>
  <c r="E50" i="47" s="1"/>
  <c r="E64" i="47" s="1"/>
  <c r="D39" i="47"/>
  <c r="D43" i="47" s="1"/>
  <c r="D50" i="47" s="1"/>
  <c r="D64" i="47" s="1"/>
  <c r="C39" i="47"/>
  <c r="B39" i="47"/>
  <c r="B43" i="47" s="1"/>
  <c r="B50" i="47" s="1"/>
  <c r="B64" i="47" s="1"/>
  <c r="E30" i="47"/>
  <c r="D30" i="47"/>
  <c r="C30" i="47"/>
  <c r="B30" i="47"/>
  <c r="C25" i="47"/>
  <c r="C52" i="47" s="1"/>
  <c r="C61" i="47" s="1"/>
  <c r="E18" i="47"/>
  <c r="E25" i="47" s="1"/>
  <c r="E52" i="47" s="1"/>
  <c r="E61" i="47" s="1"/>
  <c r="D18" i="47"/>
  <c r="D25" i="47" s="1"/>
  <c r="C18" i="47"/>
  <c r="B18" i="47"/>
  <c r="B25" i="47" s="1"/>
  <c r="F42" i="46"/>
  <c r="E42" i="46"/>
  <c r="E17" i="46" s="1"/>
  <c r="D42" i="46"/>
  <c r="C42" i="46"/>
  <c r="B42" i="46"/>
  <c r="F40" i="46"/>
  <c r="F44" i="46" s="1"/>
  <c r="F51" i="46" s="1"/>
  <c r="E40" i="46"/>
  <c r="E44" i="46" s="1"/>
  <c r="E51" i="46" s="1"/>
  <c r="D40" i="46"/>
  <c r="D44" i="46" s="1"/>
  <c r="D51" i="46" s="1"/>
  <c r="D65" i="46" s="1"/>
  <c r="C40" i="46"/>
  <c r="C44" i="46" s="1"/>
  <c r="C51" i="46" s="1"/>
  <c r="B40" i="46"/>
  <c r="B44" i="46" s="1"/>
  <c r="B51" i="46" s="1"/>
  <c r="F30" i="46"/>
  <c r="E30" i="46"/>
  <c r="D30" i="46"/>
  <c r="C30" i="46"/>
  <c r="B30" i="46"/>
  <c r="D26" i="46"/>
  <c r="D53" i="46" s="1"/>
  <c r="D62" i="46" s="1"/>
  <c r="F18" i="46"/>
  <c r="E18" i="46"/>
  <c r="D18" i="46"/>
  <c r="C18" i="46"/>
  <c r="B18" i="46"/>
  <c r="F17" i="46"/>
  <c r="F65" i="46" s="1"/>
  <c r="D17" i="46"/>
  <c r="C17" i="46"/>
  <c r="C65" i="46" s="1"/>
  <c r="B17" i="46"/>
  <c r="F16" i="46"/>
  <c r="E16" i="46"/>
  <c r="D16" i="46"/>
  <c r="C16" i="46"/>
  <c r="B16" i="46"/>
  <c r="D43" i="32"/>
  <c r="D50" i="32" s="1"/>
  <c r="F41" i="32"/>
  <c r="E41" i="32"/>
  <c r="D41" i="32"/>
  <c r="C41" i="32"/>
  <c r="B41" i="32"/>
  <c r="F39" i="32"/>
  <c r="F43" i="32" s="1"/>
  <c r="F50" i="32" s="1"/>
  <c r="E39" i="32"/>
  <c r="E43" i="32" s="1"/>
  <c r="E50" i="32" s="1"/>
  <c r="D39" i="32"/>
  <c r="C39" i="32"/>
  <c r="C43" i="32" s="1"/>
  <c r="C50" i="32" s="1"/>
  <c r="B39" i="32"/>
  <c r="B43" i="32" s="1"/>
  <c r="B50" i="32" s="1"/>
  <c r="F30" i="32"/>
  <c r="E30" i="32"/>
  <c r="D30" i="32"/>
  <c r="C30" i="32"/>
  <c r="B30" i="32"/>
  <c r="F18" i="32"/>
  <c r="E18" i="32"/>
  <c r="D18" i="32"/>
  <c r="C18" i="32"/>
  <c r="B18" i="32"/>
  <c r="F17" i="32"/>
  <c r="E17" i="32"/>
  <c r="E64" i="32" s="1"/>
  <c r="D17" i="32"/>
  <c r="D64" i="32" s="1"/>
  <c r="C17" i="32"/>
  <c r="B17" i="32"/>
  <c r="B64" i="32" s="1"/>
  <c r="F16" i="32"/>
  <c r="E16" i="32"/>
  <c r="D16" i="32"/>
  <c r="C16" i="32"/>
  <c r="B16" i="32"/>
  <c r="E47" i="31"/>
  <c r="C47" i="31"/>
  <c r="D46" i="31"/>
  <c r="B46" i="31"/>
  <c r="E45" i="31"/>
  <c r="E49" i="31" s="1"/>
  <c r="E56" i="31" s="1"/>
  <c r="E70" i="31" s="1"/>
  <c r="C45" i="31"/>
  <c r="C49" i="31" s="1"/>
  <c r="C56" i="31" s="1"/>
  <c r="D44" i="31"/>
  <c r="D48" i="31" s="1"/>
  <c r="D55" i="31" s="1"/>
  <c r="D69" i="31" s="1"/>
  <c r="B44" i="31"/>
  <c r="B48" i="31" s="1"/>
  <c r="B55" i="31" s="1"/>
  <c r="E35" i="31"/>
  <c r="D35" i="31"/>
  <c r="C35" i="31"/>
  <c r="B35" i="31"/>
  <c r="E31" i="31"/>
  <c r="E58" i="31" s="1"/>
  <c r="E67" i="31" s="1"/>
  <c r="D30" i="31"/>
  <c r="E23" i="31"/>
  <c r="D23" i="31"/>
  <c r="C23" i="31"/>
  <c r="B23" i="31"/>
  <c r="C22" i="31"/>
  <c r="C70" i="31" s="1"/>
  <c r="B22" i="31"/>
  <c r="C21" i="31"/>
  <c r="B21" i="31"/>
  <c r="E47" i="29"/>
  <c r="C47" i="29"/>
  <c r="D46" i="29"/>
  <c r="B46" i="29"/>
  <c r="E45" i="29"/>
  <c r="E49" i="29" s="1"/>
  <c r="E56" i="29" s="1"/>
  <c r="E70" i="29" s="1"/>
  <c r="C45" i="29"/>
  <c r="C49" i="29" s="1"/>
  <c r="C56" i="29" s="1"/>
  <c r="D44" i="29"/>
  <c r="D48" i="29" s="1"/>
  <c r="D55" i="29" s="1"/>
  <c r="D69" i="29" s="1"/>
  <c r="B44" i="29"/>
  <c r="B48" i="29" s="1"/>
  <c r="B55" i="29" s="1"/>
  <c r="E35" i="29"/>
  <c r="D35" i="29"/>
  <c r="C35" i="29"/>
  <c r="B35" i="29"/>
  <c r="E23" i="29"/>
  <c r="E31" i="29" s="1"/>
  <c r="E58" i="29" s="1"/>
  <c r="E67" i="29" s="1"/>
  <c r="D23" i="29"/>
  <c r="D30" i="29" s="1"/>
  <c r="C23" i="29"/>
  <c r="B23" i="29"/>
  <c r="C22" i="29"/>
  <c r="C70" i="29" s="1"/>
  <c r="B22" i="29"/>
  <c r="B69" i="29" s="1"/>
  <c r="C21" i="29"/>
  <c r="B21" i="29"/>
  <c r="I65" i="53" l="1"/>
  <c r="I26" i="53"/>
  <c r="I53" i="53" s="1"/>
  <c r="I62" i="53" s="1"/>
  <c r="H65" i="53"/>
  <c r="G65" i="53"/>
  <c r="G26" i="53"/>
  <c r="G53" i="53" s="1"/>
  <c r="G62" i="53" s="1"/>
  <c r="H26" i="53"/>
  <c r="H53" i="53" s="1"/>
  <c r="H62" i="53" s="1"/>
  <c r="I65" i="52"/>
  <c r="G65" i="52"/>
  <c r="G26" i="52"/>
  <c r="H53" i="52"/>
  <c r="H62" i="52" s="1"/>
  <c r="G44" i="52"/>
  <c r="G51" i="52" s="1"/>
  <c r="I26" i="52"/>
  <c r="I53" i="52" s="1"/>
  <c r="I62" i="52" s="1"/>
  <c r="I64" i="51"/>
  <c r="G25" i="51"/>
  <c r="H52" i="51"/>
  <c r="H61" i="51" s="1"/>
  <c r="G43" i="51"/>
  <c r="G50" i="51" s="1"/>
  <c r="G64" i="51" s="1"/>
  <c r="I25" i="51"/>
  <c r="I52" i="51" s="1"/>
  <c r="I61" i="51" s="1"/>
  <c r="I65" i="46"/>
  <c r="H65" i="46"/>
  <c r="H26" i="46"/>
  <c r="H53" i="46" s="1"/>
  <c r="H62" i="46" s="1"/>
  <c r="I26" i="46"/>
  <c r="I53" i="46" s="1"/>
  <c r="I62" i="46" s="1"/>
  <c r="G26" i="46"/>
  <c r="G53" i="46" s="1"/>
  <c r="G62" i="46" s="1"/>
  <c r="G64" i="32"/>
  <c r="H64" i="32"/>
  <c r="H25" i="32"/>
  <c r="H52" i="32" s="1"/>
  <c r="H61" i="32" s="1"/>
  <c r="I25" i="32"/>
  <c r="I52" i="32" s="1"/>
  <c r="I61" i="32" s="1"/>
  <c r="G25" i="32"/>
  <c r="G52" i="32" s="1"/>
  <c r="G61" i="32" s="1"/>
  <c r="D53" i="54"/>
  <c r="D62" i="54" s="1"/>
  <c r="F64" i="32"/>
  <c r="D64" i="51"/>
  <c r="D57" i="31"/>
  <c r="D66" i="31" s="1"/>
  <c r="E64" i="51"/>
  <c r="E65" i="46"/>
  <c r="E26" i="46"/>
  <c r="E53" i="46" s="1"/>
  <c r="E62" i="46" s="1"/>
  <c r="F64" i="51"/>
  <c r="D57" i="29"/>
  <c r="D66" i="29" s="1"/>
  <c r="B69" i="31"/>
  <c r="B65" i="46"/>
  <c r="B52" i="47"/>
  <c r="B61" i="47" s="1"/>
  <c r="E65" i="52"/>
  <c r="E26" i="52"/>
  <c r="E53" i="52" s="1"/>
  <c r="E62" i="52" s="1"/>
  <c r="C64" i="32"/>
  <c r="D52" i="47"/>
  <c r="D61" i="47" s="1"/>
  <c r="B52" i="48"/>
  <c r="B61" i="48" s="1"/>
  <c r="E65" i="53"/>
  <c r="B30" i="31"/>
  <c r="B57" i="31" s="1"/>
  <c r="B66" i="31" s="1"/>
  <c r="C26" i="46"/>
  <c r="C53" i="46" s="1"/>
  <c r="C62" i="46" s="1"/>
  <c r="C26" i="52"/>
  <c r="C53" i="52" s="1"/>
  <c r="C62" i="52" s="1"/>
  <c r="C31" i="31"/>
  <c r="C58" i="31" s="1"/>
  <c r="C67" i="31" s="1"/>
  <c r="B25" i="32"/>
  <c r="B52" i="32" s="1"/>
  <c r="B61" i="32" s="1"/>
  <c r="F26" i="46"/>
  <c r="F53" i="46" s="1"/>
  <c r="F62" i="46" s="1"/>
  <c r="B25" i="51"/>
  <c r="B52" i="51" s="1"/>
  <c r="B61" i="51" s="1"/>
  <c r="F26" i="52"/>
  <c r="F53" i="52" s="1"/>
  <c r="F62" i="52" s="1"/>
  <c r="B26" i="53"/>
  <c r="B53" i="53" s="1"/>
  <c r="B62" i="53" s="1"/>
  <c r="B30" i="29"/>
  <c r="B57" i="29" s="1"/>
  <c r="B66" i="29" s="1"/>
  <c r="C25" i="32"/>
  <c r="C52" i="32" s="1"/>
  <c r="C61" i="32" s="1"/>
  <c r="C25" i="51"/>
  <c r="C52" i="51" s="1"/>
  <c r="C61" i="51" s="1"/>
  <c r="C26" i="53"/>
  <c r="C53" i="53" s="1"/>
  <c r="C62" i="53" s="1"/>
  <c r="D25" i="32"/>
  <c r="D52" i="32" s="1"/>
  <c r="D61" i="32" s="1"/>
  <c r="D25" i="51"/>
  <c r="D52" i="51" s="1"/>
  <c r="D61" i="51" s="1"/>
  <c r="D26" i="53"/>
  <c r="D53" i="53" s="1"/>
  <c r="D62" i="53" s="1"/>
  <c r="C31" i="29"/>
  <c r="C58" i="29" s="1"/>
  <c r="C67" i="29" s="1"/>
  <c r="E25" i="32"/>
  <c r="E52" i="32" s="1"/>
  <c r="E61" i="32" s="1"/>
  <c r="E25" i="51"/>
  <c r="E52" i="51" s="1"/>
  <c r="E61" i="51" s="1"/>
  <c r="E26" i="53"/>
  <c r="E53" i="53" s="1"/>
  <c r="E62" i="53" s="1"/>
  <c r="F25" i="32"/>
  <c r="F52" i="32" s="1"/>
  <c r="F61" i="32" s="1"/>
  <c r="B26" i="46"/>
  <c r="B53" i="46" s="1"/>
  <c r="B62" i="46" s="1"/>
  <c r="F25" i="51"/>
  <c r="F52" i="51" s="1"/>
  <c r="F61" i="51" s="1"/>
  <c r="B26" i="52"/>
  <c r="B53" i="52" s="1"/>
  <c r="B62" i="52" s="1"/>
  <c r="F26" i="53"/>
  <c r="F53" i="53" s="1"/>
  <c r="F62" i="53" s="1"/>
  <c r="G53" i="52" l="1"/>
  <c r="G62" i="52" s="1"/>
  <c r="G52" i="51"/>
  <c r="G61" i="51" s="1"/>
</calcChain>
</file>

<file path=xl/sharedStrings.xml><?xml version="1.0" encoding="utf-8"?>
<sst xmlns="http://schemas.openxmlformats.org/spreadsheetml/2006/main" count="2891" uniqueCount="122">
  <si>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</si>
  <si>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</si>
  <si>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</si>
  <si>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</si>
  <si>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4.0GHz (TDD, DDDSUDDSUU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</si>
  <si>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</si>
  <si>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</si>
  <si>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</si>
  <si>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</si>
  <si>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</si>
  <si>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</si>
  <si>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</si>
  <si>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second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</si>
  <si>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</si>
  <si>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</si>
  <si>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</si>
  <si>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</si>
  <si>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</si>
  <si>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</si>
  <si>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</si>
  <si>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</si>
  <si>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</si>
  <si>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</si>
  <si>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</si>
  <si>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</si>
  <si>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</si>
  <si>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</si>
  <si>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</si>
  <si>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</si>
  <si>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</si>
  <si>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</si>
  <si>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</si>
  <si>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</si>
  <si>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</si>
  <si>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</si>
  <si>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</si>
  <si>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</si>
  <si>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</si>
  <si>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</si>
  <si>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</si>
  <si>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</si>
  <si>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</si>
  <si>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</si>
  <si>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</si>
  <si>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</si>
  <si>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</si>
  <si>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</si>
  <si>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</si>
  <si>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</si>
  <si>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</si>
  <si>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</si>
  <si>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</si>
  <si>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</si>
  <si>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</si>
  <si>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</si>
  <si>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</si>
  <si>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</si>
  <si>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</si>
  <si>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</si>
  <si>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</si>
  <si>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</si>
  <si>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</si>
  <si>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</si>
  <si>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</si>
  <si>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</si>
  <si>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</si>
  <si>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</si>
  <si>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</si>
  <si>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</si>
  <si>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</si>
  <si>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</si>
  <si>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</si>
  <si>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</si>
  <si>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</si>
  <si>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</si>
  <si>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</si>
  <si>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</si>
  <si>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</si>
  <si>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</si>
  <si>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</si>
  <si>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</si>
  <si>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</si>
  <si>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</si>
  <si>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</si>
  <si>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</si>
  <si>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</si>
  <si>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</si>
  <si>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</si>
  <si>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</si>
  <si>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</si>
  <si>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</si>
  <si>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</si>
  <si>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</si>
  <si>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</si>
  <si>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</si>
  <si>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</si>
  <si>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</si>
  <si>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</si>
  <si>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</si>
  <si>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</si>
  <si>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</si>
  <si>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</si>
  <si>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</si>
  <si>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</si>
  <si>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</si>
  <si>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</si>
  <si>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</si>
  <si>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</si>
  <si>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</si>
  <si>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</si>
  <si>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</si>
  <si>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</si>
  <si>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</si>
  <si>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</si>
  <si>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vivo</t>
    <phoneticPr fontId="17" type="noConversion"/>
  </si>
  <si>
    <t>-</t>
    <phoneticPr fontId="17" type="noConversion"/>
  </si>
  <si>
    <t>vivo</t>
    <phoneticPr fontId="17" type="noConversion"/>
  </si>
  <si>
    <t>vivo</t>
    <phoneticPr fontId="17" type="noConversion"/>
  </si>
  <si>
    <t>vivo</t>
    <phoneticPr fontId="17" type="noConversion"/>
  </si>
  <si>
    <t>Ref UE 
(NLoS O-to-I)</t>
    <phoneticPr fontId="17" type="noConversion"/>
  </si>
  <si>
    <t>vivo</t>
    <phoneticPr fontId="17" type="noConversion"/>
  </si>
  <si>
    <t>-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</si>
</sst>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000000000_ "/>
    <numFmt numFmtId="177" formatCode="0.00_ "/>
  </numFmts>
  <fonts count="18" x14ac:knownFonts="1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1" applyFont="1">
      <alignment vertical="center"/>
    </xf>
    <xf numFmtId="177" fontId="1" fillId="0" borderId="0" xfId="1" applyNumberFormat="1" applyFont="1" applyAlignment="1">
      <alignment horizontal="center" vertical="center"/>
    </xf>
    <xf numFmtId="0" fontId="8" fillId="0" borderId="0" xfId="1">
      <alignment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77" fontId="6" fillId="0" borderId="1" xfId="1" applyNumberFormat="1" applyFont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77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77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77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77" fontId="6" fillId="0" borderId="1" xfId="1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 wrapText="1"/>
    </xf>
    <xf numFmtId="177" fontId="0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vertical="center" wrapText="1"/>
    </xf>
    <xf numFmtId="177" fontId="5" fillId="5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177" fontId="5" fillId="6" borderId="1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justify" vertical="center" wrapText="1"/>
    </xf>
    <xf numFmtId="177" fontId="5" fillId="0" borderId="1" xfId="1" applyNumberFormat="1" applyFont="1" applyFill="1" applyBorder="1" applyAlignment="1">
      <alignment horizontal="center" vertical="center"/>
    </xf>
    <xf numFmtId="177" fontId="5" fillId="7" borderId="1" xfId="1" applyNumberFormat="1" applyFont="1" applyFill="1" applyBorder="1" applyAlignment="1">
      <alignment horizontal="center" vertical="center"/>
    </xf>
    <xf numFmtId="177" fontId="0" fillId="0" borderId="1" xfId="1" applyNumberFormat="1" applyFont="1" applyFill="1" applyBorder="1" applyAlignment="1">
      <alignment horizontal="center" vertical="center"/>
    </xf>
    <xf numFmtId="177" fontId="0" fillId="0" borderId="0" xfId="1" applyNumberFormat="1" applyFont="1" applyAlignment="1">
      <alignment horizontal="center" vertical="center"/>
    </xf>
    <xf numFmtId="0" fontId="6" fillId="4" borderId="1" xfId="1" applyFont="1" applyFill="1" applyBorder="1" applyAlignment="1">
      <alignment horizontal="justify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7" borderId="1" xfId="1" applyFont="1" applyFill="1" applyBorder="1" applyAlignment="1">
      <alignment horizontal="justify" vertical="center"/>
    </xf>
    <xf numFmtId="177" fontId="1" fillId="0" borderId="0" xfId="1" applyNumberFormat="1" applyFo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horizontal="center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wrapText="1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horizontal="left" vertical="center" wrapText="1"/>
    </xf>
    <xf numFmtId="177" fontId="5" fillId="6" borderId="1" xfId="1" applyNumberFormat="1" applyFont="1" applyFill="1" applyBorder="1" applyAlignment="1">
      <alignment horizontal="left" vertical="center" wrapText="1"/>
    </xf>
    <xf numFmtId="176" fontId="8" fillId="0" borderId="0" xfId="1" applyNumberFormat="1">
      <alignment vertical="center"/>
    </xf>
    <xf numFmtId="0" fontId="5" fillId="7" borderId="1" xfId="1" applyFont="1" applyFill="1" applyBorder="1" applyAlignment="1">
      <alignment vertical="center" wrapText="1"/>
    </xf>
    <xf numFmtId="177" fontId="1" fillId="5" borderId="1" xfId="1" applyNumberFormat="1" applyFont="1" applyFill="1" applyBorder="1" applyAlignment="1">
      <alignment horizontal="center" vertical="center"/>
    </xf>
    <xf numFmtId="0" fontId="0" fillId="0" borderId="0" xfId="1" applyFont="1" applyAlignment="1">
      <alignment vertical="center" wrapText="1"/>
    </xf>
    <xf numFmtId="177" fontId="5" fillId="0" borderId="0" xfId="1" applyNumberFormat="1" applyFont="1" applyAlignment="1">
      <alignment horizontal="center" vertical="center"/>
    </xf>
    <xf numFmtId="177" fontId="5" fillId="0" borderId="0" xfId="1" applyNumberFormat="1" applyFont="1">
      <alignment vertical="center"/>
    </xf>
    <xf numFmtId="0" fontId="11" fillId="2" borderId="1" xfId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177" fontId="12" fillId="0" borderId="1" xfId="1" applyNumberFormat="1" applyFont="1" applyBorder="1" applyAlignment="1">
      <alignment horizontal="center" vertical="center" wrapText="1"/>
    </xf>
    <xf numFmtId="177" fontId="9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77" fontId="12" fillId="0" borderId="1" xfId="1" applyNumberFormat="1" applyFont="1" applyFill="1" applyBorder="1" applyAlignment="1">
      <alignment horizontal="center" vertical="center" wrapText="1"/>
    </xf>
    <xf numFmtId="177" fontId="13" fillId="2" borderId="1" xfId="1" applyNumberFormat="1" applyFont="1" applyFill="1" applyBorder="1" applyAlignment="1">
      <alignment vertical="center" wrapText="1"/>
    </xf>
    <xf numFmtId="177" fontId="12" fillId="8" borderId="1" xfId="1" applyNumberFormat="1" applyFont="1" applyFill="1" applyBorder="1" applyAlignment="1">
      <alignment horizontal="center" vertical="center" wrapText="1"/>
    </xf>
    <xf numFmtId="177" fontId="12" fillId="5" borderId="1" xfId="1" applyNumberFormat="1" applyFont="1" applyFill="1" applyBorder="1" applyAlignment="1">
      <alignment horizontal="center" vertical="center" wrapText="1"/>
    </xf>
    <xf numFmtId="177" fontId="14" fillId="5" borderId="1" xfId="1" applyNumberFormat="1" applyFont="1" applyFill="1" applyBorder="1" applyAlignment="1">
      <alignment horizontal="center" vertical="center" wrapText="1"/>
    </xf>
    <xf numFmtId="177" fontId="12" fillId="7" borderId="1" xfId="1" applyNumberFormat="1" applyFont="1" applyFill="1" applyBorder="1" applyAlignment="1">
      <alignment horizontal="center" vertical="center"/>
    </xf>
    <xf numFmtId="177" fontId="12" fillId="0" borderId="1" xfId="1" applyNumberFormat="1" applyFont="1" applyFill="1" applyBorder="1" applyAlignment="1">
      <alignment horizontal="center" vertical="center"/>
    </xf>
    <xf numFmtId="177" fontId="9" fillId="0" borderId="1" xfId="1" applyNumberFormat="1" applyFont="1" applyFill="1" applyBorder="1" applyAlignment="1">
      <alignment horizontal="center" vertical="center"/>
    </xf>
    <xf numFmtId="177" fontId="9" fillId="0" borderId="0" xfId="1" applyNumberFormat="1" applyFont="1" applyAlignment="1">
      <alignment horizontal="center" vertical="center"/>
    </xf>
    <xf numFmtId="177" fontId="15" fillId="0" borderId="0" xfId="1" applyNumberFormat="1" applyFont="1" applyAlignment="1">
      <alignment horizontal="center" vertical="center"/>
    </xf>
    <xf numFmtId="177" fontId="16" fillId="0" borderId="1" xfId="1" applyNumberFormat="1" applyFont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/>
    </xf>
    <xf numFmtId="9" fontId="16" fillId="0" borderId="1" xfId="1" applyNumberFormat="1" applyFont="1" applyBorder="1" applyAlignment="1">
      <alignment horizontal="center" vertical="center" wrapText="1"/>
    </xf>
    <xf numFmtId="177" fontId="16" fillId="0" borderId="1" xfId="1" applyNumberFormat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vertical="center" wrapText="1"/>
    </xf>
    <xf numFmtId="177" fontId="16" fillId="8" borderId="1" xfId="1" applyNumberFormat="1" applyFont="1" applyFill="1" applyBorder="1" applyAlignment="1">
      <alignment horizontal="center" vertical="center" wrapText="1"/>
    </xf>
    <xf numFmtId="177" fontId="16" fillId="5" borderId="1" xfId="1" applyNumberFormat="1" applyFont="1" applyFill="1" applyBorder="1" applyAlignment="1">
      <alignment horizontal="center" vertical="center" wrapText="1"/>
    </xf>
    <xf numFmtId="177" fontId="16" fillId="7" borderId="1" xfId="1" applyNumberFormat="1" applyFont="1" applyFill="1" applyBorder="1" applyAlignment="1">
      <alignment horizontal="center" vertical="center"/>
    </xf>
    <xf numFmtId="177" fontId="16" fillId="0" borderId="1" xfId="1" applyNumberFormat="1" applyFont="1" applyFill="1" applyBorder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/>
    </xf>
    <xf numFmtId="177" fontId="15" fillId="0" borderId="0" xfId="1" applyNumberFormat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77" fontId="13" fillId="2" borderId="1" xfId="1" applyNumberFormat="1" applyFont="1" applyFill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horizontal="center" vertical="center" wrapText="1"/>
    </xf>
    <xf numFmtId="177" fontId="5" fillId="6" borderId="2" xfId="1" applyNumberFormat="1" applyFont="1" applyFill="1" applyBorder="1" applyAlignment="1">
      <alignment horizontal="center" vertical="center" wrapText="1"/>
    </xf>
    <xf numFmtId="177" fontId="5" fillId="6" borderId="3" xfId="1" applyNumberFormat="1" applyFont="1" applyFill="1" applyBorder="1" applyAlignment="1">
      <alignment horizontal="center" vertical="center" wrapText="1"/>
    </xf>
    <xf numFmtId="177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177" fontId="6" fillId="8" borderId="1" xfId="1" applyNumberFormat="1" applyFont="1" applyFill="1" applyBorder="1" applyAlignment="1">
      <alignment horizontal="center" vertical="center" wrapText="1"/>
    </xf>
    <xf numFmtId="177" fontId="5" fillId="8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zoomScale="70" zoomScaleNormal="70" workbookViewId="0">
      <pane xSplit="1" ySplit="6" topLeftCell="B58" activePane="bottomRight" state="frozen"/>
      <selection pane="topRight"/>
      <selection pane="bottomLeft"/>
      <selection pane="bottomRight" activeCell="B7" sqref="B7"/>
    </sheetView>
  </sheetViews>
  <sheetFormatPr defaultColWidth="9" defaultRowHeight="14.25" x14ac:dyDescent="0.15"/>
  <cols>
    <col min="1" max="1" width="62.125" style="50" customWidth="1"/>
    <col min="2" max="4" width="15.625" style="2" customWidth="1"/>
    <col min="5" max="5" width="15.625" style="46" customWidth="1"/>
    <col min="6" max="6" width="39.625" style="1" customWidth="1"/>
    <col min="7" max="16384" width="9" style="3"/>
  </cols>
  <sheetData>
    <row r="1" spans="1:6" ht="15" x14ac:dyDescent="0.15">
      <c r="A1" s="51" t="s">
        <v>0</v>
      </c>
    </row>
    <row r="2" spans="1:6" ht="30" x14ac:dyDescent="0.15">
      <c r="A2" s="52" t="s">
        <v>1</v>
      </c>
    </row>
    <row r="3" spans="1:6" ht="15" x14ac:dyDescent="0.15">
      <c r="A3" s="45" t="s">
        <v>2</v>
      </c>
    </row>
    <row r="5" spans="1:6" ht="28.35" customHeight="1" x14ac:dyDescent="0.15">
      <c r="A5" s="53" t="s">
        <v>3</v>
      </c>
      <c r="B5" s="96" t="s">
        <v>4</v>
      </c>
      <c r="C5" s="96"/>
      <c r="D5" s="96"/>
      <c r="E5" s="96"/>
      <c r="F5" s="96"/>
    </row>
    <row r="6" spans="1:6" x14ac:dyDescent="0.15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 x14ac:dyDescent="0.15">
      <c r="A7" s="55" t="s">
        <v>10</v>
      </c>
      <c r="B7" s="14"/>
      <c r="C7" s="14"/>
      <c r="D7" s="14"/>
      <c r="E7" s="14"/>
      <c r="F7" s="56"/>
    </row>
    <row r="8" spans="1:6" ht="15" x14ac:dyDescent="0.15">
      <c r="A8" s="11" t="s">
        <v>11</v>
      </c>
      <c r="B8" s="9">
        <v>2.6</v>
      </c>
      <c r="C8" s="9">
        <v>2.6</v>
      </c>
      <c r="D8" s="9">
        <v>2.6</v>
      </c>
      <c r="E8" s="9">
        <v>2.6</v>
      </c>
      <c r="F8" s="56" t="s">
        <v>12</v>
      </c>
    </row>
    <row r="9" spans="1:6" ht="15" x14ac:dyDescent="0.15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 ht="15" x14ac:dyDescent="0.15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30" x14ac:dyDescent="0.15">
      <c r="A11" s="11" t="s">
        <v>17</v>
      </c>
      <c r="B11" s="10" t="s">
        <v>16</v>
      </c>
      <c r="C11" s="13">
        <v>10000000</v>
      </c>
      <c r="D11" s="10" t="s">
        <v>16</v>
      </c>
      <c r="E11" s="9">
        <v>1000000</v>
      </c>
      <c r="F11" s="57" t="s">
        <v>18</v>
      </c>
    </row>
    <row r="12" spans="1:6" ht="15" x14ac:dyDescent="0.15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 ht="15" x14ac:dyDescent="0.15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 ht="15" x14ac:dyDescent="0.15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 ht="15" x14ac:dyDescent="0.15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 ht="15" customHeight="1" x14ac:dyDescent="0.15">
      <c r="A16" s="55" t="s">
        <v>24</v>
      </c>
      <c r="B16" s="14"/>
      <c r="C16" s="14"/>
      <c r="D16" s="14"/>
      <c r="E16" s="14"/>
      <c r="F16" s="56"/>
    </row>
    <row r="17" spans="1:6" ht="45" x14ac:dyDescent="0.15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30" x14ac:dyDescent="0.15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60" x14ac:dyDescent="0.15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60" x14ac:dyDescent="0.15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 ht="15" x14ac:dyDescent="0.15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5" x14ac:dyDescent="0.15">
      <c r="A22" s="11" t="s">
        <v>35</v>
      </c>
      <c r="B22" s="13">
        <f>B20+10*LOG10(B46/1000000)</f>
        <v>36.375437381428746</v>
      </c>
      <c r="C22" s="13">
        <f>C20+10*LOG10(C47/1000000)</f>
        <v>42.57332496431269</v>
      </c>
      <c r="D22" s="9">
        <v>23</v>
      </c>
      <c r="E22" s="9">
        <v>23</v>
      </c>
      <c r="F22" s="57" t="s">
        <v>36</v>
      </c>
    </row>
    <row r="23" spans="1:6" ht="45" x14ac:dyDescent="0.15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0</v>
      </c>
      <c r="E23" s="13">
        <f>E24+10*LOG10(E17/E19)-E25</f>
        <v>0</v>
      </c>
      <c r="F23" s="60" t="s">
        <v>38</v>
      </c>
    </row>
    <row r="24" spans="1:6" ht="60" x14ac:dyDescent="0.15">
      <c r="A24" s="8" t="s">
        <v>39</v>
      </c>
      <c r="B24" s="13">
        <v>8</v>
      </c>
      <c r="C24" s="13">
        <v>8</v>
      </c>
      <c r="D24" s="9">
        <v>0</v>
      </c>
      <c r="E24" s="9">
        <v>0</v>
      </c>
      <c r="F24" s="57" t="s">
        <v>40</v>
      </c>
    </row>
    <row r="25" spans="1:6" ht="60" x14ac:dyDescent="0.15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60" x14ac:dyDescent="0.15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 ht="15" x14ac:dyDescent="0.15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 ht="15.75" customHeight="1" x14ac:dyDescent="0.15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30" x14ac:dyDescent="0.15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 ht="15" x14ac:dyDescent="0.15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22</v>
      </c>
      <c r="E30" s="10" t="s">
        <v>16</v>
      </c>
      <c r="F30" s="57" t="s">
        <v>50</v>
      </c>
    </row>
    <row r="31" spans="1:6" ht="15" x14ac:dyDescent="0.15">
      <c r="A31" s="11" t="s">
        <v>51</v>
      </c>
      <c r="B31" s="10" t="s">
        <v>16</v>
      </c>
      <c r="C31" s="13">
        <f>C22+C23+C26-C28-C29</f>
        <v>64.344537511509316</v>
      </c>
      <c r="D31" s="10" t="s">
        <v>16</v>
      </c>
      <c r="E31" s="9">
        <f>E22+E23+E26-E28-E29</f>
        <v>22</v>
      </c>
      <c r="F31" s="57" t="s">
        <v>50</v>
      </c>
    </row>
    <row r="32" spans="1:6" ht="15" x14ac:dyDescent="0.15">
      <c r="A32" s="55" t="s">
        <v>52</v>
      </c>
      <c r="B32" s="14"/>
      <c r="C32" s="14"/>
      <c r="D32" s="14"/>
      <c r="E32" s="14"/>
      <c r="F32" s="56"/>
    </row>
    <row r="33" spans="1:6" ht="45" x14ac:dyDescent="0.15">
      <c r="A33" s="11" t="s">
        <v>53</v>
      </c>
      <c r="B33" s="13">
        <v>4</v>
      </c>
      <c r="C33" s="13">
        <v>4</v>
      </c>
      <c r="D33" s="13">
        <v>192</v>
      </c>
      <c r="E33" s="13">
        <v>192</v>
      </c>
      <c r="F33" s="57" t="s">
        <v>26</v>
      </c>
    </row>
    <row r="34" spans="1:6" ht="75" x14ac:dyDescent="0.15">
      <c r="A34" s="16" t="s">
        <v>54</v>
      </c>
      <c r="B34" s="13">
        <v>4</v>
      </c>
      <c r="C34" s="13">
        <v>4</v>
      </c>
      <c r="D34" s="17">
        <v>4</v>
      </c>
      <c r="E34" s="17">
        <v>4</v>
      </c>
      <c r="F34" s="59" t="s">
        <v>55</v>
      </c>
    </row>
    <row r="35" spans="1:6" ht="45" x14ac:dyDescent="0.15">
      <c r="A35" s="8" t="s">
        <v>56</v>
      </c>
      <c r="B35" s="13">
        <f>B36+10*LOG10(B33/B34)-B37</f>
        <v>0</v>
      </c>
      <c r="C35" s="13">
        <f>C36+10*LOG10(C33/C34)-C37</f>
        <v>0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60" x14ac:dyDescent="0.15">
      <c r="A36" s="8" t="s">
        <v>57</v>
      </c>
      <c r="B36" s="13">
        <v>0</v>
      </c>
      <c r="C36" s="13">
        <v>0</v>
      </c>
      <c r="D36" s="9">
        <v>8</v>
      </c>
      <c r="E36" s="9">
        <v>8</v>
      </c>
      <c r="F36" s="57" t="s">
        <v>40</v>
      </c>
    </row>
    <row r="37" spans="1:6" ht="60" x14ac:dyDescent="0.15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60" x14ac:dyDescent="0.15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30" x14ac:dyDescent="0.15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 ht="15" x14ac:dyDescent="0.15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 ht="15" x14ac:dyDescent="0.15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30" x14ac:dyDescent="0.15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30" x14ac:dyDescent="0.15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30" x14ac:dyDescent="0.15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30" x14ac:dyDescent="0.15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30" x14ac:dyDescent="0.15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30" x14ac:dyDescent="0.15">
      <c r="A47" s="43" t="s">
        <v>70</v>
      </c>
      <c r="B47" s="19" t="s">
        <v>16</v>
      </c>
      <c r="C47" s="19">
        <f>200*360*1000</f>
        <v>72000000</v>
      </c>
      <c r="D47" s="19" t="s">
        <v>16</v>
      </c>
      <c r="E47" s="19">
        <f>30*360*1000</f>
        <v>10800000</v>
      </c>
      <c r="F47" s="61" t="s">
        <v>69</v>
      </c>
    </row>
    <row r="48" spans="1:6" ht="15" x14ac:dyDescent="0.15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6" ht="15" x14ac:dyDescent="0.15">
      <c r="A49" s="11" t="s">
        <v>72</v>
      </c>
      <c r="B49" s="10" t="s">
        <v>16</v>
      </c>
      <c r="C49" s="13">
        <f>C45+10*LOG10(C47)</f>
        <v>-88.426675035687353</v>
      </c>
      <c r="D49" s="10" t="s">
        <v>16</v>
      </c>
      <c r="E49" s="13">
        <f>E45+10*LOG10(E47)</f>
        <v>-98.66576244513054</v>
      </c>
      <c r="F49" s="56"/>
    </row>
    <row r="50" spans="1:6" ht="15" x14ac:dyDescent="0.15">
      <c r="A50" s="43" t="s">
        <v>73</v>
      </c>
      <c r="B50" s="19">
        <v>-9.1999999999999993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6" ht="15" x14ac:dyDescent="0.15">
      <c r="A51" s="43" t="s">
        <v>75</v>
      </c>
      <c r="B51" s="19" t="s">
        <v>16</v>
      </c>
      <c r="C51" s="19">
        <v>-5.7</v>
      </c>
      <c r="D51" s="19" t="s">
        <v>16</v>
      </c>
      <c r="E51" s="19">
        <v>-10.7</v>
      </c>
      <c r="F51" s="61" t="s">
        <v>74</v>
      </c>
    </row>
    <row r="52" spans="1:6" ht="15" x14ac:dyDescent="0.15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6" ht="30" x14ac:dyDescent="0.15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6" ht="30" x14ac:dyDescent="0.15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</row>
    <row r="55" spans="1:6" ht="30" x14ac:dyDescent="0.15">
      <c r="A55" s="11" t="s">
        <v>80</v>
      </c>
      <c r="B55" s="13">
        <f>B48+B50+B52-B53</f>
        <v>-101.82456261857129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6" ht="30" x14ac:dyDescent="0.15">
      <c r="A56" s="11" t="s">
        <v>82</v>
      </c>
      <c r="B56" s="10" t="s">
        <v>16</v>
      </c>
      <c r="C56" s="13">
        <f>C49+C51+C52-C54</f>
        <v>-92.126675035687356</v>
      </c>
      <c r="D56" s="13" t="s">
        <v>16</v>
      </c>
      <c r="E56" s="13">
        <f>E49+E51+E52-E54</f>
        <v>-107.36576244513054</v>
      </c>
      <c r="F56" s="56" t="s">
        <v>81</v>
      </c>
    </row>
    <row r="57" spans="1:6" ht="30" x14ac:dyDescent="0.15">
      <c r="A57" s="22" t="s">
        <v>83</v>
      </c>
      <c r="B57" s="23">
        <f>B30+B35+B38-B39-B55</f>
        <v>154.97121254719667</v>
      </c>
      <c r="C57" s="23" t="s">
        <v>16</v>
      </c>
      <c r="D57" s="23">
        <f>D30+D35+D38-D39-D55</f>
        <v>156.60818753952378</v>
      </c>
      <c r="E57" s="23" t="s">
        <v>16</v>
      </c>
      <c r="F57" s="63" t="s">
        <v>84</v>
      </c>
    </row>
    <row r="58" spans="1:6" ht="33.75" customHeight="1" x14ac:dyDescent="0.15">
      <c r="A58" s="22" t="s">
        <v>85</v>
      </c>
      <c r="B58" s="23" t="s">
        <v>16</v>
      </c>
      <c r="C58" s="23">
        <f>C31+C35+C38-C39-C56</f>
        <v>155.47121254719667</v>
      </c>
      <c r="D58" s="23" t="s">
        <v>16</v>
      </c>
      <c r="E58" s="23">
        <f>E31+E35+E38-E39-E56</f>
        <v>151.13697499232717</v>
      </c>
      <c r="F58" s="63" t="s">
        <v>84</v>
      </c>
    </row>
    <row r="59" spans="1:6" ht="15" x14ac:dyDescent="0.15">
      <c r="A59" s="55" t="s">
        <v>86</v>
      </c>
      <c r="B59" s="14"/>
      <c r="C59" s="14"/>
      <c r="D59" s="14"/>
      <c r="E59" s="14"/>
      <c r="F59" s="56"/>
    </row>
    <row r="60" spans="1:6" ht="36" customHeight="1" x14ac:dyDescent="0.15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97" t="s">
        <v>88</v>
      </c>
    </row>
    <row r="61" spans="1:6" ht="30" x14ac:dyDescent="0.15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98"/>
    </row>
    <row r="62" spans="1:6" ht="30" x14ac:dyDescent="0.15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98"/>
    </row>
    <row r="63" spans="1:6" ht="15" x14ac:dyDescent="0.15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98"/>
    </row>
    <row r="64" spans="1:6" ht="36" customHeight="1" x14ac:dyDescent="0.15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98"/>
    </row>
    <row r="65" spans="1:6" ht="15" x14ac:dyDescent="0.15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99"/>
    </row>
    <row r="66" spans="1:6" ht="30" x14ac:dyDescent="0.15">
      <c r="A66" s="22" t="s">
        <v>94</v>
      </c>
      <c r="B66" s="23">
        <f>B57-B61+B63-B64+B65</f>
        <v>121.16121254719667</v>
      </c>
      <c r="C66" s="23" t="s">
        <v>16</v>
      </c>
      <c r="D66" s="23">
        <f>D57-D61+D63-D64+D65</f>
        <v>122.79818753952378</v>
      </c>
      <c r="E66" s="23" t="s">
        <v>16</v>
      </c>
      <c r="F66" s="63" t="s">
        <v>95</v>
      </c>
    </row>
    <row r="67" spans="1:6" ht="30" x14ac:dyDescent="0.15">
      <c r="A67" s="45" t="s">
        <v>96</v>
      </c>
      <c r="B67" s="23" t="s">
        <v>16</v>
      </c>
      <c r="C67" s="23">
        <f>C58-C62+C63-C64+C65</f>
        <v>124.74121254719668</v>
      </c>
      <c r="D67" s="23" t="s">
        <v>16</v>
      </c>
      <c r="E67" s="23">
        <f>E58-E62+E63-E64+E65</f>
        <v>120.40697499232718</v>
      </c>
      <c r="F67" s="63" t="s">
        <v>95</v>
      </c>
    </row>
    <row r="69" spans="1:6" ht="15" x14ac:dyDescent="0.15">
      <c r="A69" s="45" t="s">
        <v>97</v>
      </c>
      <c r="B69" s="23">
        <f>B22+B27-B55+B26+B38</f>
        <v>146.20000000000005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6" ht="15" x14ac:dyDescent="0.15">
      <c r="A70" s="45" t="s">
        <v>98</v>
      </c>
      <c r="B70" s="23" t="s">
        <v>16</v>
      </c>
      <c r="C70" s="23">
        <f>C22-C28-C56+C26+C38</f>
        <v>146.70000000000005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6" x14ac:dyDescent="0.15">
      <c r="E74" s="2"/>
    </row>
    <row r="77" spans="1:6" s="49" customFormat="1" ht="15" x14ac:dyDescent="0.15">
      <c r="B77" s="66"/>
      <c r="C77" s="66"/>
      <c r="D77" s="66"/>
      <c r="E77" s="67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xSplit="1" ySplit="1" topLeftCell="E2" activePane="bottomRight" state="frozen"/>
      <selection pane="topRight"/>
      <selection pane="bottomLeft"/>
      <selection pane="bottomRight" activeCell="M9" sqref="M9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6384" width="9" style="3"/>
  </cols>
  <sheetData>
    <row r="1" spans="1:12" ht="14.25" customHeight="1" x14ac:dyDescent="0.15">
      <c r="A1" s="4"/>
      <c r="B1" s="100" t="s">
        <v>100</v>
      </c>
      <c r="C1" s="100"/>
      <c r="D1" s="100"/>
      <c r="E1" s="100" t="s">
        <v>101</v>
      </c>
      <c r="F1" s="100"/>
      <c r="G1" s="101" t="s">
        <v>113</v>
      </c>
      <c r="H1" s="101"/>
      <c r="I1" s="101"/>
      <c r="J1" s="100" t="s">
        <v>117</v>
      </c>
      <c r="K1" s="100"/>
      <c r="L1" s="100"/>
    </row>
    <row r="2" spans="1:12" ht="29.25" customHeight="1" x14ac:dyDescent="0.15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</row>
    <row r="3" spans="1:12" ht="15" x14ac:dyDescent="0.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</row>
    <row r="4" spans="1:12" ht="15" x14ac:dyDescent="0.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</row>
    <row r="5" spans="1:12" ht="15" x14ac:dyDescent="0.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</row>
    <row r="6" spans="1:12" ht="15" x14ac:dyDescent="0.15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</row>
    <row r="7" spans="1:12" ht="15" x14ac:dyDescent="0.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</row>
    <row r="8" spans="1:12" ht="15" x14ac:dyDescent="0.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</row>
    <row r="9" spans="1:12" ht="30" x14ac:dyDescent="0.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</row>
    <row r="10" spans="1:12" ht="15" x14ac:dyDescent="0.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</row>
    <row r="11" spans="1:12" x14ac:dyDescent="0.15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</row>
    <row r="12" spans="1:12" ht="15" customHeight="1" x14ac:dyDescent="0.15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</row>
    <row r="13" spans="1:12" ht="15" x14ac:dyDescent="0.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</row>
    <row r="14" spans="1:12" ht="15" x14ac:dyDescent="0.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102">
        <v>2</v>
      </c>
      <c r="K14" s="102">
        <v>2</v>
      </c>
      <c r="L14" s="102">
        <v>2</v>
      </c>
    </row>
    <row r="15" spans="1:12" ht="15" x14ac:dyDescent="0.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103">
        <v>33</v>
      </c>
      <c r="K15" s="103">
        <v>33</v>
      </c>
      <c r="L15" s="103">
        <v>33</v>
      </c>
    </row>
    <row r="16" spans="1:12" ht="15" x14ac:dyDescent="0.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</row>
    <row r="17" spans="1:12" ht="30" x14ac:dyDescent="0.15">
      <c r="A17" s="8" t="s">
        <v>35</v>
      </c>
      <c r="B17" s="29">
        <f t="shared" ref="B17:L17" si="1">B15+10*LOG10(B42/1000000)</f>
        <v>34.583624920952495</v>
      </c>
      <c r="C17" s="29">
        <f t="shared" si="1"/>
        <v>34.583624920952495</v>
      </c>
      <c r="D17" s="29">
        <f t="shared" si="1"/>
        <v>34.583624920952495</v>
      </c>
      <c r="E17" s="29">
        <f t="shared" si="1"/>
        <v>24.334237554869496</v>
      </c>
      <c r="F17" s="29">
        <f t="shared" si="1"/>
        <v>24.334237554869496</v>
      </c>
      <c r="G17" s="73">
        <f t="shared" si="1"/>
        <v>24.334237554869496</v>
      </c>
      <c r="H17" s="73">
        <f t="shared" si="1"/>
        <v>24.334237554869496</v>
      </c>
      <c r="I17" s="73">
        <f t="shared" si="1"/>
        <v>24.334237554869496</v>
      </c>
      <c r="J17" s="13">
        <f t="shared" si="1"/>
        <v>34.583624920952495</v>
      </c>
      <c r="K17" s="13">
        <f t="shared" si="1"/>
        <v>34.583624920952495</v>
      </c>
      <c r="L17" s="13">
        <f t="shared" si="1"/>
        <v>34.583624920952495</v>
      </c>
    </row>
    <row r="18" spans="1:12" ht="45" x14ac:dyDescent="0.15">
      <c r="A18" s="15" t="s">
        <v>37</v>
      </c>
      <c r="B18" s="29">
        <f t="shared" ref="B18:L18" si="2">B19+10*LOG10(B12/B13)-B20</f>
        <v>12.771212547196624</v>
      </c>
      <c r="C18" s="29">
        <f t="shared" si="2"/>
        <v>12.771212547196624</v>
      </c>
      <c r="D18" s="29">
        <f t="shared" si="2"/>
        <v>12.771212547196624</v>
      </c>
      <c r="E18" s="29">
        <f t="shared" si="2"/>
        <v>9.8212125471966232</v>
      </c>
      <c r="F18" s="29">
        <f t="shared" si="2"/>
        <v>9.8212125471966232</v>
      </c>
      <c r="G18" s="73">
        <f t="shared" si="2"/>
        <v>12.771212547196624</v>
      </c>
      <c r="H18" s="73">
        <f t="shared" si="2"/>
        <v>12.771212547196624</v>
      </c>
      <c r="I18" s="73">
        <f t="shared" si="2"/>
        <v>12.771212547196624</v>
      </c>
      <c r="J18" s="13">
        <f t="shared" si="2"/>
        <v>10.121212547196624</v>
      </c>
      <c r="K18" s="13">
        <f t="shared" si="2"/>
        <v>10.121212547196624</v>
      </c>
      <c r="L18" s="13">
        <f t="shared" si="2"/>
        <v>10.121212547196624</v>
      </c>
    </row>
    <row r="19" spans="1:12" ht="15" x14ac:dyDescent="0.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</row>
    <row r="20" spans="1:12" ht="45" x14ac:dyDescent="0.1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102">
        <v>2.65</v>
      </c>
      <c r="K20" s="102">
        <v>2.65</v>
      </c>
      <c r="L20" s="102">
        <v>2.65</v>
      </c>
    </row>
    <row r="21" spans="1:12" ht="61.5" customHeight="1" x14ac:dyDescent="0.15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3">10*LOG10(K13/K14)-8</f>
        <v>7.0514997831990609</v>
      </c>
      <c r="L21" s="17">
        <f t="shared" si="3"/>
        <v>7.0514997831990609</v>
      </c>
    </row>
    <row r="22" spans="1:12" ht="15" x14ac:dyDescent="0.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</row>
    <row r="23" spans="1:12" ht="15" x14ac:dyDescent="0.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</row>
    <row r="24" spans="1:12" ht="30" x14ac:dyDescent="0.15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</row>
    <row r="25" spans="1:12" ht="15" x14ac:dyDescent="0.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</row>
    <row r="26" spans="1:12" ht="15" x14ac:dyDescent="0.15">
      <c r="A26" s="8" t="s">
        <v>51</v>
      </c>
      <c r="B26" s="29">
        <f t="shared" ref="B26:L26" si="4">B17+B18+B21-B23-B24</f>
        <v>52.354837468149121</v>
      </c>
      <c r="C26" s="29">
        <f t="shared" si="4"/>
        <v>52.354837468149121</v>
      </c>
      <c r="D26" s="29">
        <f t="shared" si="4"/>
        <v>52.354837468149121</v>
      </c>
      <c r="E26" s="29">
        <f t="shared" si="4"/>
        <v>32.765450102066119</v>
      </c>
      <c r="F26" s="29">
        <f t="shared" si="4"/>
        <v>32.765450102066119</v>
      </c>
      <c r="G26" s="73">
        <f t="shared" si="4"/>
        <v>42.105450102066122</v>
      </c>
      <c r="H26" s="73">
        <f t="shared" si="4"/>
        <v>42.105450102066122</v>
      </c>
      <c r="I26" s="73">
        <f t="shared" si="4"/>
        <v>42.105450102066122</v>
      </c>
      <c r="J26" s="13">
        <f t="shared" si="4"/>
        <v>48.756337251348185</v>
      </c>
      <c r="K26" s="13">
        <f t="shared" si="4"/>
        <v>48.756337251348185</v>
      </c>
      <c r="L26" s="13">
        <f t="shared" si="4"/>
        <v>48.756337251348185</v>
      </c>
    </row>
    <row r="27" spans="1:12" x14ac:dyDescent="0.15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</row>
    <row r="28" spans="1:12" ht="15" x14ac:dyDescent="0.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</row>
    <row r="29" spans="1:12" ht="15" x14ac:dyDescent="0.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</row>
    <row r="30" spans="1:12" ht="45" x14ac:dyDescent="0.15">
      <c r="A30" s="8" t="s">
        <v>56</v>
      </c>
      <c r="B30" s="29">
        <f t="shared" ref="B30:L30" si="5">B31+10*LOG10(B28/B29)-B32</f>
        <v>0</v>
      </c>
      <c r="C30" s="29">
        <f t="shared" si="5"/>
        <v>-3</v>
      </c>
      <c r="D30" s="29">
        <f t="shared" si="5"/>
        <v>-3</v>
      </c>
      <c r="E30" s="29">
        <f t="shared" si="5"/>
        <v>0</v>
      </c>
      <c r="F30" s="29">
        <f t="shared" si="5"/>
        <v>-3</v>
      </c>
      <c r="G30" s="73">
        <f t="shared" si="5"/>
        <v>0</v>
      </c>
      <c r="H30" s="73">
        <f t="shared" si="5"/>
        <v>-3</v>
      </c>
      <c r="I30" s="73">
        <f t="shared" si="5"/>
        <v>-3</v>
      </c>
      <c r="J30" s="13">
        <f t="shared" si="5"/>
        <v>0</v>
      </c>
      <c r="K30" s="13">
        <f t="shared" si="5"/>
        <v>-3</v>
      </c>
      <c r="L30" s="13">
        <f t="shared" si="5"/>
        <v>-3</v>
      </c>
    </row>
    <row r="31" spans="1:12" ht="15" x14ac:dyDescent="0.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</row>
    <row r="32" spans="1:12" ht="45" x14ac:dyDescent="0.1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</row>
    <row r="33" spans="1:12" ht="28.5" x14ac:dyDescent="0.1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</row>
    <row r="34" spans="1:12" ht="30" x14ac:dyDescent="0.15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</row>
    <row r="35" spans="1:12" ht="15" x14ac:dyDescent="0.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</row>
    <row r="36" spans="1:12" ht="15" x14ac:dyDescent="0.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</row>
    <row r="37" spans="1:12" ht="15" x14ac:dyDescent="0.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</row>
    <row r="38" spans="1:12" ht="15" x14ac:dyDescent="0.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102">
        <v>-169.3</v>
      </c>
      <c r="K38" s="102">
        <v>-169.3</v>
      </c>
      <c r="L38" s="102">
        <v>-169.3</v>
      </c>
    </row>
    <row r="39" spans="1:12" ht="30" x14ac:dyDescent="0.15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</row>
    <row r="40" spans="1:12" ht="30" x14ac:dyDescent="0.15">
      <c r="A40" s="8" t="s">
        <v>107</v>
      </c>
      <c r="B40" s="29">
        <f t="shared" ref="B40:L40" si="6">10*LOG10(10^((B35+B36)/10)+10^(B38/10))</f>
        <v>-167.00000000000003</v>
      </c>
      <c r="C40" s="29">
        <f t="shared" si="6"/>
        <v>-167.00000000000003</v>
      </c>
      <c r="D40" s="29">
        <f t="shared" si="6"/>
        <v>-167.00000000000003</v>
      </c>
      <c r="E40" s="29">
        <f t="shared" si="6"/>
        <v>-167.00000000000003</v>
      </c>
      <c r="F40" s="29">
        <f t="shared" si="6"/>
        <v>-167.00000000000003</v>
      </c>
      <c r="G40" s="73">
        <f t="shared" si="6"/>
        <v>-167.00000000000003</v>
      </c>
      <c r="H40" s="73">
        <f t="shared" si="6"/>
        <v>-167.00000000000003</v>
      </c>
      <c r="I40" s="73">
        <f t="shared" si="6"/>
        <v>-167.00000000000003</v>
      </c>
      <c r="J40" s="13">
        <f t="shared" si="6"/>
        <v>-164.98918835931039</v>
      </c>
      <c r="K40" s="13">
        <f t="shared" si="6"/>
        <v>-164.98918835931039</v>
      </c>
      <c r="L40" s="13">
        <f t="shared" si="6"/>
        <v>-164.98918835931039</v>
      </c>
    </row>
    <row r="41" spans="1:12" ht="15" x14ac:dyDescent="0.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</row>
    <row r="42" spans="1:12" ht="15" x14ac:dyDescent="0.15">
      <c r="A42" s="35" t="s">
        <v>70</v>
      </c>
      <c r="B42" s="19">
        <f>4*360*1000</f>
        <v>1440000</v>
      </c>
      <c r="C42" s="19">
        <f>4*360*1000</f>
        <v>1440000</v>
      </c>
      <c r="D42" s="19">
        <f>4*360*1000</f>
        <v>1440000</v>
      </c>
      <c r="E42" s="19">
        <f>3*360*1000</f>
        <v>1080000</v>
      </c>
      <c r="F42" s="19">
        <f>3*360*1000</f>
        <v>1080000</v>
      </c>
      <c r="G42" s="76">
        <f>3*360*1000</f>
        <v>1080000</v>
      </c>
      <c r="H42" s="76">
        <f t="shared" ref="H42:I42" si="7">3*360*1000</f>
        <v>1080000</v>
      </c>
      <c r="I42" s="76">
        <f t="shared" si="7"/>
        <v>1080000</v>
      </c>
      <c r="J42" s="17">
        <f>4*360*1000</f>
        <v>1440000</v>
      </c>
      <c r="K42" s="17">
        <f t="shared" ref="K42:L42" si="8">4*360*1000</f>
        <v>1440000</v>
      </c>
      <c r="L42" s="17">
        <f t="shared" si="8"/>
        <v>1440000</v>
      </c>
    </row>
    <row r="43" spans="1:12" ht="15" x14ac:dyDescent="0.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</row>
    <row r="44" spans="1:12" ht="15" x14ac:dyDescent="0.15">
      <c r="A44" s="8" t="s">
        <v>72</v>
      </c>
      <c r="B44" s="29">
        <f t="shared" ref="B44:L44" si="9">B40+10*LOG10(B42)</f>
        <v>-105.41637507904753</v>
      </c>
      <c r="C44" s="29">
        <f t="shared" si="9"/>
        <v>-105.41637507904753</v>
      </c>
      <c r="D44" s="29">
        <f t="shared" si="9"/>
        <v>-105.41637507904753</v>
      </c>
      <c r="E44" s="29">
        <f t="shared" si="9"/>
        <v>-106.66576244513053</v>
      </c>
      <c r="F44" s="29">
        <f t="shared" si="9"/>
        <v>-106.66576244513053</v>
      </c>
      <c r="G44" s="73">
        <f t="shared" si="9"/>
        <v>-106.66576244513053</v>
      </c>
      <c r="H44" s="73">
        <f t="shared" si="9"/>
        <v>-106.66576244513053</v>
      </c>
      <c r="I44" s="73">
        <f t="shared" si="9"/>
        <v>-106.66576244513053</v>
      </c>
      <c r="J44" s="13">
        <f t="shared" si="9"/>
        <v>-103.40556343835789</v>
      </c>
      <c r="K44" s="13">
        <f t="shared" si="9"/>
        <v>-103.40556343835789</v>
      </c>
      <c r="L44" s="13">
        <f t="shared" si="9"/>
        <v>-103.40556343835789</v>
      </c>
    </row>
    <row r="45" spans="1:12" ht="15" x14ac:dyDescent="0.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</row>
    <row r="46" spans="1:12" ht="15" x14ac:dyDescent="0.15">
      <c r="A46" s="35" t="s">
        <v>75</v>
      </c>
      <c r="B46" s="19">
        <v>-7.5</v>
      </c>
      <c r="C46" s="19">
        <v>-4</v>
      </c>
      <c r="D46" s="19">
        <v>1.2</v>
      </c>
      <c r="E46" s="19">
        <v>-11.87</v>
      </c>
      <c r="F46" s="19">
        <v>-8.26</v>
      </c>
      <c r="G46" s="77">
        <v>-7.62</v>
      </c>
      <c r="H46" s="77">
        <v>-3.54</v>
      </c>
      <c r="I46" s="77">
        <v>1.98</v>
      </c>
      <c r="J46" s="17">
        <v>-7.92</v>
      </c>
      <c r="K46" s="17">
        <v>-3.43</v>
      </c>
      <c r="L46" s="17">
        <v>1.33</v>
      </c>
    </row>
    <row r="47" spans="1:12" ht="15" x14ac:dyDescent="0.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</row>
    <row r="48" spans="1:12" ht="30" x14ac:dyDescent="0.15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</row>
    <row r="49" spans="1:12" ht="33.75" customHeight="1" x14ac:dyDescent="0.15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</row>
    <row r="50" spans="1:12" ht="30" x14ac:dyDescent="0.15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</row>
    <row r="51" spans="1:12" ht="30" x14ac:dyDescent="0.15">
      <c r="A51" s="8" t="s">
        <v>82</v>
      </c>
      <c r="B51" s="29">
        <f t="shared" ref="B51:L51" si="10">B44+B46+B47-B49</f>
        <v>-110.91637507904753</v>
      </c>
      <c r="C51" s="29">
        <f t="shared" si="10"/>
        <v>-107.41637507904753</v>
      </c>
      <c r="D51" s="29">
        <f t="shared" si="10"/>
        <v>-102.21637507904752</v>
      </c>
      <c r="E51" s="29">
        <f t="shared" si="10"/>
        <v>-116.53576244513053</v>
      </c>
      <c r="F51" s="29">
        <f t="shared" si="10"/>
        <v>-112.92576244513053</v>
      </c>
      <c r="G51" s="73">
        <f t="shared" si="10"/>
        <v>-112.28576244513053</v>
      </c>
      <c r="H51" s="73">
        <f t="shared" si="10"/>
        <v>-108.20576244513053</v>
      </c>
      <c r="I51" s="73">
        <f t="shared" si="10"/>
        <v>-102.68576244513052</v>
      </c>
      <c r="J51" s="13">
        <f t="shared" si="10"/>
        <v>-109.32556343835789</v>
      </c>
      <c r="K51" s="13">
        <f t="shared" si="10"/>
        <v>-104.83556343835789</v>
      </c>
      <c r="L51" s="13">
        <f t="shared" si="10"/>
        <v>-100.07556343835789</v>
      </c>
    </row>
    <row r="52" spans="1:12" ht="30" x14ac:dyDescent="0.15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</row>
    <row r="53" spans="1:12" ht="30" x14ac:dyDescent="0.15">
      <c r="A53" s="22" t="s">
        <v>85</v>
      </c>
      <c r="B53" s="37">
        <f t="shared" ref="B53:G53" si="11">B26+B30+B33-B34-B51</f>
        <v>162.27121254719665</v>
      </c>
      <c r="C53" s="37">
        <f t="shared" si="11"/>
        <v>155.77121254719665</v>
      </c>
      <c r="D53" s="37">
        <f t="shared" si="11"/>
        <v>150.57121254719664</v>
      </c>
      <c r="E53" s="37">
        <f t="shared" si="11"/>
        <v>148.30121254719666</v>
      </c>
      <c r="F53" s="37">
        <f t="shared" si="11"/>
        <v>141.69121254719664</v>
      </c>
      <c r="G53" s="78">
        <f t="shared" si="11"/>
        <v>153.39121254719666</v>
      </c>
      <c r="H53" s="78">
        <f t="shared" ref="H53:L53" si="12">H26+H30+H33-H34-H51</f>
        <v>146.31121254719665</v>
      </c>
      <c r="I53" s="78">
        <f t="shared" si="12"/>
        <v>140.79121254719664</v>
      </c>
      <c r="J53" s="23">
        <f t="shared" si="12"/>
        <v>157.08190068970606</v>
      </c>
      <c r="K53" s="23">
        <f t="shared" si="12"/>
        <v>149.59190068970608</v>
      </c>
      <c r="L53" s="23">
        <f t="shared" si="12"/>
        <v>144.83190068970606</v>
      </c>
    </row>
    <row r="54" spans="1:12" x14ac:dyDescent="0.15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</row>
    <row r="55" spans="1:12" ht="16.5" customHeight="1" x14ac:dyDescent="0.15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102">
        <v>7</v>
      </c>
      <c r="K55" s="102">
        <v>7</v>
      </c>
      <c r="L55" s="102">
        <v>7</v>
      </c>
    </row>
    <row r="56" spans="1:12" ht="30" x14ac:dyDescent="0.15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</row>
    <row r="57" spans="1:12" ht="30" x14ac:dyDescent="0.15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102">
        <v>4.4800000000000004</v>
      </c>
      <c r="K57" s="102">
        <v>4.4800000000000004</v>
      </c>
      <c r="L57" s="102">
        <v>4.4800000000000004</v>
      </c>
    </row>
    <row r="58" spans="1:12" ht="15" x14ac:dyDescent="0.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102">
        <v>0</v>
      </c>
      <c r="K58" s="102">
        <v>0</v>
      </c>
      <c r="L58" s="102">
        <v>0</v>
      </c>
    </row>
    <row r="59" spans="1:12" ht="15" x14ac:dyDescent="0.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102">
        <v>26.25</v>
      </c>
      <c r="K59" s="102">
        <v>26.25</v>
      </c>
      <c r="L59" s="102">
        <v>26.25</v>
      </c>
    </row>
    <row r="60" spans="1:12" ht="15" x14ac:dyDescent="0.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102">
        <v>0</v>
      </c>
      <c r="K60" s="102">
        <v>0</v>
      </c>
      <c r="L60" s="102">
        <v>0</v>
      </c>
    </row>
    <row r="61" spans="1:12" ht="30" x14ac:dyDescent="0.15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</row>
    <row r="62" spans="1:12" ht="30" x14ac:dyDescent="0.15">
      <c r="A62" s="22" t="s">
        <v>109</v>
      </c>
      <c r="B62" s="37">
        <f t="shared" ref="B62:G62" si="13">B53-B57+B58-B59+B60</f>
        <v>131.54121254719666</v>
      </c>
      <c r="C62" s="37">
        <f t="shared" si="13"/>
        <v>125.04121254719666</v>
      </c>
      <c r="D62" s="37">
        <f t="shared" si="13"/>
        <v>119.84121254719665</v>
      </c>
      <c r="E62" s="37">
        <f t="shared" si="13"/>
        <v>117.57121254719667</v>
      </c>
      <c r="F62" s="37">
        <f t="shared" si="13"/>
        <v>110.96121254719665</v>
      </c>
      <c r="G62" s="78">
        <f t="shared" si="13"/>
        <v>122.66121254719667</v>
      </c>
      <c r="H62" s="78">
        <f t="shared" ref="H62:L62" si="14">H53-H57+H58-H59+H60</f>
        <v>115.58121254719666</v>
      </c>
      <c r="I62" s="78">
        <f t="shared" si="14"/>
        <v>110.06121254719665</v>
      </c>
      <c r="J62" s="23">
        <f t="shared" si="14"/>
        <v>126.35190068970607</v>
      </c>
      <c r="K62" s="23">
        <f t="shared" si="14"/>
        <v>118.86190068970609</v>
      </c>
      <c r="L62" s="23">
        <f t="shared" si="14"/>
        <v>114.10190068970607</v>
      </c>
    </row>
    <row r="63" spans="1:12" x14ac:dyDescent="0.15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</row>
    <row r="64" spans="1:12" ht="15" x14ac:dyDescent="0.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</row>
    <row r="65" spans="1:12" ht="15" x14ac:dyDescent="0.15">
      <c r="A65" s="22" t="s">
        <v>98</v>
      </c>
      <c r="B65" s="37">
        <f t="shared" ref="B65:L65" si="15">B17-B23-B51+B21+B33</f>
        <v>153.50000000000003</v>
      </c>
      <c r="C65" s="37">
        <f t="shared" si="15"/>
        <v>150.00000000000003</v>
      </c>
      <c r="D65" s="37">
        <f t="shared" si="15"/>
        <v>144.80000000000001</v>
      </c>
      <c r="E65" s="37">
        <f t="shared" si="15"/>
        <v>142.48000000000005</v>
      </c>
      <c r="F65" s="37">
        <f t="shared" si="15"/>
        <v>138.87000000000003</v>
      </c>
      <c r="G65" s="78">
        <f t="shared" si="15"/>
        <v>144.62000000000003</v>
      </c>
      <c r="H65" s="78">
        <f t="shared" si="15"/>
        <v>140.54000000000002</v>
      </c>
      <c r="I65" s="78">
        <f t="shared" si="15"/>
        <v>135.02000000000001</v>
      </c>
      <c r="J65" s="23">
        <f t="shared" si="15"/>
        <v>150.96068814250944</v>
      </c>
      <c r="K65" s="23">
        <f t="shared" si="15"/>
        <v>146.47068814250946</v>
      </c>
      <c r="L65" s="23">
        <f t="shared" si="15"/>
        <v>141.71068814250944</v>
      </c>
    </row>
  </sheetData>
  <mergeCells count="4">
    <mergeCell ref="B1:D1"/>
    <mergeCell ref="E1:F1"/>
    <mergeCell ref="G1:I1"/>
    <mergeCell ref="J1:L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xSplit="1" ySplit="1" topLeftCell="B2" activePane="bottomRight" state="frozen"/>
      <selection pane="topRight"/>
      <selection pane="bottomLeft"/>
      <selection pane="bottomRight" activeCell="J1" sqref="J1:L65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6384" width="9" style="3"/>
  </cols>
  <sheetData>
    <row r="1" spans="1:12" ht="14.25" customHeight="1" x14ac:dyDescent="0.15">
      <c r="A1" s="4"/>
      <c r="B1" s="100" t="s">
        <v>100</v>
      </c>
      <c r="C1" s="100"/>
      <c r="D1" s="100"/>
      <c r="E1" s="100" t="s">
        <v>101</v>
      </c>
      <c r="F1" s="100"/>
      <c r="G1" s="101" t="s">
        <v>113</v>
      </c>
      <c r="H1" s="101"/>
      <c r="I1" s="101"/>
      <c r="J1" s="100" t="s">
        <v>118</v>
      </c>
      <c r="K1" s="100"/>
      <c r="L1" s="100"/>
    </row>
    <row r="2" spans="1:12" ht="29.25" customHeight="1" x14ac:dyDescent="0.15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119</v>
      </c>
      <c r="K2" s="7" t="s">
        <v>103</v>
      </c>
      <c r="L2" s="7" t="s">
        <v>104</v>
      </c>
    </row>
    <row r="3" spans="1:12" ht="15" x14ac:dyDescent="0.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</row>
    <row r="4" spans="1:12" ht="15" x14ac:dyDescent="0.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</row>
    <row r="5" spans="1:12" ht="15" x14ac:dyDescent="0.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</row>
    <row r="6" spans="1:12" ht="15" x14ac:dyDescent="0.15">
      <c r="A6" s="8" t="s">
        <v>17</v>
      </c>
      <c r="B6" s="29" t="s">
        <v>16</v>
      </c>
      <c r="C6" s="29" t="s">
        <v>16</v>
      </c>
      <c r="D6" s="29" t="s">
        <v>16</v>
      </c>
      <c r="E6" s="29" t="s">
        <v>16</v>
      </c>
      <c r="F6" s="29" t="s">
        <v>16</v>
      </c>
      <c r="G6" s="73" t="s">
        <v>16</v>
      </c>
      <c r="H6" s="73" t="s">
        <v>16</v>
      </c>
      <c r="I6" s="73" t="s">
        <v>16</v>
      </c>
      <c r="J6" s="13" t="s">
        <v>16</v>
      </c>
      <c r="K6" s="13" t="s">
        <v>16</v>
      </c>
      <c r="L6" s="13" t="s">
        <v>16</v>
      </c>
    </row>
    <row r="7" spans="1:12" ht="15" x14ac:dyDescent="0.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</row>
    <row r="8" spans="1:12" ht="15" x14ac:dyDescent="0.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</row>
    <row r="9" spans="1:12" ht="30" x14ac:dyDescent="0.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</row>
    <row r="10" spans="1:12" ht="15" x14ac:dyDescent="0.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</row>
    <row r="11" spans="1:12" x14ac:dyDescent="0.15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</row>
    <row r="12" spans="1:12" ht="15" customHeight="1" x14ac:dyDescent="0.15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</row>
    <row r="13" spans="1:12" ht="15" x14ac:dyDescent="0.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</row>
    <row r="14" spans="1:12" ht="15" x14ac:dyDescent="0.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102">
        <v>2</v>
      </c>
      <c r="K14" s="102">
        <v>2</v>
      </c>
      <c r="L14" s="102">
        <v>2</v>
      </c>
    </row>
    <row r="15" spans="1:12" ht="15" x14ac:dyDescent="0.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103">
        <v>33</v>
      </c>
      <c r="K15" s="103">
        <v>33</v>
      </c>
      <c r="L15" s="103">
        <v>33</v>
      </c>
    </row>
    <row r="16" spans="1:12" ht="15" x14ac:dyDescent="0.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</row>
    <row r="17" spans="1:12" ht="30" x14ac:dyDescent="0.15">
      <c r="A17" s="8" t="s">
        <v>35</v>
      </c>
      <c r="B17" s="29">
        <f t="shared" ref="B17:L17" si="1">B15+10*LOG10(B42/1000000)</f>
        <v>44.126050015345747</v>
      </c>
      <c r="C17" s="29">
        <f t="shared" si="1"/>
        <v>44.126050015345747</v>
      </c>
      <c r="D17" s="29">
        <f t="shared" si="1"/>
        <v>44.126050015345747</v>
      </c>
      <c r="E17" s="29">
        <f t="shared" si="1"/>
        <v>35.245042248342827</v>
      </c>
      <c r="F17" s="29">
        <f t="shared" si="1"/>
        <v>35.245042248342827</v>
      </c>
      <c r="G17" s="73">
        <f t="shared" si="1"/>
        <v>35.126050015345747</v>
      </c>
      <c r="H17" s="73">
        <f t="shared" si="1"/>
        <v>35.126050015345747</v>
      </c>
      <c r="I17" s="73">
        <f t="shared" si="1"/>
        <v>35.126050015345747</v>
      </c>
      <c r="J17" s="13">
        <f t="shared" si="1"/>
        <v>45.09515014542631</v>
      </c>
      <c r="K17" s="13">
        <f t="shared" si="1"/>
        <v>45.09515014542631</v>
      </c>
      <c r="L17" s="13">
        <f t="shared" si="1"/>
        <v>45.09515014542631</v>
      </c>
    </row>
    <row r="18" spans="1:12" ht="45" x14ac:dyDescent="0.15">
      <c r="A18" s="15" t="s">
        <v>37</v>
      </c>
      <c r="B18" s="29">
        <f t="shared" ref="B18:L18" si="2">B19+10*LOG10(B12/B13)-B20</f>
        <v>12.771212547196624</v>
      </c>
      <c r="C18" s="29">
        <f t="shared" si="2"/>
        <v>12.771212547196624</v>
      </c>
      <c r="D18" s="29">
        <f t="shared" si="2"/>
        <v>12.771212547196624</v>
      </c>
      <c r="E18" s="29">
        <f t="shared" si="2"/>
        <v>9.8212125471966232</v>
      </c>
      <c r="F18" s="29">
        <f t="shared" si="2"/>
        <v>9.8212125471966232</v>
      </c>
      <c r="G18" s="73">
        <f t="shared" si="2"/>
        <v>12.771212547196624</v>
      </c>
      <c r="H18" s="73">
        <f t="shared" si="2"/>
        <v>12.771212547196624</v>
      </c>
      <c r="I18" s="73">
        <f t="shared" si="2"/>
        <v>12.771212547196624</v>
      </c>
      <c r="J18" s="13">
        <f t="shared" si="2"/>
        <v>10.121212547196624</v>
      </c>
      <c r="K18" s="13">
        <f t="shared" si="2"/>
        <v>10.121212547196624</v>
      </c>
      <c r="L18" s="13">
        <f t="shared" si="2"/>
        <v>10.121212547196624</v>
      </c>
    </row>
    <row r="19" spans="1:12" ht="15" x14ac:dyDescent="0.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</row>
    <row r="20" spans="1:12" ht="45" x14ac:dyDescent="0.1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102">
        <v>2.65</v>
      </c>
      <c r="K20" s="102">
        <v>2.65</v>
      </c>
      <c r="L20" s="102">
        <v>2.65</v>
      </c>
    </row>
    <row r="21" spans="1:12" ht="61.5" customHeight="1" x14ac:dyDescent="0.15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:L21" si="3">10*LOG10(K13/K14)-8</f>
        <v>7.0514997831990609</v>
      </c>
      <c r="L21" s="17">
        <f t="shared" si="3"/>
        <v>7.0514997831990609</v>
      </c>
    </row>
    <row r="22" spans="1:12" ht="15" x14ac:dyDescent="0.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</row>
    <row r="23" spans="1:12" ht="15" x14ac:dyDescent="0.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</row>
    <row r="24" spans="1:12" ht="30" x14ac:dyDescent="0.15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</row>
    <row r="25" spans="1:12" ht="15" x14ac:dyDescent="0.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</row>
    <row r="26" spans="1:12" ht="15" x14ac:dyDescent="0.15">
      <c r="A26" s="8" t="s">
        <v>51</v>
      </c>
      <c r="B26" s="29">
        <f t="shared" ref="B26:L26" si="4">B17+B18+B21-B23-B24</f>
        <v>61.89726256254238</v>
      </c>
      <c r="C26" s="29">
        <f t="shared" si="4"/>
        <v>61.89726256254238</v>
      </c>
      <c r="D26" s="29">
        <f t="shared" si="4"/>
        <v>61.89726256254238</v>
      </c>
      <c r="E26" s="29">
        <f t="shared" si="4"/>
        <v>43.67625479553945</v>
      </c>
      <c r="F26" s="29">
        <f t="shared" si="4"/>
        <v>43.67625479553945</v>
      </c>
      <c r="G26" s="73">
        <f t="shared" si="4"/>
        <v>52.897262562542373</v>
      </c>
      <c r="H26" s="73">
        <f t="shared" si="4"/>
        <v>52.897262562542373</v>
      </c>
      <c r="I26" s="73">
        <f t="shared" si="4"/>
        <v>52.897262562542373</v>
      </c>
      <c r="J26" s="13">
        <f t="shared" si="4"/>
        <v>59.267862475822</v>
      </c>
      <c r="K26" s="13">
        <f t="shared" si="4"/>
        <v>59.267862475822</v>
      </c>
      <c r="L26" s="13">
        <f t="shared" si="4"/>
        <v>59.267862475822</v>
      </c>
    </row>
    <row r="27" spans="1:12" x14ac:dyDescent="0.15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</row>
    <row r="28" spans="1:12" ht="15" x14ac:dyDescent="0.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</row>
    <row r="29" spans="1:12" ht="15" x14ac:dyDescent="0.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</row>
    <row r="30" spans="1:12" ht="45" x14ac:dyDescent="0.15">
      <c r="A30" s="8" t="s">
        <v>56</v>
      </c>
      <c r="B30" s="29">
        <f t="shared" ref="B30:L30" si="5">B31+10*LOG10(B28/B29)-B32</f>
        <v>0</v>
      </c>
      <c r="C30" s="29">
        <f t="shared" si="5"/>
        <v>-3</v>
      </c>
      <c r="D30" s="29">
        <f t="shared" si="5"/>
        <v>-3</v>
      </c>
      <c r="E30" s="29">
        <f t="shared" si="5"/>
        <v>0</v>
      </c>
      <c r="F30" s="29">
        <f t="shared" si="5"/>
        <v>-3</v>
      </c>
      <c r="G30" s="73">
        <f t="shared" si="5"/>
        <v>0</v>
      </c>
      <c r="H30" s="73">
        <f t="shared" si="5"/>
        <v>-3</v>
      </c>
      <c r="I30" s="73">
        <f t="shared" si="5"/>
        <v>-3</v>
      </c>
      <c r="J30" s="13">
        <f t="shared" si="5"/>
        <v>0</v>
      </c>
      <c r="K30" s="13">
        <f t="shared" si="5"/>
        <v>-3</v>
      </c>
      <c r="L30" s="13">
        <f t="shared" si="5"/>
        <v>-3</v>
      </c>
    </row>
    <row r="31" spans="1:12" ht="15" x14ac:dyDescent="0.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</row>
    <row r="32" spans="1:12" ht="45" x14ac:dyDescent="0.1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</row>
    <row r="33" spans="1:12" ht="28.5" x14ac:dyDescent="0.1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</row>
    <row r="34" spans="1:12" ht="30" x14ac:dyDescent="0.15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</row>
    <row r="35" spans="1:12" ht="15" x14ac:dyDescent="0.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</row>
    <row r="36" spans="1:12" ht="15" x14ac:dyDescent="0.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</row>
    <row r="37" spans="1:12" ht="15" x14ac:dyDescent="0.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</row>
    <row r="38" spans="1:12" ht="15" x14ac:dyDescent="0.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102">
        <v>-169.3</v>
      </c>
      <c r="K38" s="102">
        <v>-169.3</v>
      </c>
      <c r="L38" s="102">
        <v>-169.3</v>
      </c>
    </row>
    <row r="39" spans="1:12" ht="30" x14ac:dyDescent="0.15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</row>
    <row r="40" spans="1:12" ht="30" x14ac:dyDescent="0.15">
      <c r="A40" s="8" t="s">
        <v>107</v>
      </c>
      <c r="B40" s="29">
        <f t="shared" ref="B40:L40" si="6">10*LOG10(10^((B35+B36)/10)+10^(B38/10))</f>
        <v>-167.00000000000003</v>
      </c>
      <c r="C40" s="29">
        <f t="shared" si="6"/>
        <v>-167.00000000000003</v>
      </c>
      <c r="D40" s="29">
        <f t="shared" si="6"/>
        <v>-167.00000000000003</v>
      </c>
      <c r="E40" s="29">
        <f t="shared" si="6"/>
        <v>-167.00000000000003</v>
      </c>
      <c r="F40" s="29">
        <f t="shared" si="6"/>
        <v>-167.00000000000003</v>
      </c>
      <c r="G40" s="73">
        <f t="shared" si="6"/>
        <v>-167.00000000000003</v>
      </c>
      <c r="H40" s="73">
        <f t="shared" si="6"/>
        <v>-167.00000000000003</v>
      </c>
      <c r="I40" s="73">
        <f t="shared" si="6"/>
        <v>-167.00000000000003</v>
      </c>
      <c r="J40" s="13">
        <f t="shared" si="6"/>
        <v>-164.98918835931039</v>
      </c>
      <c r="K40" s="13">
        <f t="shared" si="6"/>
        <v>-164.98918835931039</v>
      </c>
      <c r="L40" s="13">
        <f t="shared" si="6"/>
        <v>-164.98918835931039</v>
      </c>
    </row>
    <row r="41" spans="1:12" ht="15" x14ac:dyDescent="0.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</row>
    <row r="42" spans="1:12" ht="15" x14ac:dyDescent="0.15">
      <c r="A42" s="35" t="s">
        <v>70</v>
      </c>
      <c r="B42" s="34">
        <f>36*360*1000</f>
        <v>12960000</v>
      </c>
      <c r="C42" s="34">
        <f>36*360*1000</f>
        <v>12960000</v>
      </c>
      <c r="D42" s="34">
        <f>36*360*1000</f>
        <v>12960000</v>
      </c>
      <c r="E42" s="34">
        <f>37*360*1000</f>
        <v>13320000</v>
      </c>
      <c r="F42" s="34">
        <f>37*360*1000</f>
        <v>13320000</v>
      </c>
      <c r="G42" s="76">
        <f>36*360*1000</f>
        <v>12960000</v>
      </c>
      <c r="H42" s="76">
        <f t="shared" ref="H42:I42" si="7">36*360*1000</f>
        <v>12960000</v>
      </c>
      <c r="I42" s="76">
        <f t="shared" si="7"/>
        <v>12960000</v>
      </c>
      <c r="J42" s="17">
        <f>45*360*1000</f>
        <v>16200000</v>
      </c>
      <c r="K42" s="17">
        <f>45*360*1000</f>
        <v>16200000</v>
      </c>
      <c r="L42" s="17">
        <f>45*360*1000</f>
        <v>16200000</v>
      </c>
    </row>
    <row r="43" spans="1:12" ht="15" x14ac:dyDescent="0.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</row>
    <row r="44" spans="1:12" ht="15" x14ac:dyDescent="0.15">
      <c r="A44" s="8" t="s">
        <v>72</v>
      </c>
      <c r="B44" s="29">
        <f t="shared" ref="B44:L44" si="8">B40+10*LOG10(B42)</f>
        <v>-95.873949984654288</v>
      </c>
      <c r="C44" s="29">
        <f t="shared" si="8"/>
        <v>-95.873949984654288</v>
      </c>
      <c r="D44" s="29">
        <f t="shared" si="8"/>
        <v>-95.873949984654288</v>
      </c>
      <c r="E44" s="29">
        <f t="shared" si="8"/>
        <v>-95.754957751657201</v>
      </c>
      <c r="F44" s="29">
        <f t="shared" si="8"/>
        <v>-95.754957751657201</v>
      </c>
      <c r="G44" s="73">
        <f t="shared" si="8"/>
        <v>-95.873949984654288</v>
      </c>
      <c r="H44" s="73">
        <f t="shared" si="8"/>
        <v>-95.873949984654288</v>
      </c>
      <c r="I44" s="73">
        <f t="shared" si="8"/>
        <v>-95.873949984654288</v>
      </c>
      <c r="J44" s="13">
        <f t="shared" si="8"/>
        <v>-92.894038213884087</v>
      </c>
      <c r="K44" s="13">
        <f t="shared" si="8"/>
        <v>-92.894038213884087</v>
      </c>
      <c r="L44" s="13">
        <f t="shared" si="8"/>
        <v>-92.894038213884087</v>
      </c>
    </row>
    <row r="45" spans="1:12" ht="15" x14ac:dyDescent="0.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</row>
    <row r="46" spans="1:12" ht="15" x14ac:dyDescent="0.15">
      <c r="A46" s="35" t="s">
        <v>75</v>
      </c>
      <c r="B46" s="19">
        <v>-7.6</v>
      </c>
      <c r="C46" s="19">
        <v>-5</v>
      </c>
      <c r="D46" s="19">
        <v>-1.4</v>
      </c>
      <c r="E46" s="19">
        <v>-12.13</v>
      </c>
      <c r="F46" s="19">
        <v>-8.4600000000000009</v>
      </c>
      <c r="G46" s="77">
        <v>-10.42</v>
      </c>
      <c r="H46" s="77">
        <v>-7.19</v>
      </c>
      <c r="I46" s="77">
        <v>-3.42</v>
      </c>
      <c r="J46" s="17">
        <v>-9.44</v>
      </c>
      <c r="K46" s="17">
        <v>-5.37</v>
      </c>
      <c r="L46" s="17">
        <v>-0.65</v>
      </c>
    </row>
    <row r="47" spans="1:12" ht="15" x14ac:dyDescent="0.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</row>
    <row r="48" spans="1:12" ht="30" x14ac:dyDescent="0.15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</row>
    <row r="49" spans="1:12" ht="33.75" customHeight="1" x14ac:dyDescent="0.15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</row>
    <row r="50" spans="1:12" ht="30" x14ac:dyDescent="0.15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</row>
    <row r="51" spans="1:12" ht="30" x14ac:dyDescent="0.15">
      <c r="A51" s="8" t="s">
        <v>82</v>
      </c>
      <c r="B51" s="29">
        <f t="shared" ref="B51:L51" si="9">B44+B46+B47-B49</f>
        <v>-101.47394998465428</v>
      </c>
      <c r="C51" s="29">
        <f t="shared" si="9"/>
        <v>-98.873949984654288</v>
      </c>
      <c r="D51" s="29">
        <f t="shared" si="9"/>
        <v>-95.273949984654294</v>
      </c>
      <c r="E51" s="29">
        <f t="shared" si="9"/>
        <v>-105.8849577516572</v>
      </c>
      <c r="F51" s="29">
        <f t="shared" si="9"/>
        <v>-102.21495775165721</v>
      </c>
      <c r="G51" s="73">
        <f t="shared" si="9"/>
        <v>-104.29394998465429</v>
      </c>
      <c r="H51" s="73">
        <f t="shared" si="9"/>
        <v>-101.06394998465429</v>
      </c>
      <c r="I51" s="73">
        <f t="shared" si="9"/>
        <v>-97.29394998465429</v>
      </c>
      <c r="J51" s="13">
        <f t="shared" si="9"/>
        <v>-100.33403821388409</v>
      </c>
      <c r="K51" s="13">
        <f t="shared" si="9"/>
        <v>-96.264038213884092</v>
      </c>
      <c r="L51" s="13">
        <f t="shared" si="9"/>
        <v>-91.544038213884093</v>
      </c>
    </row>
    <row r="52" spans="1:12" ht="30" x14ac:dyDescent="0.15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</row>
    <row r="53" spans="1:12" ht="30" x14ac:dyDescent="0.15">
      <c r="A53" s="22" t="s">
        <v>85</v>
      </c>
      <c r="B53" s="37">
        <f t="shared" ref="B53:G53" si="10">B26+B30+B33-B34-B51</f>
        <v>162.37121254719665</v>
      </c>
      <c r="C53" s="37">
        <f t="shared" si="10"/>
        <v>156.77121254719668</v>
      </c>
      <c r="D53" s="37">
        <f t="shared" si="10"/>
        <v>153.17121254719666</v>
      </c>
      <c r="E53" s="37">
        <f t="shared" si="10"/>
        <v>148.56121254719665</v>
      </c>
      <c r="F53" s="37">
        <f t="shared" si="10"/>
        <v>141.89121254719666</v>
      </c>
      <c r="G53" s="78">
        <f t="shared" si="10"/>
        <v>156.19121254719667</v>
      </c>
      <c r="H53" s="78">
        <f t="shared" ref="H53:L53" si="11">H26+H30+H33-H34-H51</f>
        <v>149.96121254719665</v>
      </c>
      <c r="I53" s="78">
        <f t="shared" si="11"/>
        <v>146.19121254719667</v>
      </c>
      <c r="J53" s="23">
        <f t="shared" si="11"/>
        <v>158.6019006897061</v>
      </c>
      <c r="K53" s="23">
        <f t="shared" si="11"/>
        <v>151.53190068970611</v>
      </c>
      <c r="L53" s="23">
        <f t="shared" si="11"/>
        <v>146.81190068970608</v>
      </c>
    </row>
    <row r="54" spans="1:12" x14ac:dyDescent="0.15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</row>
    <row r="55" spans="1:12" ht="16.5" customHeight="1" x14ac:dyDescent="0.15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102">
        <v>7</v>
      </c>
      <c r="K55" s="102">
        <v>7</v>
      </c>
      <c r="L55" s="102">
        <v>7</v>
      </c>
    </row>
    <row r="56" spans="1:12" ht="30" x14ac:dyDescent="0.15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</row>
    <row r="57" spans="1:12" ht="30" x14ac:dyDescent="0.15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102">
        <v>4.4800000000000004</v>
      </c>
      <c r="K57" s="102">
        <v>4.4800000000000004</v>
      </c>
      <c r="L57" s="102">
        <v>4.4800000000000004</v>
      </c>
    </row>
    <row r="58" spans="1:12" ht="15" x14ac:dyDescent="0.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102">
        <v>0</v>
      </c>
      <c r="K58" s="102">
        <v>0</v>
      </c>
      <c r="L58" s="102">
        <v>0</v>
      </c>
    </row>
    <row r="59" spans="1:12" ht="15" x14ac:dyDescent="0.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102">
        <v>26.25</v>
      </c>
      <c r="K59" s="102">
        <v>26.25</v>
      </c>
      <c r="L59" s="102">
        <v>26.25</v>
      </c>
    </row>
    <row r="60" spans="1:12" ht="15" x14ac:dyDescent="0.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102">
        <v>0</v>
      </c>
      <c r="K60" s="102">
        <v>0</v>
      </c>
      <c r="L60" s="102">
        <v>0</v>
      </c>
    </row>
    <row r="61" spans="1:12" ht="30" x14ac:dyDescent="0.15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</row>
    <row r="62" spans="1:12" ht="30" x14ac:dyDescent="0.15">
      <c r="A62" s="22" t="s">
        <v>109</v>
      </c>
      <c r="B62" s="37">
        <f t="shared" ref="B62:G62" si="12">B53-B57+B58-B59+B60</f>
        <v>131.64121254719666</v>
      </c>
      <c r="C62" s="37">
        <f t="shared" si="12"/>
        <v>126.04121254719669</v>
      </c>
      <c r="D62" s="37">
        <f t="shared" si="12"/>
        <v>122.44121254719667</v>
      </c>
      <c r="E62" s="37">
        <f t="shared" si="12"/>
        <v>117.83121254719666</v>
      </c>
      <c r="F62" s="37">
        <f t="shared" si="12"/>
        <v>111.16121254719667</v>
      </c>
      <c r="G62" s="78">
        <f t="shared" si="12"/>
        <v>125.46121254719668</v>
      </c>
      <c r="H62" s="78">
        <f t="shared" ref="H62:L62" si="13">H53-H57+H58-H59+H60</f>
        <v>119.23121254719666</v>
      </c>
      <c r="I62" s="78">
        <f t="shared" si="13"/>
        <v>115.46121254719668</v>
      </c>
      <c r="J62" s="23">
        <f t="shared" si="13"/>
        <v>127.87190068970611</v>
      </c>
      <c r="K62" s="23">
        <f t="shared" si="13"/>
        <v>120.80190068970612</v>
      </c>
      <c r="L62" s="23">
        <f t="shared" si="13"/>
        <v>116.08190068970609</v>
      </c>
    </row>
    <row r="63" spans="1:12" x14ac:dyDescent="0.15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</row>
    <row r="64" spans="1:12" ht="15" x14ac:dyDescent="0.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</row>
    <row r="65" spans="1:12" ht="15" x14ac:dyDescent="0.15">
      <c r="A65" s="22" t="s">
        <v>98</v>
      </c>
      <c r="B65" s="37">
        <f t="shared" ref="B65:L65" si="14">B17-B23-B51+B21+B33</f>
        <v>153.60000000000002</v>
      </c>
      <c r="C65" s="37">
        <f t="shared" si="14"/>
        <v>151.00000000000003</v>
      </c>
      <c r="D65" s="37">
        <f t="shared" si="14"/>
        <v>147.40000000000003</v>
      </c>
      <c r="E65" s="37">
        <f t="shared" si="14"/>
        <v>142.74000000000004</v>
      </c>
      <c r="F65" s="37">
        <f t="shared" si="14"/>
        <v>139.07000000000005</v>
      </c>
      <c r="G65" s="78">
        <f t="shared" si="14"/>
        <v>147.42000000000004</v>
      </c>
      <c r="H65" s="78">
        <f t="shared" si="14"/>
        <v>144.19000000000003</v>
      </c>
      <c r="I65" s="78">
        <f t="shared" si="14"/>
        <v>140.42000000000004</v>
      </c>
      <c r="J65" s="23">
        <f t="shared" si="14"/>
        <v>152.48068814250945</v>
      </c>
      <c r="K65" s="23">
        <f t="shared" si="14"/>
        <v>148.41068814250946</v>
      </c>
      <c r="L65" s="23">
        <f t="shared" si="14"/>
        <v>143.69068814250946</v>
      </c>
    </row>
  </sheetData>
  <mergeCells count="4">
    <mergeCell ref="B1:D1"/>
    <mergeCell ref="E1:F1"/>
    <mergeCell ref="G1:I1"/>
    <mergeCell ref="J1:L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H1" sqref="H1:I65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6384" width="9" style="3"/>
  </cols>
  <sheetData>
    <row r="1" spans="1:9" ht="14.25" customHeight="1" x14ac:dyDescent="0.15">
      <c r="A1" s="4"/>
      <c r="B1" s="100" t="s">
        <v>100</v>
      </c>
      <c r="C1" s="100"/>
      <c r="D1" s="100" t="s">
        <v>101</v>
      </c>
      <c r="E1" s="100"/>
      <c r="F1" s="101" t="s">
        <v>113</v>
      </c>
      <c r="G1" s="101"/>
      <c r="H1" s="100" t="s">
        <v>116</v>
      </c>
      <c r="I1" s="100"/>
    </row>
    <row r="2" spans="1:9" ht="29.25" customHeight="1" x14ac:dyDescent="0.15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</row>
    <row r="3" spans="1:9" ht="15" x14ac:dyDescent="0.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</row>
    <row r="4" spans="1:9" ht="15" x14ac:dyDescent="0.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</row>
    <row r="5" spans="1:9" ht="15" x14ac:dyDescent="0.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</row>
    <row r="6" spans="1:9" ht="15" x14ac:dyDescent="0.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</row>
    <row r="7" spans="1:9" ht="15" x14ac:dyDescent="0.15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</row>
    <row r="8" spans="1:9" ht="15" x14ac:dyDescent="0.15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</row>
    <row r="9" spans="1:9" ht="30" x14ac:dyDescent="0.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</row>
    <row r="10" spans="1:9" ht="15" x14ac:dyDescent="0.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</row>
    <row r="11" spans="1:9" x14ac:dyDescent="0.15">
      <c r="A11" s="5" t="s">
        <v>24</v>
      </c>
      <c r="B11" s="14"/>
      <c r="C11" s="14"/>
      <c r="D11" s="14"/>
      <c r="E11" s="14"/>
      <c r="F11" s="87"/>
      <c r="G11" s="87"/>
      <c r="H11" s="14"/>
      <c r="I11" s="14"/>
    </row>
    <row r="12" spans="1:9" ht="15" customHeight="1" x14ac:dyDescent="0.15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</row>
    <row r="13" spans="1:9" ht="15" x14ac:dyDescent="0.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</row>
    <row r="14" spans="1:9" ht="15" x14ac:dyDescent="0.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</row>
    <row r="15" spans="1:9" ht="15" x14ac:dyDescent="0.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</row>
    <row r="16" spans="1:9" ht="15" x14ac:dyDescent="0.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</row>
    <row r="17" spans="1:9" ht="30" x14ac:dyDescent="0.15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</row>
    <row r="18" spans="1:9" ht="45" x14ac:dyDescent="0.1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</row>
    <row r="19" spans="1:9" ht="15" x14ac:dyDescent="0.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</row>
    <row r="20" spans="1:9" ht="45" x14ac:dyDescent="0.1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</row>
    <row r="21" spans="1:9" ht="61.5" customHeight="1" x14ac:dyDescent="0.15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</row>
    <row r="22" spans="1:9" ht="15" x14ac:dyDescent="0.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</row>
    <row r="23" spans="1:9" ht="15" x14ac:dyDescent="0.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</row>
    <row r="24" spans="1:9" ht="30" x14ac:dyDescent="0.15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</row>
    <row r="25" spans="1:9" ht="15" x14ac:dyDescent="0.15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</row>
    <row r="26" spans="1:9" ht="15" x14ac:dyDescent="0.15">
      <c r="A26" s="8" t="s">
        <v>51</v>
      </c>
      <c r="B26" s="9">
        <f t="shared" ref="B26:I26" si="1">B17+B18+B21-B23-B24</f>
        <v>22</v>
      </c>
      <c r="C26" s="9">
        <f t="shared" si="1"/>
        <v>19</v>
      </c>
      <c r="D26" s="9">
        <f t="shared" si="1"/>
        <v>22</v>
      </c>
      <c r="E26" s="9">
        <f t="shared" si="1"/>
        <v>19</v>
      </c>
      <c r="F26" s="83">
        <f t="shared" si="1"/>
        <v>22</v>
      </c>
      <c r="G26" s="83">
        <f t="shared" si="1"/>
        <v>19</v>
      </c>
      <c r="H26" s="9">
        <f t="shared" si="1"/>
        <v>22</v>
      </c>
      <c r="I26" s="9">
        <f t="shared" si="1"/>
        <v>19</v>
      </c>
    </row>
    <row r="27" spans="1:9" x14ac:dyDescent="0.15">
      <c r="A27" s="5" t="s">
        <v>52</v>
      </c>
      <c r="B27" s="14"/>
      <c r="C27" s="14"/>
      <c r="D27" s="14"/>
      <c r="E27" s="14"/>
      <c r="F27" s="87"/>
      <c r="G27" s="87"/>
      <c r="H27" s="14"/>
      <c r="I27" s="14"/>
    </row>
    <row r="28" spans="1:9" ht="15" x14ac:dyDescent="0.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</row>
    <row r="29" spans="1:9" ht="15" x14ac:dyDescent="0.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102">
        <v>2</v>
      </c>
      <c r="I29" s="102">
        <v>2</v>
      </c>
    </row>
    <row r="30" spans="1:9" ht="45" x14ac:dyDescent="0.15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</row>
    <row r="31" spans="1:9" ht="15" x14ac:dyDescent="0.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</row>
    <row r="32" spans="1:9" ht="45" x14ac:dyDescent="0.1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102">
        <v>0</v>
      </c>
      <c r="I32" s="102">
        <v>0</v>
      </c>
    </row>
    <row r="33" spans="1:9" ht="28.5" x14ac:dyDescent="0.1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</row>
    <row r="34" spans="1:9" ht="30" x14ac:dyDescent="0.15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</row>
    <row r="35" spans="1:9" ht="15" x14ac:dyDescent="0.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</row>
    <row r="36" spans="1:9" ht="15" x14ac:dyDescent="0.15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</row>
    <row r="37" spans="1:9" ht="15" x14ac:dyDescent="0.15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</row>
    <row r="38" spans="1:9" ht="15" x14ac:dyDescent="0.15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102">
        <v>-165.7</v>
      </c>
      <c r="I38" s="102">
        <v>-165.7</v>
      </c>
    </row>
    <row r="39" spans="1:9" ht="30" x14ac:dyDescent="0.15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</row>
    <row r="40" spans="1:9" ht="30" x14ac:dyDescent="0.15">
      <c r="A40" s="8" t="s">
        <v>107</v>
      </c>
      <c r="B40" s="13">
        <f t="shared" ref="B40:I40" si="3">10*LOG10(10^((B35+B36)/10)+10^(B38/10))</f>
        <v>-169.00000000000003</v>
      </c>
      <c r="C40" s="13">
        <f t="shared" si="3"/>
        <v>-169.00000000000003</v>
      </c>
      <c r="D40" s="13">
        <f t="shared" si="3"/>
        <v>-169.00000000000003</v>
      </c>
      <c r="E40" s="13">
        <f t="shared" si="3"/>
        <v>-169.00000000000003</v>
      </c>
      <c r="F40" s="86">
        <f t="shared" si="3"/>
        <v>-169.00000000000003</v>
      </c>
      <c r="G40" s="86">
        <f t="shared" si="3"/>
        <v>-169.00000000000003</v>
      </c>
      <c r="H40" s="13">
        <f t="shared" si="3"/>
        <v>-164.03352307536667</v>
      </c>
      <c r="I40" s="13">
        <f t="shared" si="3"/>
        <v>-164.03352307536667</v>
      </c>
    </row>
    <row r="41" spans="1:9" ht="15" x14ac:dyDescent="0.15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</row>
    <row r="42" spans="1:9" ht="15" x14ac:dyDescent="0.15">
      <c r="A42" s="42" t="s">
        <v>70</v>
      </c>
      <c r="B42" s="13">
        <f t="shared" ref="B42:I42" si="4">2*360*1000</f>
        <v>720000</v>
      </c>
      <c r="C42" s="13">
        <f t="shared" si="4"/>
        <v>720000</v>
      </c>
      <c r="D42" s="13">
        <f t="shared" si="4"/>
        <v>720000</v>
      </c>
      <c r="E42" s="13">
        <f t="shared" si="4"/>
        <v>720000</v>
      </c>
      <c r="F42" s="86">
        <f t="shared" si="4"/>
        <v>720000</v>
      </c>
      <c r="G42" s="86">
        <f t="shared" si="4"/>
        <v>720000</v>
      </c>
      <c r="H42" s="13">
        <f t="shared" si="4"/>
        <v>720000</v>
      </c>
      <c r="I42" s="13">
        <f t="shared" si="4"/>
        <v>720000</v>
      </c>
    </row>
    <row r="43" spans="1:9" ht="15" x14ac:dyDescent="0.15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</row>
    <row r="44" spans="1:9" ht="15" x14ac:dyDescent="0.15">
      <c r="A44" s="8" t="s">
        <v>72</v>
      </c>
      <c r="B44" s="13">
        <f t="shared" ref="B44:I44" si="5">B40+10*LOG10(B42)</f>
        <v>-110.42667503568734</v>
      </c>
      <c r="C44" s="13">
        <f t="shared" si="5"/>
        <v>-110.42667503568734</v>
      </c>
      <c r="D44" s="13">
        <f t="shared" si="5"/>
        <v>-110.42667503568734</v>
      </c>
      <c r="E44" s="13">
        <f t="shared" si="5"/>
        <v>-110.42667503568734</v>
      </c>
      <c r="F44" s="86">
        <f t="shared" si="5"/>
        <v>-110.42667503568734</v>
      </c>
      <c r="G44" s="86">
        <f t="shared" si="5"/>
        <v>-110.42667503568734</v>
      </c>
      <c r="H44" s="13">
        <f t="shared" si="5"/>
        <v>-105.46019811105398</v>
      </c>
      <c r="I44" s="13">
        <f t="shared" si="5"/>
        <v>-105.46019811105398</v>
      </c>
    </row>
    <row r="45" spans="1:9" ht="15" x14ac:dyDescent="0.15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</row>
    <row r="46" spans="1:9" ht="15" x14ac:dyDescent="0.15">
      <c r="A46" s="43" t="s">
        <v>75</v>
      </c>
      <c r="B46" s="19">
        <v>-1.8</v>
      </c>
      <c r="C46" s="19">
        <v>-1.8</v>
      </c>
      <c r="D46" s="19">
        <v>-7.04</v>
      </c>
      <c r="E46" s="19">
        <v>-7.04</v>
      </c>
      <c r="F46" s="77">
        <v>-6.49</v>
      </c>
      <c r="G46" s="77">
        <v>-6.49</v>
      </c>
      <c r="H46" s="17">
        <v>-2.0299999999999998</v>
      </c>
      <c r="I46" s="17">
        <v>-2.29</v>
      </c>
    </row>
    <row r="47" spans="1:9" ht="15" x14ac:dyDescent="0.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</row>
    <row r="48" spans="1:9" ht="30" x14ac:dyDescent="0.15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</row>
    <row r="49" spans="1:9" ht="33.75" customHeight="1" x14ac:dyDescent="0.15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</row>
    <row r="50" spans="1:9" ht="30" x14ac:dyDescent="0.15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</row>
    <row r="51" spans="1:9" ht="30" x14ac:dyDescent="0.15">
      <c r="A51" s="8" t="s">
        <v>82</v>
      </c>
      <c r="B51" s="13">
        <f t="shared" ref="B51:I51" si="6">B44+B46+B47-B49</f>
        <v>-110.22667503568734</v>
      </c>
      <c r="C51" s="13">
        <f t="shared" si="6"/>
        <v>-110.22667503568734</v>
      </c>
      <c r="D51" s="13">
        <f t="shared" si="6"/>
        <v>-115.46667503568735</v>
      </c>
      <c r="E51" s="13">
        <f t="shared" si="6"/>
        <v>-115.46667503568735</v>
      </c>
      <c r="F51" s="86">
        <f t="shared" si="6"/>
        <v>-114.91667503568733</v>
      </c>
      <c r="G51" s="86">
        <f t="shared" si="6"/>
        <v>-114.91667503568733</v>
      </c>
      <c r="H51" s="13">
        <f t="shared" si="6"/>
        <v>-105.49019811105399</v>
      </c>
      <c r="I51" s="13">
        <f t="shared" si="6"/>
        <v>-105.75019811105399</v>
      </c>
    </row>
    <row r="52" spans="1:9" ht="30" x14ac:dyDescent="0.15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</row>
    <row r="53" spans="1:9" ht="30" x14ac:dyDescent="0.15">
      <c r="A53" s="45" t="s">
        <v>85</v>
      </c>
      <c r="B53" s="23">
        <f t="shared" ref="B53:I53" si="7">B26+B30+B33-B34-B51</f>
        <v>149.99788758288395</v>
      </c>
      <c r="C53" s="23">
        <f t="shared" si="7"/>
        <v>146.99788758288395</v>
      </c>
      <c r="D53" s="23">
        <f t="shared" si="7"/>
        <v>156.32788758288396</v>
      </c>
      <c r="E53" s="23">
        <f t="shared" si="7"/>
        <v>153.32788758288396</v>
      </c>
      <c r="F53" s="90">
        <f t="shared" si="7"/>
        <v>154.68788758288395</v>
      </c>
      <c r="G53" s="90">
        <f t="shared" si="7"/>
        <v>151.68788758288395</v>
      </c>
      <c r="H53" s="23">
        <f t="shared" si="7"/>
        <v>152.31291044144967</v>
      </c>
      <c r="I53" s="23">
        <f t="shared" si="7"/>
        <v>149.57291044144966</v>
      </c>
    </row>
    <row r="54" spans="1:9" x14ac:dyDescent="0.15">
      <c r="A54" s="5" t="s">
        <v>86</v>
      </c>
      <c r="B54" s="14"/>
      <c r="C54" s="14"/>
      <c r="D54" s="14"/>
      <c r="E54" s="14"/>
      <c r="F54" s="87"/>
      <c r="G54" s="87"/>
      <c r="H54" s="14"/>
      <c r="I54" s="14"/>
    </row>
    <row r="55" spans="1:9" ht="16.5" customHeight="1" x14ac:dyDescent="0.15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102">
        <v>7</v>
      </c>
      <c r="I55" s="102">
        <v>7</v>
      </c>
    </row>
    <row r="56" spans="1:9" ht="30" x14ac:dyDescent="0.15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</row>
    <row r="57" spans="1:9" ht="30" x14ac:dyDescent="0.15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102">
        <v>4.4800000000000004</v>
      </c>
      <c r="I57" s="102">
        <v>4.4800000000000004</v>
      </c>
    </row>
    <row r="58" spans="1:9" ht="15" x14ac:dyDescent="0.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102">
        <v>0</v>
      </c>
      <c r="I58" s="102">
        <v>0</v>
      </c>
    </row>
    <row r="59" spans="1:9" ht="15" x14ac:dyDescent="0.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102">
        <v>26.25</v>
      </c>
      <c r="I59" s="102">
        <v>26.25</v>
      </c>
    </row>
    <row r="60" spans="1:9" ht="15" x14ac:dyDescent="0.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102">
        <v>0</v>
      </c>
      <c r="I60" s="102">
        <v>0</v>
      </c>
    </row>
    <row r="61" spans="1:9" ht="30" x14ac:dyDescent="0.15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</row>
    <row r="62" spans="1:9" ht="30" x14ac:dyDescent="0.15">
      <c r="A62" s="45" t="s">
        <v>109</v>
      </c>
      <c r="B62" s="23">
        <f t="shared" ref="B62:I62" si="8">B53-B57+B58-B59+B60</f>
        <v>119.26788758288396</v>
      </c>
      <c r="C62" s="23">
        <f t="shared" si="8"/>
        <v>116.26788758288396</v>
      </c>
      <c r="D62" s="23">
        <f t="shared" si="8"/>
        <v>125.59788758288397</v>
      </c>
      <c r="E62" s="23">
        <f t="shared" si="8"/>
        <v>122.59788758288397</v>
      </c>
      <c r="F62" s="90">
        <f t="shared" si="8"/>
        <v>123.95788758288396</v>
      </c>
      <c r="G62" s="90">
        <f t="shared" si="8"/>
        <v>120.95788758288396</v>
      </c>
      <c r="H62" s="23">
        <f t="shared" si="8"/>
        <v>121.58291044144968</v>
      </c>
      <c r="I62" s="23">
        <f t="shared" si="8"/>
        <v>118.84291044144967</v>
      </c>
    </row>
    <row r="63" spans="1:9" x14ac:dyDescent="0.15">
      <c r="B63" s="46"/>
      <c r="C63" s="46"/>
      <c r="D63" s="46"/>
      <c r="E63" s="46"/>
      <c r="F63" s="93"/>
      <c r="G63" s="93"/>
      <c r="H63" s="46"/>
      <c r="I63" s="46"/>
    </row>
    <row r="64" spans="1:9" ht="15" x14ac:dyDescent="0.15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</row>
    <row r="65" spans="1:9" ht="15" x14ac:dyDescent="0.15">
      <c r="A65" s="45" t="s">
        <v>98</v>
      </c>
      <c r="B65" s="23">
        <f t="shared" ref="B65:I65" si="9">B17-B23-B51+B21+B33</f>
        <v>141.22667503568732</v>
      </c>
      <c r="C65" s="23">
        <f t="shared" si="9"/>
        <v>141.22667503568732</v>
      </c>
      <c r="D65" s="23">
        <f t="shared" si="9"/>
        <v>150.50667503568732</v>
      </c>
      <c r="E65" s="23">
        <f t="shared" si="9"/>
        <v>150.50667503568732</v>
      </c>
      <c r="F65" s="90">
        <f t="shared" si="9"/>
        <v>145.91667503568732</v>
      </c>
      <c r="G65" s="90">
        <f t="shared" si="9"/>
        <v>145.91667503568732</v>
      </c>
      <c r="H65" s="23">
        <f t="shared" si="9"/>
        <v>143.54169789425305</v>
      </c>
      <c r="I65" s="23">
        <f t="shared" si="9"/>
        <v>143.80169789425304</v>
      </c>
    </row>
  </sheetData>
  <mergeCells count="4">
    <mergeCell ref="B1:C1"/>
    <mergeCell ref="D1:E1"/>
    <mergeCell ref="F1:G1"/>
    <mergeCell ref="H1:I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pane xSplit="1" ySplit="1" topLeftCell="B53" activePane="bottomRight" state="frozen"/>
      <selection pane="topRight"/>
      <selection pane="bottomLeft"/>
      <selection pane="bottomRight" activeCell="B1" sqref="B1:D65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3" customWidth="1"/>
    <col min="5" max="16384" width="9" style="3"/>
  </cols>
  <sheetData>
    <row r="1" spans="1:4" ht="14.25" customHeight="1" x14ac:dyDescent="0.15">
      <c r="A1" s="4"/>
      <c r="B1" s="100" t="s">
        <v>120</v>
      </c>
      <c r="C1" s="100"/>
      <c r="D1" s="100"/>
    </row>
    <row r="2" spans="1:4" ht="29.25" customHeight="1" x14ac:dyDescent="0.15">
      <c r="A2" s="5" t="s">
        <v>10</v>
      </c>
      <c r="B2" s="6" t="s">
        <v>102</v>
      </c>
      <c r="C2" s="7" t="s">
        <v>103</v>
      </c>
      <c r="D2" s="7" t="s">
        <v>104</v>
      </c>
    </row>
    <row r="3" spans="1:4" ht="15" x14ac:dyDescent="0.15">
      <c r="A3" s="8" t="s">
        <v>11</v>
      </c>
      <c r="B3" s="9">
        <v>4</v>
      </c>
      <c r="C3" s="9">
        <v>4</v>
      </c>
      <c r="D3" s="9">
        <v>4</v>
      </c>
    </row>
    <row r="4" spans="1:4" ht="15" x14ac:dyDescent="0.15">
      <c r="A4" s="8" t="s">
        <v>13</v>
      </c>
      <c r="B4" s="9">
        <v>100</v>
      </c>
      <c r="C4" s="9">
        <v>100</v>
      </c>
      <c r="D4" s="9">
        <v>100</v>
      </c>
    </row>
    <row r="5" spans="1:4" ht="15" x14ac:dyDescent="0.15">
      <c r="A5" s="8" t="s">
        <v>15</v>
      </c>
      <c r="B5" s="10" t="s">
        <v>16</v>
      </c>
      <c r="C5" s="10" t="s">
        <v>16</v>
      </c>
      <c r="D5" s="10" t="s">
        <v>16</v>
      </c>
    </row>
    <row r="6" spans="1:4" ht="15" x14ac:dyDescent="0.15">
      <c r="A6" s="8" t="s">
        <v>17</v>
      </c>
      <c r="B6" s="13" t="s">
        <v>16</v>
      </c>
      <c r="C6" s="13" t="s">
        <v>16</v>
      </c>
      <c r="D6" s="13" t="s">
        <v>16</v>
      </c>
    </row>
    <row r="7" spans="1:4" ht="15" x14ac:dyDescent="0.15">
      <c r="A7" s="8" t="s">
        <v>19</v>
      </c>
      <c r="B7" s="58" t="s">
        <v>121</v>
      </c>
      <c r="C7" s="58" t="s">
        <v>121</v>
      </c>
      <c r="D7" s="58" t="s">
        <v>121</v>
      </c>
    </row>
    <row r="8" spans="1:4" ht="15" x14ac:dyDescent="0.15">
      <c r="A8" s="8" t="s">
        <v>20</v>
      </c>
      <c r="B8" s="58">
        <v>0.01</v>
      </c>
      <c r="C8" s="58">
        <v>0.01</v>
      </c>
      <c r="D8" s="58">
        <v>0.01</v>
      </c>
    </row>
    <row r="9" spans="1:4" ht="15" x14ac:dyDescent="0.15">
      <c r="A9" s="8" t="s">
        <v>21</v>
      </c>
      <c r="B9" s="13" t="s">
        <v>22</v>
      </c>
      <c r="C9" s="13" t="s">
        <v>22</v>
      </c>
      <c r="D9" s="13" t="s">
        <v>22</v>
      </c>
    </row>
    <row r="10" spans="1:4" ht="15" x14ac:dyDescent="0.15">
      <c r="A10" s="8" t="s">
        <v>23</v>
      </c>
      <c r="B10" s="13">
        <v>3</v>
      </c>
      <c r="C10" s="13">
        <v>3</v>
      </c>
      <c r="D10" s="13">
        <v>3</v>
      </c>
    </row>
    <row r="11" spans="1:4" x14ac:dyDescent="0.15">
      <c r="A11" s="5" t="s">
        <v>24</v>
      </c>
      <c r="B11" s="14"/>
      <c r="C11" s="14"/>
      <c r="D11" s="14"/>
    </row>
    <row r="12" spans="1:4" ht="15" customHeight="1" x14ac:dyDescent="0.15">
      <c r="A12" s="8" t="s">
        <v>25</v>
      </c>
      <c r="B12" s="13">
        <v>192</v>
      </c>
      <c r="C12" s="13">
        <v>192</v>
      </c>
      <c r="D12" s="13">
        <v>192</v>
      </c>
    </row>
    <row r="13" spans="1:4" ht="15" x14ac:dyDescent="0.15">
      <c r="A13" s="8" t="s">
        <v>27</v>
      </c>
      <c r="B13" s="13">
        <v>64</v>
      </c>
      <c r="C13" s="13">
        <v>64</v>
      </c>
      <c r="D13" s="13">
        <v>64</v>
      </c>
    </row>
    <row r="14" spans="1:4" ht="15" x14ac:dyDescent="0.15">
      <c r="A14" s="16" t="s">
        <v>29</v>
      </c>
      <c r="B14" s="102">
        <v>2</v>
      </c>
      <c r="C14" s="102">
        <v>2</v>
      </c>
      <c r="D14" s="102">
        <v>2</v>
      </c>
    </row>
    <row r="15" spans="1:4" ht="15" x14ac:dyDescent="0.15">
      <c r="A15" s="16" t="s">
        <v>31</v>
      </c>
      <c r="B15" s="103">
        <v>33</v>
      </c>
      <c r="C15" s="103">
        <v>33</v>
      </c>
      <c r="D15" s="103">
        <v>33</v>
      </c>
    </row>
    <row r="16" spans="1:4" ht="15" x14ac:dyDescent="0.15">
      <c r="A16" s="8" t="s">
        <v>33</v>
      </c>
      <c r="B16" s="13">
        <f>B15+10*LOG10(B4)</f>
        <v>53</v>
      </c>
      <c r="C16" s="13">
        <f>C15+10*LOG10(C4)</f>
        <v>53</v>
      </c>
      <c r="D16" s="13">
        <f>D15+10*LOG10(D4)</f>
        <v>53</v>
      </c>
    </row>
    <row r="17" spans="1:4" ht="30" x14ac:dyDescent="0.15">
      <c r="A17" s="8" t="s">
        <v>35</v>
      </c>
      <c r="B17" s="13">
        <f>B15+10*LOG10(B42/1000000)</f>
        <v>41.57332496431269</v>
      </c>
      <c r="C17" s="13">
        <f>C15+10*LOG10(C42/1000000)</f>
        <v>41.57332496431269</v>
      </c>
      <c r="D17" s="13">
        <f>D15+10*LOG10(D42/1000000)</f>
        <v>41.57332496431269</v>
      </c>
    </row>
    <row r="18" spans="1:4" ht="45" x14ac:dyDescent="0.15">
      <c r="A18" s="15" t="s">
        <v>37</v>
      </c>
      <c r="B18" s="13">
        <f>B19+10*LOG10(B12/B13)-B20</f>
        <v>10.121212547196624</v>
      </c>
      <c r="C18" s="13">
        <f>C19+10*LOG10(C12/C13)-C20</f>
        <v>10.121212547196624</v>
      </c>
      <c r="D18" s="13">
        <f>D19+10*LOG10(D12/D13)-D20</f>
        <v>10.121212547196624</v>
      </c>
    </row>
    <row r="19" spans="1:4" ht="15" x14ac:dyDescent="0.15">
      <c r="A19" s="8" t="s">
        <v>39</v>
      </c>
      <c r="B19" s="13">
        <v>8</v>
      </c>
      <c r="C19" s="13">
        <v>8</v>
      </c>
      <c r="D19" s="13">
        <v>8</v>
      </c>
    </row>
    <row r="20" spans="1:4" ht="45" x14ac:dyDescent="0.15">
      <c r="A20" s="16" t="s">
        <v>41</v>
      </c>
      <c r="B20" s="102">
        <v>2.65</v>
      </c>
      <c r="C20" s="102">
        <v>2.65</v>
      </c>
      <c r="D20" s="102">
        <v>2.65</v>
      </c>
    </row>
    <row r="21" spans="1:4" ht="61.5" customHeight="1" x14ac:dyDescent="0.15">
      <c r="A21" s="33" t="s">
        <v>43</v>
      </c>
      <c r="B21" s="17">
        <f>10*LOG10(B13/B14)-8</f>
        <v>7.0514997831990609</v>
      </c>
      <c r="C21" s="17">
        <f t="shared" ref="C21:D21" si="0">10*LOG10(C13/C14)-8</f>
        <v>7.0514997831990609</v>
      </c>
      <c r="D21" s="17">
        <f t="shared" si="0"/>
        <v>7.0514997831990609</v>
      </c>
    </row>
    <row r="22" spans="1:4" ht="15" x14ac:dyDescent="0.15">
      <c r="A22" s="8" t="s">
        <v>45</v>
      </c>
      <c r="B22" s="13">
        <v>0</v>
      </c>
      <c r="C22" s="13">
        <v>0</v>
      </c>
      <c r="D22" s="13">
        <v>0</v>
      </c>
    </row>
    <row r="23" spans="1:4" ht="15" x14ac:dyDescent="0.15">
      <c r="A23" s="8" t="s">
        <v>47</v>
      </c>
      <c r="B23" s="13">
        <v>0</v>
      </c>
      <c r="C23" s="13">
        <v>0</v>
      </c>
      <c r="D23" s="13">
        <v>0</v>
      </c>
    </row>
    <row r="24" spans="1:4" ht="30" x14ac:dyDescent="0.15">
      <c r="A24" s="8" t="s">
        <v>48</v>
      </c>
      <c r="B24" s="13">
        <v>3</v>
      </c>
      <c r="C24" s="13">
        <v>3</v>
      </c>
      <c r="D24" s="13">
        <v>3</v>
      </c>
    </row>
    <row r="25" spans="1:4" ht="15" x14ac:dyDescent="0.15">
      <c r="A25" s="8" t="s">
        <v>49</v>
      </c>
      <c r="B25" s="10" t="s">
        <v>16</v>
      </c>
      <c r="C25" s="10" t="s">
        <v>16</v>
      </c>
      <c r="D25" s="10" t="s">
        <v>16</v>
      </c>
    </row>
    <row r="26" spans="1:4" ht="15" x14ac:dyDescent="0.15">
      <c r="A26" s="8" t="s">
        <v>51</v>
      </c>
      <c r="B26" s="13">
        <f>B17+B18+B21-B23-B24</f>
        <v>55.746037294708373</v>
      </c>
      <c r="C26" s="13">
        <f>C17+C18+C21-C23-C24</f>
        <v>55.746037294708373</v>
      </c>
      <c r="D26" s="13">
        <f>D17+D18+D21-D23-D24</f>
        <v>55.746037294708373</v>
      </c>
    </row>
    <row r="27" spans="1:4" x14ac:dyDescent="0.15">
      <c r="A27" s="5" t="s">
        <v>52</v>
      </c>
      <c r="B27" s="14"/>
      <c r="C27" s="14"/>
      <c r="D27" s="14"/>
    </row>
    <row r="28" spans="1:4" ht="15" x14ac:dyDescent="0.15">
      <c r="A28" s="8" t="s">
        <v>53</v>
      </c>
      <c r="B28" s="13">
        <v>4</v>
      </c>
      <c r="C28" s="13">
        <v>2</v>
      </c>
      <c r="D28" s="13">
        <v>1</v>
      </c>
    </row>
    <row r="29" spans="1:4" ht="15" x14ac:dyDescent="0.15">
      <c r="A29" s="8" t="s">
        <v>54</v>
      </c>
      <c r="B29" s="13">
        <v>4</v>
      </c>
      <c r="C29" s="13">
        <v>2</v>
      </c>
      <c r="D29" s="13">
        <v>1</v>
      </c>
    </row>
    <row r="30" spans="1:4" ht="45" x14ac:dyDescent="0.15">
      <c r="A30" s="8" t="s">
        <v>56</v>
      </c>
      <c r="B30" s="13">
        <f>B31+10*LOG10(B28/B29)-B32</f>
        <v>0</v>
      </c>
      <c r="C30" s="13">
        <f>C31+10*LOG10(C28/C29)-C32</f>
        <v>-3</v>
      </c>
      <c r="D30" s="13">
        <f>D31+10*LOG10(D28/D29)-D32</f>
        <v>-3</v>
      </c>
    </row>
    <row r="31" spans="1:4" ht="15" x14ac:dyDescent="0.15">
      <c r="A31" s="8" t="s">
        <v>57</v>
      </c>
      <c r="B31" s="13">
        <v>0</v>
      </c>
      <c r="C31" s="13">
        <v>-3</v>
      </c>
      <c r="D31" s="13">
        <v>-3</v>
      </c>
    </row>
    <row r="32" spans="1:4" ht="45" x14ac:dyDescent="0.15">
      <c r="A32" s="15" t="s">
        <v>58</v>
      </c>
      <c r="B32" s="13">
        <v>0</v>
      </c>
      <c r="C32" s="13">
        <v>0</v>
      </c>
      <c r="D32" s="13">
        <v>0</v>
      </c>
    </row>
    <row r="33" spans="1:4" ht="28.5" x14ac:dyDescent="0.15">
      <c r="A33" s="21" t="s">
        <v>105</v>
      </c>
      <c r="B33" s="13">
        <v>0</v>
      </c>
      <c r="C33" s="13">
        <v>0</v>
      </c>
      <c r="D33" s="13">
        <v>0</v>
      </c>
    </row>
    <row r="34" spans="1:4" ht="30" x14ac:dyDescent="0.15">
      <c r="A34" s="8" t="s">
        <v>60</v>
      </c>
      <c r="B34" s="13">
        <v>1</v>
      </c>
      <c r="C34" s="13">
        <v>1</v>
      </c>
      <c r="D34" s="13">
        <v>1</v>
      </c>
    </row>
    <row r="35" spans="1:4" ht="15" x14ac:dyDescent="0.15">
      <c r="A35" s="8" t="s">
        <v>61</v>
      </c>
      <c r="B35" s="9">
        <v>7</v>
      </c>
      <c r="C35" s="9">
        <v>7</v>
      </c>
      <c r="D35" s="9">
        <v>7</v>
      </c>
    </row>
    <row r="36" spans="1:4" ht="15" x14ac:dyDescent="0.15">
      <c r="A36" s="8" t="s">
        <v>62</v>
      </c>
      <c r="B36" s="9">
        <v>-174</v>
      </c>
      <c r="C36" s="9">
        <v>-174</v>
      </c>
      <c r="D36" s="9">
        <v>-174</v>
      </c>
    </row>
    <row r="37" spans="1:4" ht="15" x14ac:dyDescent="0.15">
      <c r="A37" s="15" t="s">
        <v>63</v>
      </c>
      <c r="B37" s="13" t="s">
        <v>16</v>
      </c>
      <c r="C37" s="13" t="s">
        <v>16</v>
      </c>
      <c r="D37" s="13" t="s">
        <v>16</v>
      </c>
    </row>
    <row r="38" spans="1:4" ht="15" x14ac:dyDescent="0.15">
      <c r="A38" s="16" t="s">
        <v>65</v>
      </c>
      <c r="B38" s="102">
        <v>-169.3</v>
      </c>
      <c r="C38" s="102">
        <v>-169.3</v>
      </c>
      <c r="D38" s="102">
        <v>-169.3</v>
      </c>
    </row>
    <row r="39" spans="1:4" ht="30" x14ac:dyDescent="0.15">
      <c r="A39" s="8" t="s">
        <v>106</v>
      </c>
      <c r="B39" s="10" t="s">
        <v>16</v>
      </c>
      <c r="C39" s="10" t="s">
        <v>16</v>
      </c>
      <c r="D39" s="10" t="s">
        <v>16</v>
      </c>
    </row>
    <row r="40" spans="1:4" ht="30" x14ac:dyDescent="0.15">
      <c r="A40" s="8" t="s">
        <v>107</v>
      </c>
      <c r="B40" s="13">
        <f>10*LOG10(10^((B35+B36)/10)+10^(B38/10))</f>
        <v>-164.98918835931039</v>
      </c>
      <c r="C40" s="13">
        <f>10*LOG10(10^((C35+C36)/10)+10^(C38/10))</f>
        <v>-164.98918835931039</v>
      </c>
      <c r="D40" s="13">
        <f>10*LOG10(10^((D35+D36)/10)+10^(D38/10))</f>
        <v>-164.98918835931039</v>
      </c>
    </row>
    <row r="41" spans="1:4" ht="15" x14ac:dyDescent="0.15">
      <c r="A41" s="21" t="s">
        <v>68</v>
      </c>
      <c r="B41" s="13" t="s">
        <v>16</v>
      </c>
      <c r="C41" s="13" t="s">
        <v>16</v>
      </c>
      <c r="D41" s="13" t="s">
        <v>16</v>
      </c>
    </row>
    <row r="42" spans="1:4" ht="15" x14ac:dyDescent="0.15">
      <c r="A42" s="35" t="s">
        <v>70</v>
      </c>
      <c r="B42" s="17">
        <f>20*360*1000</f>
        <v>7200000</v>
      </c>
      <c r="C42" s="17">
        <f t="shared" ref="C42:D42" si="1">20*360*1000</f>
        <v>7200000</v>
      </c>
      <c r="D42" s="17">
        <f t="shared" si="1"/>
        <v>7200000</v>
      </c>
    </row>
    <row r="43" spans="1:4" ht="15" x14ac:dyDescent="0.15">
      <c r="A43" s="8" t="s">
        <v>71</v>
      </c>
      <c r="B43" s="13" t="s">
        <v>16</v>
      </c>
      <c r="C43" s="13" t="s">
        <v>16</v>
      </c>
      <c r="D43" s="13" t="s">
        <v>16</v>
      </c>
    </row>
    <row r="44" spans="1:4" ht="15" x14ac:dyDescent="0.15">
      <c r="A44" s="8" t="s">
        <v>72</v>
      </c>
      <c r="B44" s="13">
        <f>B40+10*LOG10(B42)</f>
        <v>-96.415863394997714</v>
      </c>
      <c r="C44" s="13">
        <f>C40+10*LOG10(C42)</f>
        <v>-96.415863394997714</v>
      </c>
      <c r="D44" s="13">
        <f>D40+10*LOG10(D42)</f>
        <v>-96.415863394997714</v>
      </c>
    </row>
    <row r="45" spans="1:4" ht="15" x14ac:dyDescent="0.15">
      <c r="A45" s="21" t="s">
        <v>73</v>
      </c>
      <c r="B45" s="13" t="s">
        <v>16</v>
      </c>
      <c r="C45" s="13" t="s">
        <v>16</v>
      </c>
      <c r="D45" s="13" t="s">
        <v>16</v>
      </c>
    </row>
    <row r="46" spans="1:4" ht="15" x14ac:dyDescent="0.15">
      <c r="A46" s="35" t="s">
        <v>75</v>
      </c>
      <c r="B46" s="17">
        <v>-11.62</v>
      </c>
      <c r="C46" s="17">
        <v>-9.16</v>
      </c>
      <c r="D46" s="17">
        <v>-6.47</v>
      </c>
    </row>
    <row r="47" spans="1:4" ht="15" x14ac:dyDescent="0.15">
      <c r="A47" s="8" t="s">
        <v>76</v>
      </c>
      <c r="B47" s="13">
        <v>2</v>
      </c>
      <c r="C47" s="13">
        <v>2</v>
      </c>
      <c r="D47" s="13">
        <v>2</v>
      </c>
    </row>
    <row r="48" spans="1:4" ht="30" x14ac:dyDescent="0.15">
      <c r="A48" s="8" t="s">
        <v>77</v>
      </c>
      <c r="B48" s="13" t="s">
        <v>16</v>
      </c>
      <c r="C48" s="13" t="s">
        <v>16</v>
      </c>
      <c r="D48" s="13" t="s">
        <v>16</v>
      </c>
    </row>
    <row r="49" spans="1:4" ht="33.75" customHeight="1" x14ac:dyDescent="0.15">
      <c r="A49" s="8" t="s">
        <v>79</v>
      </c>
      <c r="B49" s="9">
        <v>0</v>
      </c>
      <c r="C49" s="9">
        <v>0</v>
      </c>
      <c r="D49" s="9">
        <v>0</v>
      </c>
    </row>
    <row r="50" spans="1:4" ht="30" x14ac:dyDescent="0.15">
      <c r="A50" s="8" t="s">
        <v>80</v>
      </c>
      <c r="B50" s="10" t="s">
        <v>16</v>
      </c>
      <c r="C50" s="10" t="s">
        <v>16</v>
      </c>
      <c r="D50" s="10" t="s">
        <v>16</v>
      </c>
    </row>
    <row r="51" spans="1:4" ht="30" x14ac:dyDescent="0.15">
      <c r="A51" s="8" t="s">
        <v>82</v>
      </c>
      <c r="B51" s="13">
        <f>B44+B46+B47-B49</f>
        <v>-106.03586339499772</v>
      </c>
      <c r="C51" s="13">
        <f>C44+C46+C47-C49</f>
        <v>-103.57586339499771</v>
      </c>
      <c r="D51" s="13">
        <f>D44+D46+D47-D49</f>
        <v>-100.88586339499771</v>
      </c>
    </row>
    <row r="52" spans="1:4" ht="30" x14ac:dyDescent="0.15">
      <c r="A52" s="24" t="s">
        <v>83</v>
      </c>
      <c r="B52" s="25" t="s">
        <v>16</v>
      </c>
      <c r="C52" s="25" t="s">
        <v>16</v>
      </c>
      <c r="D52" s="25" t="s">
        <v>16</v>
      </c>
    </row>
    <row r="53" spans="1:4" ht="30" x14ac:dyDescent="0.15">
      <c r="A53" s="22" t="s">
        <v>85</v>
      </c>
      <c r="B53" s="23">
        <f>B26+B30+B33-B34-B51</f>
        <v>160.78190068970611</v>
      </c>
      <c r="C53" s="23">
        <f t="shared" ref="C53:D53" si="2">C26+C30+C33-C34-C51</f>
        <v>155.32190068970607</v>
      </c>
      <c r="D53" s="23">
        <f t="shared" si="2"/>
        <v>152.63190068970607</v>
      </c>
    </row>
    <row r="54" spans="1:4" x14ac:dyDescent="0.15">
      <c r="A54" s="5" t="s">
        <v>86</v>
      </c>
      <c r="B54" s="14"/>
      <c r="C54" s="14"/>
      <c r="D54" s="14"/>
    </row>
    <row r="55" spans="1:4" ht="16.5" customHeight="1" x14ac:dyDescent="0.15">
      <c r="A55" s="16" t="s">
        <v>87</v>
      </c>
      <c r="B55" s="102">
        <v>7</v>
      </c>
      <c r="C55" s="102">
        <v>7</v>
      </c>
      <c r="D55" s="102">
        <v>7</v>
      </c>
    </row>
    <row r="56" spans="1:4" ht="30" x14ac:dyDescent="0.15">
      <c r="A56" s="15" t="s">
        <v>89</v>
      </c>
      <c r="B56" s="26" t="s">
        <v>16</v>
      </c>
      <c r="C56" s="26" t="s">
        <v>16</v>
      </c>
      <c r="D56" s="26" t="s">
        <v>16</v>
      </c>
    </row>
    <row r="57" spans="1:4" ht="30" x14ac:dyDescent="0.15">
      <c r="A57" s="16" t="s">
        <v>90</v>
      </c>
      <c r="B57" s="102">
        <v>7.56</v>
      </c>
      <c r="C57" s="102">
        <v>7.56</v>
      </c>
      <c r="D57" s="102">
        <v>7.56</v>
      </c>
    </row>
    <row r="58" spans="1:4" ht="15" x14ac:dyDescent="0.15">
      <c r="A58" s="16" t="s">
        <v>91</v>
      </c>
      <c r="B58" s="102">
        <v>0</v>
      </c>
      <c r="C58" s="102">
        <v>0</v>
      </c>
      <c r="D58" s="102">
        <v>0</v>
      </c>
    </row>
    <row r="59" spans="1:4" ht="15" x14ac:dyDescent="0.15">
      <c r="A59" s="16" t="s">
        <v>92</v>
      </c>
      <c r="B59" s="102">
        <v>26.25</v>
      </c>
      <c r="C59" s="102">
        <v>26.25</v>
      </c>
      <c r="D59" s="102">
        <v>26.25</v>
      </c>
    </row>
    <row r="60" spans="1:4" ht="15" x14ac:dyDescent="0.15">
      <c r="A60" s="16" t="s">
        <v>93</v>
      </c>
      <c r="B60" s="102">
        <v>0</v>
      </c>
      <c r="C60" s="102">
        <v>0</v>
      </c>
      <c r="D60" s="102">
        <v>0</v>
      </c>
    </row>
    <row r="61" spans="1:4" ht="30" x14ac:dyDescent="0.15">
      <c r="A61" s="24" t="s">
        <v>108</v>
      </c>
      <c r="B61" s="25" t="s">
        <v>16</v>
      </c>
      <c r="C61" s="25" t="s">
        <v>16</v>
      </c>
      <c r="D61" s="25" t="s">
        <v>16</v>
      </c>
    </row>
    <row r="62" spans="1:4" ht="30" x14ac:dyDescent="0.15">
      <c r="A62" s="22" t="s">
        <v>109</v>
      </c>
      <c r="B62" s="23">
        <f>B53-B57+B58-B59+B60</f>
        <v>126.9719006897061</v>
      </c>
      <c r="C62" s="23">
        <f t="shared" ref="C62:D62" si="3">C53-C57+C58-C59+C60</f>
        <v>121.51190068970607</v>
      </c>
      <c r="D62" s="23">
        <f t="shared" si="3"/>
        <v>118.82190068970607</v>
      </c>
    </row>
    <row r="63" spans="1:4" x14ac:dyDescent="0.15">
      <c r="C63" s="2"/>
      <c r="D63" s="2"/>
    </row>
    <row r="64" spans="1:4" ht="15" x14ac:dyDescent="0.15">
      <c r="A64" s="24" t="s">
        <v>97</v>
      </c>
      <c r="B64" s="25" t="s">
        <v>16</v>
      </c>
      <c r="C64" s="25" t="s">
        <v>16</v>
      </c>
      <c r="D64" s="25" t="s">
        <v>16</v>
      </c>
    </row>
    <row r="65" spans="1:4" ht="15" x14ac:dyDescent="0.15">
      <c r="A65" s="22" t="s">
        <v>98</v>
      </c>
      <c r="B65" s="23">
        <f>B17-B23-B51+B21+B33</f>
        <v>154.66068814250946</v>
      </c>
      <c r="C65" s="23">
        <f>C17-C23-C51+C21+C33</f>
        <v>152.20068814250948</v>
      </c>
      <c r="D65" s="23">
        <f>D17-D23-D51+D21+D33</f>
        <v>149.51068814250948</v>
      </c>
    </row>
  </sheetData>
  <mergeCells count="1">
    <mergeCell ref="B1:D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F8" sqref="F8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3" customWidth="1"/>
    <col min="4" max="16384" width="9" style="3"/>
  </cols>
  <sheetData>
    <row r="1" spans="1:3" ht="14.25" customHeight="1" x14ac:dyDescent="0.15">
      <c r="A1" s="4"/>
      <c r="B1" s="100" t="s">
        <v>114</v>
      </c>
      <c r="C1" s="100"/>
    </row>
    <row r="2" spans="1:3" ht="29.25" customHeight="1" x14ac:dyDescent="0.15">
      <c r="A2" s="5" t="s">
        <v>10</v>
      </c>
      <c r="B2" s="6" t="s">
        <v>102</v>
      </c>
      <c r="C2" s="7" t="s">
        <v>110</v>
      </c>
    </row>
    <row r="3" spans="1:3" ht="15" x14ac:dyDescent="0.15">
      <c r="A3" s="8" t="s">
        <v>11</v>
      </c>
      <c r="B3" s="9">
        <v>4</v>
      </c>
      <c r="C3" s="9">
        <v>4</v>
      </c>
    </row>
    <row r="4" spans="1:3" ht="15" x14ac:dyDescent="0.15">
      <c r="A4" s="8" t="s">
        <v>13</v>
      </c>
      <c r="B4" s="9">
        <v>100</v>
      </c>
      <c r="C4" s="9">
        <v>100</v>
      </c>
    </row>
    <row r="5" spans="1:3" ht="15" x14ac:dyDescent="0.15">
      <c r="A5" s="8" t="s">
        <v>15</v>
      </c>
      <c r="B5" s="10" t="s">
        <v>16</v>
      </c>
      <c r="C5" s="10" t="s">
        <v>16</v>
      </c>
    </row>
    <row r="6" spans="1:3" ht="15" x14ac:dyDescent="0.15">
      <c r="A6" s="8" t="s">
        <v>17</v>
      </c>
      <c r="B6" s="10" t="s">
        <v>16</v>
      </c>
      <c r="C6" s="10" t="s">
        <v>16</v>
      </c>
    </row>
    <row r="7" spans="1:3" ht="30" x14ac:dyDescent="0.15">
      <c r="A7" s="11" t="s">
        <v>112</v>
      </c>
      <c r="B7" s="12">
        <v>0.01</v>
      </c>
      <c r="C7" s="12">
        <v>0.01</v>
      </c>
    </row>
    <row r="8" spans="1:3" ht="15" x14ac:dyDescent="0.15">
      <c r="A8" s="8" t="s">
        <v>20</v>
      </c>
      <c r="B8" s="10" t="s">
        <v>16</v>
      </c>
      <c r="C8" s="10" t="s">
        <v>16</v>
      </c>
    </row>
    <row r="9" spans="1:3" ht="15" x14ac:dyDescent="0.15">
      <c r="A9" s="8" t="s">
        <v>21</v>
      </c>
      <c r="B9" s="13" t="s">
        <v>22</v>
      </c>
      <c r="C9" s="13" t="s">
        <v>22</v>
      </c>
    </row>
    <row r="10" spans="1:3" ht="15" x14ac:dyDescent="0.15">
      <c r="A10" s="8" t="s">
        <v>23</v>
      </c>
      <c r="B10" s="13">
        <v>3</v>
      </c>
      <c r="C10" s="13">
        <v>3</v>
      </c>
    </row>
    <row r="11" spans="1:3" x14ac:dyDescent="0.15">
      <c r="A11" s="5" t="s">
        <v>24</v>
      </c>
      <c r="B11" s="14"/>
      <c r="C11" s="14"/>
    </row>
    <row r="12" spans="1:3" ht="15" customHeight="1" x14ac:dyDescent="0.15">
      <c r="A12" s="8" t="s">
        <v>25</v>
      </c>
      <c r="B12" s="9">
        <v>1</v>
      </c>
      <c r="C12" s="9">
        <v>1</v>
      </c>
    </row>
    <row r="13" spans="1:3" ht="15" x14ac:dyDescent="0.15">
      <c r="A13" s="8" t="s">
        <v>27</v>
      </c>
      <c r="B13" s="13">
        <v>64</v>
      </c>
      <c r="C13" s="13">
        <v>64</v>
      </c>
    </row>
    <row r="14" spans="1:3" ht="15" x14ac:dyDescent="0.15">
      <c r="A14" s="15" t="s">
        <v>29</v>
      </c>
      <c r="B14" s="13">
        <v>1</v>
      </c>
      <c r="C14" s="13">
        <v>1</v>
      </c>
    </row>
    <row r="15" spans="1:3" ht="15" x14ac:dyDescent="0.15">
      <c r="A15" s="8" t="s">
        <v>31</v>
      </c>
      <c r="B15" s="13" t="s">
        <v>16</v>
      </c>
      <c r="C15" s="13" t="s">
        <v>16</v>
      </c>
    </row>
    <row r="16" spans="1:3" ht="15" x14ac:dyDescent="0.15">
      <c r="A16" s="8" t="s">
        <v>33</v>
      </c>
      <c r="B16" s="9">
        <v>23</v>
      </c>
      <c r="C16" s="9">
        <v>23</v>
      </c>
    </row>
    <row r="17" spans="1:3" ht="30" x14ac:dyDescent="0.15">
      <c r="A17" s="8" t="s">
        <v>35</v>
      </c>
      <c r="B17" s="9">
        <v>23</v>
      </c>
      <c r="C17" s="9">
        <v>23</v>
      </c>
    </row>
    <row r="18" spans="1:3" ht="45" x14ac:dyDescent="0.15">
      <c r="A18" s="15" t="s">
        <v>37</v>
      </c>
      <c r="B18" s="13">
        <f>B19+10*LOG10(B12/B14)-B20</f>
        <v>0</v>
      </c>
      <c r="C18" s="13">
        <f>C19+10*LOG10(C12/C14)-C20</f>
        <v>-3</v>
      </c>
    </row>
    <row r="19" spans="1:3" ht="15" x14ac:dyDescent="0.15">
      <c r="A19" s="8" t="s">
        <v>39</v>
      </c>
      <c r="B19" s="9">
        <v>0</v>
      </c>
      <c r="C19" s="9">
        <v>-3</v>
      </c>
    </row>
    <row r="20" spans="1:3" ht="45" x14ac:dyDescent="0.15">
      <c r="A20" s="15" t="s">
        <v>41</v>
      </c>
      <c r="B20" s="13">
        <v>0</v>
      </c>
      <c r="C20" s="13">
        <v>0</v>
      </c>
    </row>
    <row r="21" spans="1:3" ht="61.5" customHeight="1" x14ac:dyDescent="0.15">
      <c r="A21" s="15" t="s">
        <v>43</v>
      </c>
      <c r="B21" s="13">
        <v>0</v>
      </c>
      <c r="C21" s="13">
        <v>0</v>
      </c>
    </row>
    <row r="22" spans="1:3" ht="15" x14ac:dyDescent="0.15">
      <c r="A22" s="8" t="s">
        <v>45</v>
      </c>
      <c r="B22" s="9">
        <v>0</v>
      </c>
      <c r="C22" s="9">
        <v>0</v>
      </c>
    </row>
    <row r="23" spans="1:3" ht="15" x14ac:dyDescent="0.15">
      <c r="A23" s="8" t="s">
        <v>47</v>
      </c>
      <c r="B23" s="9">
        <v>0</v>
      </c>
      <c r="C23" s="9">
        <v>0</v>
      </c>
    </row>
    <row r="24" spans="1:3" ht="30" x14ac:dyDescent="0.15">
      <c r="A24" s="8" t="s">
        <v>48</v>
      </c>
      <c r="B24" s="9">
        <v>1</v>
      </c>
      <c r="C24" s="9">
        <v>1</v>
      </c>
    </row>
    <row r="25" spans="1:3" ht="15" x14ac:dyDescent="0.15">
      <c r="A25" s="8" t="s">
        <v>49</v>
      </c>
      <c r="B25" s="9">
        <f>B17+B18+B21+B22-B24</f>
        <v>22</v>
      </c>
      <c r="C25" s="9">
        <f>C17+C18+C21+C22-C24</f>
        <v>19</v>
      </c>
    </row>
    <row r="26" spans="1:3" ht="15" x14ac:dyDescent="0.15">
      <c r="A26" s="8" t="s">
        <v>51</v>
      </c>
      <c r="B26" s="10" t="s">
        <v>16</v>
      </c>
      <c r="C26" s="10" t="s">
        <v>16</v>
      </c>
    </row>
    <row r="27" spans="1:3" x14ac:dyDescent="0.15">
      <c r="A27" s="5" t="s">
        <v>52</v>
      </c>
      <c r="B27" s="14"/>
      <c r="C27" s="14"/>
    </row>
    <row r="28" spans="1:3" ht="15" x14ac:dyDescent="0.15">
      <c r="A28" s="8" t="s">
        <v>111</v>
      </c>
      <c r="B28" s="13">
        <v>192</v>
      </c>
      <c r="C28" s="13">
        <v>192</v>
      </c>
    </row>
    <row r="29" spans="1:3" ht="15" x14ac:dyDescent="0.15">
      <c r="A29" s="16" t="s">
        <v>54</v>
      </c>
      <c r="B29" s="102">
        <v>2</v>
      </c>
      <c r="C29" s="102">
        <v>2</v>
      </c>
    </row>
    <row r="30" spans="1:3" ht="45" x14ac:dyDescent="0.15">
      <c r="A30" s="8" t="s">
        <v>56</v>
      </c>
      <c r="B30" s="13">
        <f>B31+10*LOG10(B28/B13)-B32</f>
        <v>12.771212547196624</v>
      </c>
      <c r="C30" s="13">
        <f>C31+10*LOG10(C28/C13)-C32</f>
        <v>12.771212547196624</v>
      </c>
    </row>
    <row r="31" spans="1:3" ht="15" x14ac:dyDescent="0.15">
      <c r="A31" s="8" t="s">
        <v>57</v>
      </c>
      <c r="B31" s="9">
        <v>8</v>
      </c>
      <c r="C31" s="9">
        <v>8</v>
      </c>
    </row>
    <row r="32" spans="1:3" ht="45" x14ac:dyDescent="0.15">
      <c r="A32" s="16" t="s">
        <v>58</v>
      </c>
      <c r="B32" s="102">
        <v>0</v>
      </c>
      <c r="C32" s="102">
        <v>0</v>
      </c>
    </row>
    <row r="33" spans="1:3" ht="28.5" x14ac:dyDescent="0.15">
      <c r="A33" s="18" t="s">
        <v>105</v>
      </c>
      <c r="B33" s="17">
        <f>10*LOG10(B13/B29)</f>
        <v>15.051499783199061</v>
      </c>
      <c r="C33" s="17">
        <f>10*LOG10(C13/C29)</f>
        <v>15.051499783199061</v>
      </c>
    </row>
    <row r="34" spans="1:3" ht="30" x14ac:dyDescent="0.15">
      <c r="A34" s="8" t="s">
        <v>60</v>
      </c>
      <c r="B34" s="9">
        <v>3</v>
      </c>
      <c r="C34" s="9">
        <v>3</v>
      </c>
    </row>
    <row r="35" spans="1:3" ht="15" x14ac:dyDescent="0.15">
      <c r="A35" s="8" t="s">
        <v>61</v>
      </c>
      <c r="B35" s="9">
        <v>5</v>
      </c>
      <c r="C35" s="9">
        <v>5</v>
      </c>
    </row>
    <row r="36" spans="1:3" ht="15" x14ac:dyDescent="0.15">
      <c r="A36" s="8" t="s">
        <v>62</v>
      </c>
      <c r="B36" s="9">
        <v>-174</v>
      </c>
      <c r="C36" s="9">
        <v>-174</v>
      </c>
    </row>
    <row r="37" spans="1:3" ht="15" x14ac:dyDescent="0.15">
      <c r="A37" s="16" t="s">
        <v>63</v>
      </c>
      <c r="B37" s="102">
        <v>-161.69999999999999</v>
      </c>
      <c r="C37" s="102">
        <v>-161.69999999999999</v>
      </c>
    </row>
    <row r="38" spans="1:3" ht="15" x14ac:dyDescent="0.15">
      <c r="A38" s="15" t="s">
        <v>65</v>
      </c>
      <c r="B38" s="13" t="s">
        <v>16</v>
      </c>
      <c r="C38" s="13" t="s">
        <v>16</v>
      </c>
    </row>
    <row r="39" spans="1:3" ht="30" x14ac:dyDescent="0.15">
      <c r="A39" s="8" t="s">
        <v>66</v>
      </c>
      <c r="B39" s="13">
        <f>10*LOG10(10^((B35+B36)/10)+10^(B37/10))</f>
        <v>-160.9583889004532</v>
      </c>
      <c r="C39" s="13">
        <f>10*LOG10(10^((C35+C36)/10)+10^(C37/10))</f>
        <v>-160.9583889004532</v>
      </c>
    </row>
    <row r="40" spans="1:3" ht="30" x14ac:dyDescent="0.15">
      <c r="A40" s="8" t="s">
        <v>107</v>
      </c>
      <c r="B40" s="10" t="s">
        <v>16</v>
      </c>
      <c r="C40" s="10" t="s">
        <v>16</v>
      </c>
    </row>
    <row r="41" spans="1:3" ht="15" x14ac:dyDescent="0.15">
      <c r="A41" s="20" t="s">
        <v>68</v>
      </c>
      <c r="B41" s="102">
        <f>12*360*1000</f>
        <v>4320000</v>
      </c>
      <c r="C41" s="102">
        <f>12*360*1000</f>
        <v>4320000</v>
      </c>
    </row>
    <row r="42" spans="1:3" ht="15" x14ac:dyDescent="0.15">
      <c r="A42" s="21" t="s">
        <v>70</v>
      </c>
      <c r="B42" s="13" t="s">
        <v>16</v>
      </c>
      <c r="C42" s="13" t="s">
        <v>16</v>
      </c>
    </row>
    <row r="43" spans="1:3" ht="15" x14ac:dyDescent="0.15">
      <c r="A43" s="8" t="s">
        <v>71</v>
      </c>
      <c r="B43" s="13">
        <f>B39+10*LOG10(B41)</f>
        <v>-94.603551432304087</v>
      </c>
      <c r="C43" s="13">
        <f>C39+10*LOG10(C41)</f>
        <v>-94.603551432304087</v>
      </c>
    </row>
    <row r="44" spans="1:3" ht="15" x14ac:dyDescent="0.15">
      <c r="A44" s="8" t="s">
        <v>72</v>
      </c>
      <c r="B44" s="10" t="s">
        <v>16</v>
      </c>
      <c r="C44" s="10" t="s">
        <v>16</v>
      </c>
    </row>
    <row r="45" spans="1:3" ht="15" x14ac:dyDescent="0.15">
      <c r="A45" s="18" t="s">
        <v>73</v>
      </c>
      <c r="B45" s="17">
        <v>-10.19</v>
      </c>
      <c r="C45" s="17">
        <v>-10.19</v>
      </c>
    </row>
    <row r="46" spans="1:3" ht="15" x14ac:dyDescent="0.15">
      <c r="A46" s="21" t="s">
        <v>75</v>
      </c>
      <c r="B46" s="13" t="s">
        <v>16</v>
      </c>
      <c r="C46" s="13" t="s">
        <v>16</v>
      </c>
    </row>
    <row r="47" spans="1:3" ht="15" x14ac:dyDescent="0.15">
      <c r="A47" s="8" t="s">
        <v>76</v>
      </c>
      <c r="B47" s="9">
        <v>2</v>
      </c>
      <c r="C47" s="9">
        <v>2</v>
      </c>
    </row>
    <row r="48" spans="1:3" ht="30" x14ac:dyDescent="0.15">
      <c r="A48" s="8" t="s">
        <v>77</v>
      </c>
      <c r="B48" s="9">
        <v>0</v>
      </c>
      <c r="C48" s="9">
        <v>0</v>
      </c>
    </row>
    <row r="49" spans="1:3" ht="33.75" customHeight="1" x14ac:dyDescent="0.15">
      <c r="A49" s="8" t="s">
        <v>79</v>
      </c>
      <c r="B49" s="10" t="s">
        <v>16</v>
      </c>
      <c r="C49" s="10" t="s">
        <v>16</v>
      </c>
    </row>
    <row r="50" spans="1:3" ht="30" x14ac:dyDescent="0.15">
      <c r="A50" s="8" t="s">
        <v>80</v>
      </c>
      <c r="B50" s="13">
        <f>B43+B45+B47-B48</f>
        <v>-102.79355143230408</v>
      </c>
      <c r="C50" s="13">
        <f>C43+C45+C47-C48</f>
        <v>-102.79355143230408</v>
      </c>
    </row>
    <row r="51" spans="1:3" ht="30" x14ac:dyDescent="0.15">
      <c r="A51" s="8" t="s">
        <v>82</v>
      </c>
      <c r="B51" s="13" t="s">
        <v>16</v>
      </c>
      <c r="C51" s="13" t="s">
        <v>16</v>
      </c>
    </row>
    <row r="52" spans="1:3" ht="30" x14ac:dyDescent="0.15">
      <c r="A52" s="22" t="s">
        <v>83</v>
      </c>
      <c r="B52" s="23">
        <f>B25+B30+B33-B34-B50</f>
        <v>149.61626376269976</v>
      </c>
      <c r="C52" s="23">
        <f>C25+C30+C33-C34-C50</f>
        <v>146.61626376269976</v>
      </c>
    </row>
    <row r="53" spans="1:3" ht="30" x14ac:dyDescent="0.15">
      <c r="A53" s="24" t="s">
        <v>85</v>
      </c>
      <c r="B53" s="25" t="s">
        <v>16</v>
      </c>
      <c r="C53" s="25" t="s">
        <v>16</v>
      </c>
    </row>
    <row r="54" spans="1:3" x14ac:dyDescent="0.15">
      <c r="A54" s="5" t="s">
        <v>86</v>
      </c>
      <c r="B54" s="14"/>
      <c r="C54" s="14"/>
    </row>
    <row r="55" spans="1:3" ht="16.5" customHeight="1" x14ac:dyDescent="0.15">
      <c r="A55" s="16" t="s">
        <v>87</v>
      </c>
      <c r="B55" s="102">
        <v>7</v>
      </c>
      <c r="C55" s="102">
        <v>7</v>
      </c>
    </row>
    <row r="56" spans="1:3" ht="30" x14ac:dyDescent="0.15">
      <c r="A56" s="16" t="s">
        <v>89</v>
      </c>
      <c r="B56" s="102">
        <v>7.56</v>
      </c>
      <c r="C56" s="102">
        <v>7.56</v>
      </c>
    </row>
    <row r="57" spans="1:3" ht="30" x14ac:dyDescent="0.15">
      <c r="A57" s="15" t="s">
        <v>90</v>
      </c>
      <c r="B57" s="26" t="s">
        <v>16</v>
      </c>
      <c r="C57" s="26" t="s">
        <v>16</v>
      </c>
    </row>
    <row r="58" spans="1:3" ht="15" x14ac:dyDescent="0.15">
      <c r="A58" s="16" t="s">
        <v>91</v>
      </c>
      <c r="B58" s="102">
        <v>0</v>
      </c>
      <c r="C58" s="102">
        <v>0</v>
      </c>
    </row>
    <row r="59" spans="1:3" ht="15" x14ac:dyDescent="0.15">
      <c r="A59" s="16" t="s">
        <v>92</v>
      </c>
      <c r="B59" s="102">
        <v>26.25</v>
      </c>
      <c r="C59" s="102">
        <v>26.25</v>
      </c>
    </row>
    <row r="60" spans="1:3" ht="15" x14ac:dyDescent="0.15">
      <c r="A60" s="16" t="s">
        <v>93</v>
      </c>
      <c r="B60" s="102">
        <v>0</v>
      </c>
      <c r="C60" s="102">
        <v>0</v>
      </c>
    </row>
    <row r="61" spans="1:3" ht="30" x14ac:dyDescent="0.15">
      <c r="A61" s="22" t="s">
        <v>108</v>
      </c>
      <c r="B61" s="23">
        <f>B52-B56+B58-B59+B60</f>
        <v>115.80626376269976</v>
      </c>
      <c r="C61" s="23">
        <f>C52-C56+C58-C59+C60</f>
        <v>112.80626376269976</v>
      </c>
    </row>
    <row r="62" spans="1:3" ht="30" x14ac:dyDescent="0.15">
      <c r="A62" s="24" t="s">
        <v>109</v>
      </c>
      <c r="B62" s="25" t="s">
        <v>16</v>
      </c>
      <c r="C62" s="25" t="s">
        <v>16</v>
      </c>
    </row>
    <row r="63" spans="1:3" x14ac:dyDescent="0.15">
      <c r="C63" s="2"/>
    </row>
    <row r="64" spans="1:3" ht="15" x14ac:dyDescent="0.15">
      <c r="A64" s="22" t="s">
        <v>97</v>
      </c>
      <c r="B64" s="23">
        <f>B17+B22-B50+B21+B33</f>
        <v>140.84505121550313</v>
      </c>
      <c r="C64" s="23">
        <f>C17+C22-C50+C21+C33</f>
        <v>140.84505121550313</v>
      </c>
    </row>
    <row r="65" spans="1:3" ht="15" x14ac:dyDescent="0.15">
      <c r="A65" s="24" t="s">
        <v>98</v>
      </c>
      <c r="B65" s="25" t="s">
        <v>16</v>
      </c>
      <c r="C65" s="25" t="s">
        <v>16</v>
      </c>
    </row>
  </sheetData>
  <mergeCells count="1">
    <mergeCell ref="B1:C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 x14ac:dyDescent="0.15"/>
  <cols>
    <col min="1" max="1" width="62.125" style="50" customWidth="1"/>
    <col min="2" max="4" width="15.625" style="2" customWidth="1"/>
    <col min="5" max="5" width="15.625" style="46" customWidth="1"/>
    <col min="6" max="6" width="38.5" style="1" customWidth="1"/>
    <col min="7" max="7" width="20.25" style="3" customWidth="1"/>
    <col min="8" max="16384" width="9" style="3"/>
  </cols>
  <sheetData>
    <row r="1" spans="1:6" ht="15" x14ac:dyDescent="0.15">
      <c r="A1" s="51" t="s">
        <v>0</v>
      </c>
    </row>
    <row r="2" spans="1:6" ht="30" x14ac:dyDescent="0.15">
      <c r="A2" s="52" t="s">
        <v>1</v>
      </c>
    </row>
    <row r="3" spans="1:6" ht="15" x14ac:dyDescent="0.15">
      <c r="A3" s="45" t="s">
        <v>2</v>
      </c>
    </row>
    <row r="5" spans="1:6" ht="28.35" customHeight="1" x14ac:dyDescent="0.15">
      <c r="A5" s="53" t="s">
        <v>3</v>
      </c>
      <c r="B5" s="96" t="s">
        <v>4</v>
      </c>
      <c r="C5" s="96"/>
      <c r="D5" s="96"/>
      <c r="E5" s="96"/>
      <c r="F5" s="96"/>
    </row>
    <row r="6" spans="1:6" x14ac:dyDescent="0.15">
      <c r="A6" s="53"/>
      <c r="B6" s="54" t="s">
        <v>5</v>
      </c>
      <c r="C6" s="54" t="s">
        <v>6</v>
      </c>
      <c r="D6" s="54" t="s">
        <v>7</v>
      </c>
      <c r="E6" s="54" t="s">
        <v>8</v>
      </c>
      <c r="F6" s="4" t="s">
        <v>9</v>
      </c>
    </row>
    <row r="7" spans="1:6" ht="15" customHeight="1" x14ac:dyDescent="0.15">
      <c r="A7" s="55" t="s">
        <v>10</v>
      </c>
      <c r="B7" s="14"/>
      <c r="C7" s="14"/>
      <c r="D7" s="14"/>
      <c r="E7" s="14"/>
      <c r="F7" s="56"/>
    </row>
    <row r="8" spans="1:6" ht="15" x14ac:dyDescent="0.15">
      <c r="A8" s="11" t="s">
        <v>11</v>
      </c>
      <c r="B8" s="9">
        <v>2.6</v>
      </c>
      <c r="C8" s="9">
        <v>2.6</v>
      </c>
      <c r="D8" s="9">
        <v>2.6</v>
      </c>
      <c r="E8" s="9">
        <v>2.6</v>
      </c>
      <c r="F8" s="56" t="s">
        <v>12</v>
      </c>
    </row>
    <row r="9" spans="1:6" ht="15" x14ac:dyDescent="0.15">
      <c r="A9" s="11" t="s">
        <v>13</v>
      </c>
      <c r="B9" s="9">
        <v>100</v>
      </c>
      <c r="C9" s="9">
        <v>100</v>
      </c>
      <c r="D9" s="9">
        <v>100</v>
      </c>
      <c r="E9" s="9">
        <v>100</v>
      </c>
      <c r="F9" s="56" t="s">
        <v>14</v>
      </c>
    </row>
    <row r="10" spans="1:6" ht="15" x14ac:dyDescent="0.15">
      <c r="A10" s="11" t="s">
        <v>15</v>
      </c>
      <c r="B10" s="10" t="s">
        <v>16</v>
      </c>
      <c r="C10" s="10" t="s">
        <v>16</v>
      </c>
      <c r="D10" s="10" t="s">
        <v>16</v>
      </c>
      <c r="E10" s="10" t="s">
        <v>16</v>
      </c>
      <c r="F10" s="56"/>
    </row>
    <row r="11" spans="1:6" ht="30" x14ac:dyDescent="0.15">
      <c r="A11" s="11" t="s">
        <v>17</v>
      </c>
      <c r="B11" s="10" t="s">
        <v>16</v>
      </c>
      <c r="C11" s="27">
        <v>2000000</v>
      </c>
      <c r="D11" s="28" t="s">
        <v>16</v>
      </c>
      <c r="E11" s="27">
        <v>1000000</v>
      </c>
      <c r="F11" s="57" t="s">
        <v>99</v>
      </c>
    </row>
    <row r="12" spans="1:6" ht="15" x14ac:dyDescent="0.15">
      <c r="A12" s="11" t="s">
        <v>19</v>
      </c>
      <c r="B12" s="58">
        <v>0.01</v>
      </c>
      <c r="C12" s="10" t="s">
        <v>16</v>
      </c>
      <c r="D12" s="12">
        <v>0.01</v>
      </c>
      <c r="E12" s="10" t="s">
        <v>16</v>
      </c>
      <c r="F12" s="56" t="s">
        <v>14</v>
      </c>
    </row>
    <row r="13" spans="1:6" ht="15" x14ac:dyDescent="0.15">
      <c r="A13" s="11" t="s">
        <v>20</v>
      </c>
      <c r="B13" s="10" t="s">
        <v>16</v>
      </c>
      <c r="C13" s="58">
        <v>0.1</v>
      </c>
      <c r="D13" s="10" t="s">
        <v>16</v>
      </c>
      <c r="E13" s="12">
        <v>0.1</v>
      </c>
      <c r="F13" s="56" t="s">
        <v>14</v>
      </c>
    </row>
    <row r="14" spans="1:6" ht="15" x14ac:dyDescent="0.15">
      <c r="A14" s="11" t="s">
        <v>21</v>
      </c>
      <c r="B14" s="13" t="s">
        <v>22</v>
      </c>
      <c r="C14" s="13" t="s">
        <v>22</v>
      </c>
      <c r="D14" s="13" t="s">
        <v>22</v>
      </c>
      <c r="E14" s="13" t="s">
        <v>22</v>
      </c>
      <c r="F14" s="56" t="s">
        <v>14</v>
      </c>
    </row>
    <row r="15" spans="1:6" ht="15" x14ac:dyDescent="0.15">
      <c r="A15" s="11" t="s">
        <v>23</v>
      </c>
      <c r="B15" s="13">
        <v>3</v>
      </c>
      <c r="C15" s="13">
        <v>3</v>
      </c>
      <c r="D15" s="13">
        <v>3</v>
      </c>
      <c r="E15" s="13">
        <v>3</v>
      </c>
      <c r="F15" s="56" t="s">
        <v>14</v>
      </c>
    </row>
    <row r="16" spans="1:6" ht="15" x14ac:dyDescent="0.15">
      <c r="A16" s="55" t="s">
        <v>24</v>
      </c>
      <c r="B16" s="14"/>
      <c r="C16" s="14"/>
      <c r="D16" s="14"/>
      <c r="E16" s="14"/>
      <c r="F16" s="56"/>
    </row>
    <row r="17" spans="1:6" ht="46.5" customHeight="1" x14ac:dyDescent="0.15">
      <c r="A17" s="11" t="s">
        <v>25</v>
      </c>
      <c r="B17" s="13">
        <v>192</v>
      </c>
      <c r="C17" s="13">
        <v>192</v>
      </c>
      <c r="D17" s="9">
        <v>1</v>
      </c>
      <c r="E17" s="9">
        <v>1</v>
      </c>
      <c r="F17" s="57" t="s">
        <v>26</v>
      </c>
    </row>
    <row r="18" spans="1:6" ht="30" x14ac:dyDescent="0.15">
      <c r="A18" s="8" t="s">
        <v>27</v>
      </c>
      <c r="B18" s="13">
        <v>64</v>
      </c>
      <c r="C18" s="13">
        <v>64</v>
      </c>
      <c r="D18" s="13">
        <v>64</v>
      </c>
      <c r="E18" s="13">
        <v>64</v>
      </c>
      <c r="F18" s="57" t="s">
        <v>28</v>
      </c>
    </row>
    <row r="19" spans="1:6" ht="60" x14ac:dyDescent="0.15">
      <c r="A19" s="16" t="s">
        <v>29</v>
      </c>
      <c r="B19" s="17">
        <v>4</v>
      </c>
      <c r="C19" s="17">
        <v>4</v>
      </c>
      <c r="D19" s="13">
        <v>1</v>
      </c>
      <c r="E19" s="13">
        <v>1</v>
      </c>
      <c r="F19" s="59" t="s">
        <v>30</v>
      </c>
    </row>
    <row r="20" spans="1:6" ht="60" x14ac:dyDescent="0.15">
      <c r="A20" s="16" t="s">
        <v>31</v>
      </c>
      <c r="B20" s="32">
        <v>24</v>
      </c>
      <c r="C20" s="32">
        <v>24</v>
      </c>
      <c r="D20" s="13" t="s">
        <v>16</v>
      </c>
      <c r="E20" s="13" t="s">
        <v>16</v>
      </c>
      <c r="F20" s="59" t="s">
        <v>32</v>
      </c>
    </row>
    <row r="21" spans="1:6" ht="15" x14ac:dyDescent="0.15">
      <c r="A21" s="8" t="s">
        <v>33</v>
      </c>
      <c r="B21" s="13">
        <f>B20+10*LOG10(B9)</f>
        <v>44</v>
      </c>
      <c r="C21" s="13">
        <f>C20+10*LOG10(C9)</f>
        <v>44</v>
      </c>
      <c r="D21" s="9">
        <v>23</v>
      </c>
      <c r="E21" s="9">
        <v>23</v>
      </c>
      <c r="F21" s="57" t="s">
        <v>34</v>
      </c>
    </row>
    <row r="22" spans="1:6" ht="45" x14ac:dyDescent="0.15">
      <c r="A22" s="11" t="s">
        <v>35</v>
      </c>
      <c r="B22" s="13">
        <f>B20+10*LOG10(B46/1000000)</f>
        <v>36.375437381428746</v>
      </c>
      <c r="C22" s="13">
        <f>C20+10*LOG10(C47/1000000)</f>
        <v>36.638726768652234</v>
      </c>
      <c r="D22" s="9">
        <v>23</v>
      </c>
      <c r="E22" s="9">
        <v>23</v>
      </c>
      <c r="F22" s="57" t="s">
        <v>36</v>
      </c>
    </row>
    <row r="23" spans="1:6" ht="45" x14ac:dyDescent="0.15">
      <c r="A23" s="15" t="s">
        <v>37</v>
      </c>
      <c r="B23" s="13">
        <f>B24+10*LOG10(B17/B18)-B25</f>
        <v>12.771212547196624</v>
      </c>
      <c r="C23" s="13">
        <f>C24+10*LOG10(C17/C18)-C25</f>
        <v>12.771212547196624</v>
      </c>
      <c r="D23" s="13">
        <f>D24+10*LOG10(D17/D19)-D25</f>
        <v>-3</v>
      </c>
      <c r="E23" s="13">
        <f>E24+10*LOG10(E17/E19)-E25</f>
        <v>-3</v>
      </c>
      <c r="F23" s="60" t="s">
        <v>38</v>
      </c>
    </row>
    <row r="24" spans="1:6" ht="60" x14ac:dyDescent="0.15">
      <c r="A24" s="8" t="s">
        <v>39</v>
      </c>
      <c r="B24" s="13">
        <v>8</v>
      </c>
      <c r="C24" s="13">
        <v>8</v>
      </c>
      <c r="D24" s="9">
        <v>-3</v>
      </c>
      <c r="E24" s="9">
        <v>-3</v>
      </c>
      <c r="F24" s="57" t="s">
        <v>40</v>
      </c>
    </row>
    <row r="25" spans="1:6" ht="60" x14ac:dyDescent="0.15">
      <c r="A25" s="16" t="s">
        <v>41</v>
      </c>
      <c r="B25" s="17">
        <v>0</v>
      </c>
      <c r="C25" s="17">
        <v>0</v>
      </c>
      <c r="D25" s="13">
        <v>0</v>
      </c>
      <c r="E25" s="13">
        <v>0</v>
      </c>
      <c r="F25" s="59" t="s">
        <v>42</v>
      </c>
    </row>
    <row r="26" spans="1:6" ht="78" customHeight="1" x14ac:dyDescent="0.15">
      <c r="A26" s="33" t="s">
        <v>43</v>
      </c>
      <c r="B26" s="19">
        <v>8</v>
      </c>
      <c r="C26" s="19">
        <v>12</v>
      </c>
      <c r="D26" s="13">
        <v>0</v>
      </c>
      <c r="E26" s="13">
        <v>0</v>
      </c>
      <c r="F26" s="61" t="s">
        <v>44</v>
      </c>
    </row>
    <row r="27" spans="1:6" ht="15" x14ac:dyDescent="0.15">
      <c r="A27" s="11" t="s">
        <v>45</v>
      </c>
      <c r="B27" s="13">
        <v>0</v>
      </c>
      <c r="C27" s="13">
        <v>0</v>
      </c>
      <c r="D27" s="9">
        <v>0</v>
      </c>
      <c r="E27" s="9">
        <v>0</v>
      </c>
      <c r="F27" s="56" t="s">
        <v>46</v>
      </c>
    </row>
    <row r="28" spans="1:6" ht="15" x14ac:dyDescent="0.15">
      <c r="A28" s="11" t="s">
        <v>47</v>
      </c>
      <c r="B28" s="13">
        <v>0</v>
      </c>
      <c r="C28" s="13">
        <v>0</v>
      </c>
      <c r="D28" s="9">
        <v>0</v>
      </c>
      <c r="E28" s="9">
        <v>0</v>
      </c>
      <c r="F28" s="56" t="s">
        <v>46</v>
      </c>
    </row>
    <row r="29" spans="1:6" ht="30" x14ac:dyDescent="0.15">
      <c r="A29" s="11" t="s">
        <v>48</v>
      </c>
      <c r="B29" s="13">
        <v>3</v>
      </c>
      <c r="C29" s="13">
        <v>3</v>
      </c>
      <c r="D29" s="9">
        <v>1</v>
      </c>
      <c r="E29" s="9">
        <v>1</v>
      </c>
      <c r="F29" s="56" t="s">
        <v>46</v>
      </c>
    </row>
    <row r="30" spans="1:6" ht="15" x14ac:dyDescent="0.15">
      <c r="A30" s="11" t="s">
        <v>49</v>
      </c>
      <c r="B30" s="13">
        <f>B22+B23+B26+B27-B29</f>
        <v>54.146649928625372</v>
      </c>
      <c r="C30" s="10" t="s">
        <v>16</v>
      </c>
      <c r="D30" s="9">
        <f>D22+D23+D26+D27-D29</f>
        <v>19</v>
      </c>
      <c r="E30" s="10" t="s">
        <v>16</v>
      </c>
      <c r="F30" s="57" t="s">
        <v>50</v>
      </c>
    </row>
    <row r="31" spans="1:6" ht="15" x14ac:dyDescent="0.15">
      <c r="A31" s="11" t="s">
        <v>51</v>
      </c>
      <c r="B31" s="10" t="s">
        <v>16</v>
      </c>
      <c r="C31" s="13">
        <f>C22+C23+C26-C28-C29</f>
        <v>58.40993931584886</v>
      </c>
      <c r="D31" s="10" t="s">
        <v>16</v>
      </c>
      <c r="E31" s="9">
        <f>E22+E23+E26-E28-E29</f>
        <v>19</v>
      </c>
      <c r="F31" s="57" t="s">
        <v>50</v>
      </c>
    </row>
    <row r="32" spans="1:6" ht="15" x14ac:dyDescent="0.15">
      <c r="A32" s="55" t="s">
        <v>52</v>
      </c>
      <c r="B32" s="14"/>
      <c r="C32" s="14"/>
      <c r="D32" s="14"/>
      <c r="E32" s="14"/>
      <c r="F32" s="56"/>
    </row>
    <row r="33" spans="1:6" ht="45" x14ac:dyDescent="0.15">
      <c r="A33" s="11" t="s">
        <v>53</v>
      </c>
      <c r="B33" s="13">
        <v>2</v>
      </c>
      <c r="C33" s="13">
        <v>2</v>
      </c>
      <c r="D33" s="13">
        <v>192</v>
      </c>
      <c r="E33" s="13">
        <v>192</v>
      </c>
      <c r="F33" s="57" t="s">
        <v>26</v>
      </c>
    </row>
    <row r="34" spans="1:6" ht="75" x14ac:dyDescent="0.15">
      <c r="A34" s="16" t="s">
        <v>54</v>
      </c>
      <c r="B34" s="13">
        <v>2</v>
      </c>
      <c r="C34" s="13">
        <v>2</v>
      </c>
      <c r="D34" s="17">
        <v>4</v>
      </c>
      <c r="E34" s="17">
        <v>4</v>
      </c>
      <c r="F34" s="59" t="s">
        <v>55</v>
      </c>
    </row>
    <row r="35" spans="1:6" ht="45" x14ac:dyDescent="0.15">
      <c r="A35" s="8" t="s">
        <v>56</v>
      </c>
      <c r="B35" s="13">
        <f>B36+10*LOG10(B33/B34)-B37</f>
        <v>-3</v>
      </c>
      <c r="C35" s="13">
        <f>C36+10*LOG10(C33/C34)-C37</f>
        <v>-3</v>
      </c>
      <c r="D35" s="13">
        <f>D36+10*LOG10(D33/D18)-D37</f>
        <v>12.771212547196624</v>
      </c>
      <c r="E35" s="13">
        <f>E36+10*LOG10(E33/E18)-E37</f>
        <v>12.771212547196624</v>
      </c>
      <c r="F35" s="57" t="s">
        <v>38</v>
      </c>
    </row>
    <row r="36" spans="1:6" ht="60" x14ac:dyDescent="0.15">
      <c r="A36" s="8" t="s">
        <v>57</v>
      </c>
      <c r="B36" s="13">
        <v>-3</v>
      </c>
      <c r="C36" s="13">
        <v>-3</v>
      </c>
      <c r="D36" s="9">
        <v>8</v>
      </c>
      <c r="E36" s="9">
        <v>8</v>
      </c>
      <c r="F36" s="57" t="s">
        <v>40</v>
      </c>
    </row>
    <row r="37" spans="1:6" ht="60" x14ac:dyDescent="0.15">
      <c r="A37" s="16" t="s">
        <v>58</v>
      </c>
      <c r="B37" s="13">
        <v>0</v>
      </c>
      <c r="C37" s="13">
        <v>0</v>
      </c>
      <c r="D37" s="17">
        <v>0</v>
      </c>
      <c r="E37" s="17">
        <v>0</v>
      </c>
      <c r="F37" s="59" t="s">
        <v>42</v>
      </c>
    </row>
    <row r="38" spans="1:6" ht="60" x14ac:dyDescent="0.15">
      <c r="A38" s="18" t="s">
        <v>59</v>
      </c>
      <c r="B38" s="13">
        <v>0</v>
      </c>
      <c r="C38" s="13">
        <v>0</v>
      </c>
      <c r="D38" s="19">
        <v>8</v>
      </c>
      <c r="E38" s="19">
        <v>12</v>
      </c>
      <c r="F38" s="61" t="s">
        <v>44</v>
      </c>
    </row>
    <row r="39" spans="1:6" ht="30" x14ac:dyDescent="0.15">
      <c r="A39" s="11" t="s">
        <v>60</v>
      </c>
      <c r="B39" s="13">
        <v>1</v>
      </c>
      <c r="C39" s="13">
        <v>1</v>
      </c>
      <c r="D39" s="9">
        <v>3</v>
      </c>
      <c r="E39" s="9">
        <v>3</v>
      </c>
      <c r="F39" s="56" t="s">
        <v>46</v>
      </c>
    </row>
    <row r="40" spans="1:6" ht="15" x14ac:dyDescent="0.15">
      <c r="A40" s="11" t="s">
        <v>61</v>
      </c>
      <c r="B40" s="9">
        <v>7</v>
      </c>
      <c r="C40" s="9">
        <v>7</v>
      </c>
      <c r="D40" s="9">
        <v>5</v>
      </c>
      <c r="E40" s="9">
        <v>5</v>
      </c>
      <c r="F40" s="56" t="s">
        <v>46</v>
      </c>
    </row>
    <row r="41" spans="1:6" ht="15" x14ac:dyDescent="0.15">
      <c r="A41" s="11" t="s">
        <v>62</v>
      </c>
      <c r="B41" s="9">
        <v>-174</v>
      </c>
      <c r="C41" s="9">
        <v>-174</v>
      </c>
      <c r="D41" s="9">
        <v>-174</v>
      </c>
      <c r="E41" s="13">
        <v>-174</v>
      </c>
      <c r="F41" s="56"/>
    </row>
    <row r="42" spans="1:6" ht="30" x14ac:dyDescent="0.15">
      <c r="A42" s="41" t="s">
        <v>63</v>
      </c>
      <c r="B42" s="17">
        <v>-999</v>
      </c>
      <c r="C42" s="17" t="s">
        <v>16</v>
      </c>
      <c r="D42" s="17">
        <v>-999</v>
      </c>
      <c r="E42" s="17" t="s">
        <v>16</v>
      </c>
      <c r="F42" s="61" t="s">
        <v>64</v>
      </c>
    </row>
    <row r="43" spans="1:6" ht="30" x14ac:dyDescent="0.15">
      <c r="A43" s="41" t="s">
        <v>65</v>
      </c>
      <c r="B43" s="17" t="s">
        <v>16</v>
      </c>
      <c r="C43" s="17">
        <v>-999</v>
      </c>
      <c r="D43" s="17" t="s">
        <v>16</v>
      </c>
      <c r="E43" s="17">
        <v>-999</v>
      </c>
      <c r="F43" s="61" t="s">
        <v>64</v>
      </c>
    </row>
    <row r="44" spans="1:6" ht="30" x14ac:dyDescent="0.15">
      <c r="A44" s="11" t="s">
        <v>66</v>
      </c>
      <c r="B44" s="13">
        <f>10*LOG10(10^((B40+B41)/10)+10^(B42/10))</f>
        <v>-167.00000000000003</v>
      </c>
      <c r="C44" s="10" t="s">
        <v>16</v>
      </c>
      <c r="D44" s="13">
        <f>10*LOG10(10^((D40+D41)/10)+10^(D42/10))</f>
        <v>-169.00000000000003</v>
      </c>
      <c r="E44" s="10" t="s">
        <v>16</v>
      </c>
      <c r="F44" s="56"/>
    </row>
    <row r="45" spans="1:6" ht="30" x14ac:dyDescent="0.15">
      <c r="A45" s="11" t="s">
        <v>67</v>
      </c>
      <c r="B45" s="10" t="s">
        <v>16</v>
      </c>
      <c r="C45" s="13">
        <f>10*LOG10(10^((C40+C41)/10)+10^(C43/10))</f>
        <v>-167.00000000000003</v>
      </c>
      <c r="D45" s="10" t="s">
        <v>16</v>
      </c>
      <c r="E45" s="13">
        <f>10*LOG10(10^((E40+E41)/10)+10^(E43/10))</f>
        <v>-169.00000000000003</v>
      </c>
      <c r="F45" s="56"/>
    </row>
    <row r="46" spans="1:6" ht="30" x14ac:dyDescent="0.15">
      <c r="A46" s="43" t="s">
        <v>68</v>
      </c>
      <c r="B46" s="19">
        <f>48*360*1000</f>
        <v>17280000</v>
      </c>
      <c r="C46" s="19" t="s">
        <v>16</v>
      </c>
      <c r="D46" s="19">
        <f>1*12*30*1000</f>
        <v>360000</v>
      </c>
      <c r="E46" s="19" t="s">
        <v>16</v>
      </c>
      <c r="F46" s="61" t="s">
        <v>69</v>
      </c>
    </row>
    <row r="47" spans="1:6" ht="30" x14ac:dyDescent="0.15">
      <c r="A47" s="43" t="s">
        <v>70</v>
      </c>
      <c r="B47" s="19" t="s">
        <v>16</v>
      </c>
      <c r="C47" s="19">
        <f>51*360*1000</f>
        <v>18360000</v>
      </c>
      <c r="D47" s="19" t="s">
        <v>16</v>
      </c>
      <c r="E47" s="19">
        <f>30*360*1000</f>
        <v>10800000</v>
      </c>
      <c r="F47" s="61" t="s">
        <v>69</v>
      </c>
    </row>
    <row r="48" spans="1:6" ht="15" x14ac:dyDescent="0.15">
      <c r="A48" s="11" t="s">
        <v>71</v>
      </c>
      <c r="B48" s="13">
        <f>B44+10*LOG10(B46)</f>
        <v>-94.624562618571289</v>
      </c>
      <c r="C48" s="13" t="s">
        <v>16</v>
      </c>
      <c r="D48" s="13">
        <f>D44+10*LOG10(D46)</f>
        <v>-113.43697499232715</v>
      </c>
      <c r="E48" s="10" t="s">
        <v>16</v>
      </c>
      <c r="F48" s="56"/>
    </row>
    <row r="49" spans="1:7" ht="15" x14ac:dyDescent="0.15">
      <c r="A49" s="11" t="s">
        <v>72</v>
      </c>
      <c r="B49" s="10" t="s">
        <v>16</v>
      </c>
      <c r="C49" s="13">
        <f>C45+10*LOG10(C47)</f>
        <v>-94.361273231347795</v>
      </c>
      <c r="D49" s="10" t="s">
        <v>16</v>
      </c>
      <c r="E49" s="13">
        <f>E45+10*LOG10(E47)</f>
        <v>-98.66576244513054</v>
      </c>
      <c r="F49" s="56"/>
    </row>
    <row r="50" spans="1:7" ht="15" x14ac:dyDescent="0.15">
      <c r="A50" s="43" t="s">
        <v>73</v>
      </c>
      <c r="B50" s="19">
        <v>-6</v>
      </c>
      <c r="C50" s="19" t="s">
        <v>16</v>
      </c>
      <c r="D50" s="19">
        <v>-5.4</v>
      </c>
      <c r="E50" s="19" t="s">
        <v>16</v>
      </c>
      <c r="F50" s="61" t="s">
        <v>74</v>
      </c>
    </row>
    <row r="51" spans="1:7" ht="15" x14ac:dyDescent="0.15">
      <c r="A51" s="43" t="s">
        <v>75</v>
      </c>
      <c r="B51" s="19" t="s">
        <v>16</v>
      </c>
      <c r="C51" s="19">
        <v>-2.7</v>
      </c>
      <c r="D51" s="19" t="s">
        <v>16</v>
      </c>
      <c r="E51" s="19">
        <v>-10.7</v>
      </c>
      <c r="F51" s="61" t="s">
        <v>74</v>
      </c>
    </row>
    <row r="52" spans="1:7" ht="15" x14ac:dyDescent="0.15">
      <c r="A52" s="11" t="s">
        <v>76</v>
      </c>
      <c r="B52" s="13">
        <v>2</v>
      </c>
      <c r="C52" s="13">
        <v>2</v>
      </c>
      <c r="D52" s="9">
        <v>2</v>
      </c>
      <c r="E52" s="9">
        <v>2</v>
      </c>
      <c r="F52" s="56" t="s">
        <v>46</v>
      </c>
    </row>
    <row r="53" spans="1:7" ht="30" x14ac:dyDescent="0.15">
      <c r="A53" s="8" t="s">
        <v>77</v>
      </c>
      <c r="B53" s="9">
        <v>0</v>
      </c>
      <c r="C53" s="13" t="s">
        <v>16</v>
      </c>
      <c r="D53" s="9">
        <v>0</v>
      </c>
      <c r="E53" s="9" t="s">
        <v>16</v>
      </c>
      <c r="F53" s="56" t="s">
        <v>78</v>
      </c>
    </row>
    <row r="54" spans="1:7" ht="33.75" customHeight="1" x14ac:dyDescent="0.15">
      <c r="A54" s="8" t="s">
        <v>79</v>
      </c>
      <c r="B54" s="10" t="s">
        <v>16</v>
      </c>
      <c r="C54" s="9">
        <v>0</v>
      </c>
      <c r="D54" s="10" t="s">
        <v>16</v>
      </c>
      <c r="E54" s="9">
        <v>0</v>
      </c>
      <c r="F54" s="56" t="s">
        <v>78</v>
      </c>
      <c r="G54" s="62"/>
    </row>
    <row r="55" spans="1:7" ht="30" x14ac:dyDescent="0.15">
      <c r="A55" s="11" t="s">
        <v>80</v>
      </c>
      <c r="B55" s="13">
        <f>B48+B50+B52-B53</f>
        <v>-98.624562618571289</v>
      </c>
      <c r="C55" s="10" t="s">
        <v>16</v>
      </c>
      <c r="D55" s="13">
        <f>D48+D50+D52-D53</f>
        <v>-116.83697499232716</v>
      </c>
      <c r="E55" s="10" t="s">
        <v>16</v>
      </c>
      <c r="F55" s="56" t="s">
        <v>81</v>
      </c>
    </row>
    <row r="56" spans="1:7" ht="30" x14ac:dyDescent="0.15">
      <c r="A56" s="11" t="s">
        <v>82</v>
      </c>
      <c r="B56" s="10" t="s">
        <v>16</v>
      </c>
      <c r="C56" s="13">
        <f>C49+C51+C52-C54</f>
        <v>-95.061273231347798</v>
      </c>
      <c r="D56" s="13" t="s">
        <v>16</v>
      </c>
      <c r="E56" s="13">
        <f>E49+E51+E52-E54</f>
        <v>-107.36576244513054</v>
      </c>
      <c r="F56" s="56" t="s">
        <v>81</v>
      </c>
    </row>
    <row r="57" spans="1:7" ht="30" x14ac:dyDescent="0.15">
      <c r="A57" s="22" t="s">
        <v>83</v>
      </c>
      <c r="B57" s="23">
        <f>B30+B35+B38-B39-B55</f>
        <v>148.77121254719665</v>
      </c>
      <c r="C57" s="23" t="s">
        <v>16</v>
      </c>
      <c r="D57" s="23">
        <f>D30+D35+D38-D39-D55</f>
        <v>153.60818753952378</v>
      </c>
      <c r="E57" s="23" t="s">
        <v>16</v>
      </c>
      <c r="F57" s="63" t="s">
        <v>84</v>
      </c>
    </row>
    <row r="58" spans="1:7" ht="30" x14ac:dyDescent="0.15">
      <c r="A58" s="22" t="s">
        <v>85</v>
      </c>
      <c r="B58" s="23" t="s">
        <v>16</v>
      </c>
      <c r="C58" s="23">
        <f>C31+C35+C38-C39-C56</f>
        <v>149.47121254719667</v>
      </c>
      <c r="D58" s="23" t="s">
        <v>16</v>
      </c>
      <c r="E58" s="23">
        <f>E31+E35+E38-E39-E56</f>
        <v>148.13697499232717</v>
      </c>
      <c r="F58" s="63" t="s">
        <v>84</v>
      </c>
    </row>
    <row r="59" spans="1:7" ht="15" x14ac:dyDescent="0.15">
      <c r="A59" s="55" t="s">
        <v>86</v>
      </c>
      <c r="B59" s="14"/>
      <c r="C59" s="14"/>
      <c r="D59" s="14"/>
      <c r="E59" s="14"/>
      <c r="F59" s="56"/>
    </row>
    <row r="60" spans="1:7" ht="30.75" customHeight="1" x14ac:dyDescent="0.15">
      <c r="A60" s="41" t="s">
        <v>87</v>
      </c>
      <c r="B60" s="17">
        <v>7</v>
      </c>
      <c r="C60" s="17">
        <v>7</v>
      </c>
      <c r="D60" s="17">
        <v>7</v>
      </c>
      <c r="E60" s="17">
        <v>7</v>
      </c>
      <c r="F60" s="97" t="s">
        <v>88</v>
      </c>
    </row>
    <row r="61" spans="1:7" ht="30" x14ac:dyDescent="0.15">
      <c r="A61" s="41" t="s">
        <v>89</v>
      </c>
      <c r="B61" s="17">
        <v>7.56</v>
      </c>
      <c r="C61" s="64" t="s">
        <v>16</v>
      </c>
      <c r="D61" s="17">
        <v>7.56</v>
      </c>
      <c r="E61" s="64" t="s">
        <v>16</v>
      </c>
      <c r="F61" s="98"/>
    </row>
    <row r="62" spans="1:7" ht="30" x14ac:dyDescent="0.15">
      <c r="A62" s="41" t="s">
        <v>90</v>
      </c>
      <c r="B62" s="64" t="s">
        <v>16</v>
      </c>
      <c r="C62" s="17">
        <v>4.4800000000000004</v>
      </c>
      <c r="D62" s="64" t="s">
        <v>16</v>
      </c>
      <c r="E62" s="17">
        <v>4.4800000000000004</v>
      </c>
      <c r="F62" s="98"/>
    </row>
    <row r="63" spans="1:7" ht="15" x14ac:dyDescent="0.15">
      <c r="A63" s="41" t="s">
        <v>91</v>
      </c>
      <c r="B63" s="17">
        <v>0</v>
      </c>
      <c r="C63" s="17">
        <v>0</v>
      </c>
      <c r="D63" s="17">
        <v>0</v>
      </c>
      <c r="E63" s="17">
        <v>0</v>
      </c>
      <c r="F63" s="98"/>
    </row>
    <row r="64" spans="1:7" ht="15" x14ac:dyDescent="0.15">
      <c r="A64" s="41" t="s">
        <v>92</v>
      </c>
      <c r="B64" s="17">
        <v>26.25</v>
      </c>
      <c r="C64" s="17">
        <v>26.25</v>
      </c>
      <c r="D64" s="17">
        <v>26.25</v>
      </c>
      <c r="E64" s="17">
        <v>26.25</v>
      </c>
      <c r="F64" s="98"/>
    </row>
    <row r="65" spans="1:7" ht="15" x14ac:dyDescent="0.15">
      <c r="A65" s="41" t="s">
        <v>93</v>
      </c>
      <c r="B65" s="17">
        <v>0</v>
      </c>
      <c r="C65" s="17">
        <v>0</v>
      </c>
      <c r="D65" s="17">
        <v>0</v>
      </c>
      <c r="E65" s="17">
        <v>0</v>
      </c>
      <c r="F65" s="99"/>
    </row>
    <row r="66" spans="1:7" ht="30" x14ac:dyDescent="0.15">
      <c r="A66" s="22" t="s">
        <v>94</v>
      </c>
      <c r="B66" s="23">
        <f>B57-B61+B63-B64+B65</f>
        <v>114.96121254719665</v>
      </c>
      <c r="C66" s="23" t="s">
        <v>16</v>
      </c>
      <c r="D66" s="23">
        <f>D57-D61+D63-D64+D65</f>
        <v>119.79818753952378</v>
      </c>
      <c r="E66" s="23" t="s">
        <v>16</v>
      </c>
      <c r="F66" s="63" t="s">
        <v>95</v>
      </c>
    </row>
    <row r="67" spans="1:7" ht="30" x14ac:dyDescent="0.15">
      <c r="A67" s="45" t="s">
        <v>96</v>
      </c>
      <c r="B67" s="23" t="s">
        <v>16</v>
      </c>
      <c r="C67" s="23">
        <f>C58-C62+C63-C64+C65</f>
        <v>118.74121254719668</v>
      </c>
      <c r="D67" s="23" t="s">
        <v>16</v>
      </c>
      <c r="E67" s="23">
        <f>E58-E62+E63-E64+E65</f>
        <v>117.40697499232718</v>
      </c>
      <c r="F67" s="63" t="s">
        <v>95</v>
      </c>
    </row>
    <row r="68" spans="1:7" x14ac:dyDescent="0.15">
      <c r="G68" s="65"/>
    </row>
    <row r="69" spans="1:7" ht="15" x14ac:dyDescent="0.15">
      <c r="A69" s="45" t="s">
        <v>97</v>
      </c>
      <c r="B69" s="23">
        <f>B22+B27-B55+B26+B38</f>
        <v>143.00000000000003</v>
      </c>
      <c r="C69" s="23" t="s">
        <v>16</v>
      </c>
      <c r="D69" s="23">
        <f>D22+D27-D55+D26+D38</f>
        <v>147.83697499232716</v>
      </c>
      <c r="E69" s="23" t="s">
        <v>16</v>
      </c>
      <c r="F69" s="63" t="s">
        <v>95</v>
      </c>
    </row>
    <row r="70" spans="1:7" ht="15" x14ac:dyDescent="0.15">
      <c r="A70" s="45" t="s">
        <v>98</v>
      </c>
      <c r="B70" s="23" t="s">
        <v>16</v>
      </c>
      <c r="C70" s="23">
        <f>C22-C28-C56+C26+C38</f>
        <v>143.70000000000005</v>
      </c>
      <c r="D70" s="23" t="s">
        <v>16</v>
      </c>
      <c r="E70" s="23">
        <f>E22-E28-E56+E26+E38</f>
        <v>142.36576244513054</v>
      </c>
      <c r="F70" s="63" t="s">
        <v>95</v>
      </c>
    </row>
    <row r="74" spans="1:7" x14ac:dyDescent="0.15">
      <c r="E74" s="2"/>
    </row>
    <row r="75" spans="1:7" s="49" customFormat="1" ht="15" x14ac:dyDescent="0.15">
      <c r="A75" s="50"/>
      <c r="B75" s="2"/>
      <c r="C75" s="2"/>
      <c r="D75" s="2"/>
      <c r="E75" s="46"/>
      <c r="F75" s="1"/>
    </row>
    <row r="77" spans="1:7" ht="15" x14ac:dyDescent="0.15">
      <c r="A77" s="49"/>
      <c r="B77" s="66"/>
      <c r="C77" s="66"/>
      <c r="D77" s="66"/>
      <c r="E77" s="67"/>
      <c r="F77" s="49"/>
    </row>
  </sheetData>
  <mergeCells count="2">
    <mergeCell ref="B5:F5"/>
    <mergeCell ref="F60:F65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xSplit="1" ySplit="1" topLeftCell="B2" activePane="bottomRight" state="frozen"/>
      <selection pane="topRight"/>
      <selection pane="bottomLeft"/>
      <selection pane="bottomRight" activeCell="J8" sqref="J8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6384" width="9" style="3"/>
  </cols>
  <sheetData>
    <row r="1" spans="1:12" ht="14.25" customHeight="1" x14ac:dyDescent="0.15">
      <c r="A1" s="4"/>
      <c r="B1" s="100" t="s">
        <v>100</v>
      </c>
      <c r="C1" s="100"/>
      <c r="D1" s="100"/>
      <c r="E1" s="100" t="s">
        <v>101</v>
      </c>
      <c r="F1" s="100"/>
      <c r="G1" s="101" t="s">
        <v>113</v>
      </c>
      <c r="H1" s="101"/>
      <c r="I1" s="101"/>
      <c r="J1" s="100" t="s">
        <v>114</v>
      </c>
      <c r="K1" s="100"/>
      <c r="L1" s="100"/>
    </row>
    <row r="2" spans="1:12" ht="29.25" customHeight="1" x14ac:dyDescent="0.15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</row>
    <row r="3" spans="1:12" ht="15" x14ac:dyDescent="0.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</row>
    <row r="4" spans="1:12" ht="15" x14ac:dyDescent="0.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</row>
    <row r="5" spans="1:12" ht="15" x14ac:dyDescent="0.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</row>
    <row r="6" spans="1:12" ht="15" x14ac:dyDescent="0.15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</row>
    <row r="7" spans="1:12" ht="15" x14ac:dyDescent="0.15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</row>
    <row r="8" spans="1:12" ht="15" x14ac:dyDescent="0.15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</row>
    <row r="9" spans="1:12" ht="30" x14ac:dyDescent="0.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</row>
    <row r="10" spans="1:12" ht="15" x14ac:dyDescent="0.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</row>
    <row r="11" spans="1:12" x14ac:dyDescent="0.15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</row>
    <row r="12" spans="1:12" ht="15" customHeight="1" x14ac:dyDescent="0.15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</row>
    <row r="13" spans="1:12" ht="15" x14ac:dyDescent="0.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</row>
    <row r="14" spans="1:12" ht="15" x14ac:dyDescent="0.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102">
        <v>2</v>
      </c>
      <c r="K14" s="102">
        <v>2</v>
      </c>
      <c r="L14" s="102">
        <v>2</v>
      </c>
    </row>
    <row r="15" spans="1:12" ht="15" x14ac:dyDescent="0.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103">
        <v>33</v>
      </c>
      <c r="K15" s="103">
        <v>33</v>
      </c>
      <c r="L15" s="103">
        <v>33</v>
      </c>
    </row>
    <row r="16" spans="1:12" ht="15" x14ac:dyDescent="0.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</row>
    <row r="17" spans="1:12" ht="30" x14ac:dyDescent="0.15">
      <c r="A17" s="8" t="s">
        <v>35</v>
      </c>
      <c r="B17" s="29">
        <f t="shared" ref="B17:L17" si="1">B15+10*LOG10(B41/1000000)</f>
        <v>45.375437381428746</v>
      </c>
      <c r="C17" s="29">
        <f t="shared" si="1"/>
        <v>45.375437381428746</v>
      </c>
      <c r="D17" s="29">
        <f t="shared" si="1"/>
        <v>45.375437381428746</v>
      </c>
      <c r="E17" s="29">
        <f t="shared" si="1"/>
        <v>36.375437381428746</v>
      </c>
      <c r="F17" s="29">
        <f t="shared" si="1"/>
        <v>36.375437381428746</v>
      </c>
      <c r="G17" s="73">
        <f t="shared" si="1"/>
        <v>36.375437381428746</v>
      </c>
      <c r="H17" s="73">
        <f t="shared" si="1"/>
        <v>36.375437381428746</v>
      </c>
      <c r="I17" s="73">
        <f t="shared" si="1"/>
        <v>36.375437381428746</v>
      </c>
      <c r="J17" s="13">
        <f t="shared" si="1"/>
        <v>45.375437381428746</v>
      </c>
      <c r="K17" s="13">
        <f t="shared" si="1"/>
        <v>45.375437381428746</v>
      </c>
      <c r="L17" s="13">
        <f t="shared" si="1"/>
        <v>45.375437381428746</v>
      </c>
    </row>
    <row r="18" spans="1:12" ht="45" x14ac:dyDescent="0.15">
      <c r="A18" s="15" t="s">
        <v>37</v>
      </c>
      <c r="B18" s="29">
        <f t="shared" ref="B18:L18" si="2">B19+10*LOG10(B12/B13)-B20</f>
        <v>12.771212547196624</v>
      </c>
      <c r="C18" s="29">
        <f t="shared" si="2"/>
        <v>12.771212547196624</v>
      </c>
      <c r="D18" s="29">
        <f t="shared" si="2"/>
        <v>12.771212547196624</v>
      </c>
      <c r="E18" s="29">
        <f t="shared" si="2"/>
        <v>9.8212125471966232</v>
      </c>
      <c r="F18" s="29">
        <f t="shared" si="2"/>
        <v>9.8212125471966232</v>
      </c>
      <c r="G18" s="73">
        <f t="shared" si="2"/>
        <v>12.771212547196624</v>
      </c>
      <c r="H18" s="73">
        <f t="shared" si="2"/>
        <v>12.771212547196624</v>
      </c>
      <c r="I18" s="73">
        <f t="shared" si="2"/>
        <v>12.771212547196624</v>
      </c>
      <c r="J18" s="13">
        <f t="shared" si="2"/>
        <v>10.121212547196624</v>
      </c>
      <c r="K18" s="13">
        <f t="shared" si="2"/>
        <v>10.121212547196624</v>
      </c>
      <c r="L18" s="13">
        <f t="shared" si="2"/>
        <v>10.121212547196624</v>
      </c>
    </row>
    <row r="19" spans="1:12" ht="15" x14ac:dyDescent="0.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</row>
    <row r="20" spans="1:12" ht="45" x14ac:dyDescent="0.1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102">
        <v>2.65</v>
      </c>
      <c r="K20" s="102">
        <v>2.65</v>
      </c>
      <c r="L20" s="102">
        <v>2.65</v>
      </c>
    </row>
    <row r="21" spans="1:12" ht="61.5" customHeight="1" x14ac:dyDescent="0.15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3">10*LOG10(K13/K14)</f>
        <v>15.051499783199061</v>
      </c>
      <c r="L21" s="17">
        <f t="shared" si="3"/>
        <v>15.051499783199061</v>
      </c>
    </row>
    <row r="22" spans="1:12" ht="15" x14ac:dyDescent="0.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</row>
    <row r="23" spans="1:12" ht="15" x14ac:dyDescent="0.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</row>
    <row r="24" spans="1:12" ht="30" x14ac:dyDescent="0.15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</row>
    <row r="25" spans="1:12" ht="15" x14ac:dyDescent="0.15">
      <c r="A25" s="8" t="s">
        <v>49</v>
      </c>
      <c r="B25" s="29">
        <f t="shared" ref="B25:L25" si="4">B17+B18+B21+B22-B24</f>
        <v>67.146649928625379</v>
      </c>
      <c r="C25" s="29">
        <f t="shared" si="4"/>
        <v>67.146649928625379</v>
      </c>
      <c r="D25" s="29">
        <f t="shared" si="4"/>
        <v>67.146649928625379</v>
      </c>
      <c r="E25" s="29">
        <f t="shared" si="4"/>
        <v>55.236649928625368</v>
      </c>
      <c r="F25" s="29">
        <f t="shared" si="4"/>
        <v>55.236649928625368</v>
      </c>
      <c r="G25" s="73">
        <f t="shared" si="4"/>
        <v>58.146649928625372</v>
      </c>
      <c r="H25" s="73">
        <f t="shared" si="4"/>
        <v>58.146649928625372</v>
      </c>
      <c r="I25" s="73">
        <f t="shared" si="4"/>
        <v>58.146649928625372</v>
      </c>
      <c r="J25" s="13">
        <f t="shared" si="4"/>
        <v>67.548149711824436</v>
      </c>
      <c r="K25" s="13">
        <f t="shared" si="4"/>
        <v>67.548149711824436</v>
      </c>
      <c r="L25" s="13">
        <f t="shared" si="4"/>
        <v>67.548149711824436</v>
      </c>
    </row>
    <row r="26" spans="1:12" ht="15" x14ac:dyDescent="0.15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</row>
    <row r="27" spans="1:12" x14ac:dyDescent="0.15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</row>
    <row r="28" spans="1:12" ht="15" x14ac:dyDescent="0.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</row>
    <row r="29" spans="1:12" ht="15" x14ac:dyDescent="0.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</row>
    <row r="30" spans="1:12" ht="45" x14ac:dyDescent="0.15">
      <c r="A30" s="8" t="s">
        <v>56</v>
      </c>
      <c r="B30" s="29">
        <f t="shared" ref="B30:L30" si="5">B31+10*LOG10(B28/B29)-B32</f>
        <v>0</v>
      </c>
      <c r="C30" s="29">
        <f t="shared" si="5"/>
        <v>-3</v>
      </c>
      <c r="D30" s="29">
        <f t="shared" si="5"/>
        <v>-3</v>
      </c>
      <c r="E30" s="29">
        <f t="shared" si="5"/>
        <v>0</v>
      </c>
      <c r="F30" s="29">
        <f t="shared" si="5"/>
        <v>-3</v>
      </c>
      <c r="G30" s="73">
        <f t="shared" si="5"/>
        <v>0</v>
      </c>
      <c r="H30" s="73">
        <f t="shared" si="5"/>
        <v>-3</v>
      </c>
      <c r="I30" s="73">
        <f t="shared" si="5"/>
        <v>-3</v>
      </c>
      <c r="J30" s="13">
        <f t="shared" si="5"/>
        <v>0</v>
      </c>
      <c r="K30" s="13">
        <f t="shared" si="5"/>
        <v>-3</v>
      </c>
      <c r="L30" s="13">
        <f t="shared" si="5"/>
        <v>-3</v>
      </c>
    </row>
    <row r="31" spans="1:12" ht="15" x14ac:dyDescent="0.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</row>
    <row r="32" spans="1:12" ht="45" x14ac:dyDescent="0.1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</row>
    <row r="33" spans="1:12" ht="28.5" x14ac:dyDescent="0.1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</row>
    <row r="34" spans="1:12" ht="30" x14ac:dyDescent="0.15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</row>
    <row r="35" spans="1:12" ht="15" x14ac:dyDescent="0.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</row>
    <row r="36" spans="1:12" ht="15" x14ac:dyDescent="0.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</row>
    <row r="37" spans="1:12" ht="15" x14ac:dyDescent="0.15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102">
        <v>-169.3</v>
      </c>
      <c r="K37" s="102">
        <v>-169.3</v>
      </c>
      <c r="L37" s="102">
        <v>-169.3</v>
      </c>
    </row>
    <row r="38" spans="1:12" ht="15" x14ac:dyDescent="0.15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</row>
    <row r="39" spans="1:12" ht="30" x14ac:dyDescent="0.15">
      <c r="A39" s="8" t="s">
        <v>106</v>
      </c>
      <c r="B39" s="29">
        <f t="shared" ref="B39:L39" si="6">10*LOG10(10^((B35+B36)/10)+10^(B37/10))</f>
        <v>-167.00000000000003</v>
      </c>
      <c r="C39" s="29">
        <f t="shared" si="6"/>
        <v>-167.00000000000003</v>
      </c>
      <c r="D39" s="29">
        <f t="shared" si="6"/>
        <v>-167.00000000000003</v>
      </c>
      <c r="E39" s="29">
        <f t="shared" si="6"/>
        <v>-167.00000000000003</v>
      </c>
      <c r="F39" s="29">
        <f t="shared" si="6"/>
        <v>-167.00000000000003</v>
      </c>
      <c r="G39" s="73">
        <f t="shared" si="6"/>
        <v>-167.00000000000003</v>
      </c>
      <c r="H39" s="73">
        <f t="shared" si="6"/>
        <v>-167.00000000000003</v>
      </c>
      <c r="I39" s="73">
        <f t="shared" si="6"/>
        <v>-167.00000000000003</v>
      </c>
      <c r="J39" s="13">
        <f t="shared" si="6"/>
        <v>-164.98918835931039</v>
      </c>
      <c r="K39" s="13">
        <f t="shared" si="6"/>
        <v>-164.98918835931039</v>
      </c>
      <c r="L39" s="13">
        <f t="shared" si="6"/>
        <v>-164.98918835931039</v>
      </c>
    </row>
    <row r="40" spans="1:12" ht="30" x14ac:dyDescent="0.15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</row>
    <row r="41" spans="1:12" ht="15" x14ac:dyDescent="0.15">
      <c r="A41" s="21" t="s">
        <v>68</v>
      </c>
      <c r="B41" s="29">
        <f t="shared" ref="B41:L41" si="7">48*360*1000</f>
        <v>17280000</v>
      </c>
      <c r="C41" s="29">
        <f t="shared" si="7"/>
        <v>17280000</v>
      </c>
      <c r="D41" s="29">
        <f t="shared" si="7"/>
        <v>17280000</v>
      </c>
      <c r="E41" s="29">
        <f t="shared" si="7"/>
        <v>17280000</v>
      </c>
      <c r="F41" s="29">
        <f t="shared" si="7"/>
        <v>17280000</v>
      </c>
      <c r="G41" s="73">
        <f t="shared" si="7"/>
        <v>17280000</v>
      </c>
      <c r="H41" s="73">
        <f t="shared" si="7"/>
        <v>17280000</v>
      </c>
      <c r="I41" s="73">
        <f t="shared" si="7"/>
        <v>17280000</v>
      </c>
      <c r="J41" s="13">
        <f t="shared" si="7"/>
        <v>17280000</v>
      </c>
      <c r="K41" s="13">
        <f t="shared" si="7"/>
        <v>17280000</v>
      </c>
      <c r="L41" s="13">
        <f t="shared" si="7"/>
        <v>17280000</v>
      </c>
    </row>
    <row r="42" spans="1:12" ht="15" x14ac:dyDescent="0.15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</row>
    <row r="43" spans="1:12" ht="15" x14ac:dyDescent="0.15">
      <c r="A43" s="8" t="s">
        <v>71</v>
      </c>
      <c r="B43" s="29">
        <f t="shared" ref="B43:L43" si="8">B39+10*LOG10(B41)</f>
        <v>-94.624562618571289</v>
      </c>
      <c r="C43" s="29">
        <f t="shared" si="8"/>
        <v>-94.624562618571289</v>
      </c>
      <c r="D43" s="29">
        <f t="shared" si="8"/>
        <v>-94.624562618571289</v>
      </c>
      <c r="E43" s="29">
        <f t="shared" si="8"/>
        <v>-94.624562618571289</v>
      </c>
      <c r="F43" s="29">
        <f t="shared" si="8"/>
        <v>-94.624562618571289</v>
      </c>
      <c r="G43" s="73">
        <f t="shared" si="8"/>
        <v>-94.624562618571289</v>
      </c>
      <c r="H43" s="73">
        <f t="shared" si="8"/>
        <v>-94.624562618571289</v>
      </c>
      <c r="I43" s="73">
        <f t="shared" si="8"/>
        <v>-94.624562618571289</v>
      </c>
      <c r="J43" s="13">
        <f t="shared" si="8"/>
        <v>-92.613750977881651</v>
      </c>
      <c r="K43" s="13">
        <f t="shared" si="8"/>
        <v>-92.613750977881651</v>
      </c>
      <c r="L43" s="13">
        <f t="shared" si="8"/>
        <v>-92.613750977881651</v>
      </c>
    </row>
    <row r="44" spans="1:12" ht="15" x14ac:dyDescent="0.15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</row>
    <row r="45" spans="1:12" ht="15" x14ac:dyDescent="0.15">
      <c r="A45" s="18" t="s">
        <v>73</v>
      </c>
      <c r="B45" s="19">
        <v>-11.3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</row>
    <row r="46" spans="1:12" ht="15" x14ac:dyDescent="0.15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115</v>
      </c>
    </row>
    <row r="47" spans="1:12" ht="15" x14ac:dyDescent="0.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</row>
    <row r="48" spans="1:12" ht="30" x14ac:dyDescent="0.15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</row>
    <row r="49" spans="1:12" ht="33.75" customHeight="1" x14ac:dyDescent="0.15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</row>
    <row r="50" spans="1:12" ht="30" x14ac:dyDescent="0.15">
      <c r="A50" s="8" t="s">
        <v>80</v>
      </c>
      <c r="B50" s="29">
        <f t="shared" ref="B50:L50" si="9">B43+B45+B47-B48</f>
        <v>-103.92456261857129</v>
      </c>
      <c r="C50" s="29">
        <f t="shared" si="9"/>
        <v>-100.92456261857129</v>
      </c>
      <c r="D50" s="29">
        <f t="shared" si="9"/>
        <v>-97.424562618571287</v>
      </c>
      <c r="E50" s="29">
        <f t="shared" si="9"/>
        <v>-103.98456261857129</v>
      </c>
      <c r="F50" s="29">
        <f t="shared" si="9"/>
        <v>-97.754562618571285</v>
      </c>
      <c r="G50" s="73">
        <f t="shared" si="9"/>
        <v>-105.30456261857128</v>
      </c>
      <c r="H50" s="73">
        <f t="shared" si="9"/>
        <v>-102.00456261857128</v>
      </c>
      <c r="I50" s="73">
        <f t="shared" si="9"/>
        <v>-98.034562618571286</v>
      </c>
      <c r="J50" s="13">
        <f t="shared" si="9"/>
        <v>-99.113750977881651</v>
      </c>
      <c r="K50" s="13">
        <f t="shared" si="9"/>
        <v>-96.47375097788165</v>
      </c>
      <c r="L50" s="13">
        <f t="shared" si="9"/>
        <v>-93.283750977881652</v>
      </c>
    </row>
    <row r="51" spans="1:12" ht="30" x14ac:dyDescent="0.15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</row>
    <row r="52" spans="1:12" ht="30" x14ac:dyDescent="0.15">
      <c r="A52" s="22" t="s">
        <v>83</v>
      </c>
      <c r="B52" s="37">
        <f t="shared" ref="B52:G52" si="10">B25+B30+B33-B34-B50</f>
        <v>170.07121254719667</v>
      </c>
      <c r="C52" s="37">
        <f t="shared" si="10"/>
        <v>164.07121254719667</v>
      </c>
      <c r="D52" s="37">
        <f t="shared" si="10"/>
        <v>160.57121254719667</v>
      </c>
      <c r="E52" s="37">
        <f t="shared" si="10"/>
        <v>158.22121254719667</v>
      </c>
      <c r="F52" s="37">
        <f t="shared" si="10"/>
        <v>148.99121254719665</v>
      </c>
      <c r="G52" s="78">
        <f t="shared" si="10"/>
        <v>162.45121254719666</v>
      </c>
      <c r="H52" s="78">
        <f t="shared" ref="H52:L52" si="11">H25+H30+H33-H34-H50</f>
        <v>156.15121254719665</v>
      </c>
      <c r="I52" s="78">
        <f t="shared" si="11"/>
        <v>152.18121254719665</v>
      </c>
      <c r="J52" s="23">
        <f t="shared" si="11"/>
        <v>165.6619006897061</v>
      </c>
      <c r="K52" s="23">
        <f t="shared" si="11"/>
        <v>160.02190068970609</v>
      </c>
      <c r="L52" s="23">
        <f t="shared" si="11"/>
        <v>156.83190068970609</v>
      </c>
    </row>
    <row r="53" spans="1:12" ht="30" x14ac:dyDescent="0.15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</row>
    <row r="54" spans="1:12" x14ac:dyDescent="0.15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</row>
    <row r="55" spans="1:12" ht="16.5" customHeight="1" x14ac:dyDescent="0.15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102">
        <v>7</v>
      </c>
      <c r="K55" s="102">
        <v>7</v>
      </c>
      <c r="L55" s="102">
        <v>7</v>
      </c>
    </row>
    <row r="56" spans="1:12" ht="30" x14ac:dyDescent="0.15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102">
        <v>7.56</v>
      </c>
      <c r="K56" s="102">
        <v>7.56</v>
      </c>
      <c r="L56" s="102">
        <v>7.56</v>
      </c>
    </row>
    <row r="57" spans="1:12" ht="30" x14ac:dyDescent="0.15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</row>
    <row r="58" spans="1:12" ht="15" x14ac:dyDescent="0.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102">
        <v>0</v>
      </c>
      <c r="K58" s="102">
        <v>0</v>
      </c>
      <c r="L58" s="102">
        <v>0</v>
      </c>
    </row>
    <row r="59" spans="1:12" ht="15" x14ac:dyDescent="0.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102">
        <v>26.25</v>
      </c>
      <c r="K59" s="102">
        <v>26.25</v>
      </c>
      <c r="L59" s="102">
        <v>26.25</v>
      </c>
    </row>
    <row r="60" spans="1:12" ht="15" x14ac:dyDescent="0.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102">
        <v>0</v>
      </c>
      <c r="K60" s="102">
        <v>0</v>
      </c>
      <c r="L60" s="102">
        <v>0</v>
      </c>
    </row>
    <row r="61" spans="1:12" ht="30" x14ac:dyDescent="0.15">
      <c r="A61" s="22" t="s">
        <v>108</v>
      </c>
      <c r="B61" s="37">
        <f t="shared" ref="B61:G61" si="12">B52-B56+B58-B59+B60</f>
        <v>136.26121254719666</v>
      </c>
      <c r="C61" s="37">
        <f t="shared" si="12"/>
        <v>130.26121254719666</v>
      </c>
      <c r="D61" s="37">
        <f t="shared" si="12"/>
        <v>126.76121254719666</v>
      </c>
      <c r="E61" s="37">
        <f t="shared" si="12"/>
        <v>124.41121254719667</v>
      </c>
      <c r="F61" s="37">
        <f t="shared" si="12"/>
        <v>115.18121254719665</v>
      </c>
      <c r="G61" s="78">
        <f t="shared" si="12"/>
        <v>128.64121254719666</v>
      </c>
      <c r="H61" s="78">
        <f t="shared" ref="H61:L61" si="13">H52-H56+H58-H59+H60</f>
        <v>122.34121254719665</v>
      </c>
      <c r="I61" s="78">
        <f t="shared" si="13"/>
        <v>118.37121254719665</v>
      </c>
      <c r="J61" s="23">
        <f t="shared" si="13"/>
        <v>131.8519006897061</v>
      </c>
      <c r="K61" s="23">
        <f t="shared" si="13"/>
        <v>126.21190068970608</v>
      </c>
      <c r="L61" s="23">
        <f t="shared" si="13"/>
        <v>123.02190068970609</v>
      </c>
    </row>
    <row r="62" spans="1:12" ht="30" x14ac:dyDescent="0.15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</row>
    <row r="63" spans="1:12" x14ac:dyDescent="0.15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</row>
    <row r="64" spans="1:12" ht="15" x14ac:dyDescent="0.15">
      <c r="A64" s="22" t="s">
        <v>97</v>
      </c>
      <c r="B64" s="37">
        <f t="shared" ref="B64:L64" si="14">B17+B22-B50+B21+B33</f>
        <v>161.30000000000004</v>
      </c>
      <c r="C64" s="37">
        <f t="shared" si="14"/>
        <v>158.30000000000004</v>
      </c>
      <c r="D64" s="37">
        <f t="shared" si="14"/>
        <v>154.80000000000004</v>
      </c>
      <c r="E64" s="37">
        <f t="shared" si="14"/>
        <v>152.40000000000003</v>
      </c>
      <c r="F64" s="37">
        <f t="shared" si="14"/>
        <v>146.17000000000002</v>
      </c>
      <c r="G64" s="78">
        <f t="shared" si="14"/>
        <v>153.68000000000004</v>
      </c>
      <c r="H64" s="78">
        <f t="shared" si="14"/>
        <v>150.38000000000002</v>
      </c>
      <c r="I64" s="78">
        <f t="shared" si="14"/>
        <v>146.41000000000003</v>
      </c>
      <c r="J64" s="23">
        <f t="shared" si="14"/>
        <v>159.54068814250945</v>
      </c>
      <c r="K64" s="23">
        <f t="shared" si="14"/>
        <v>156.90068814250947</v>
      </c>
      <c r="L64" s="23">
        <f t="shared" si="14"/>
        <v>153.71068814250947</v>
      </c>
    </row>
    <row r="65" spans="1:12" ht="15" x14ac:dyDescent="0.15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</row>
  </sheetData>
  <mergeCells count="4">
    <mergeCell ref="B1:D1"/>
    <mergeCell ref="E1:F1"/>
    <mergeCell ref="G1:I1"/>
    <mergeCell ref="J1:L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xSplit="1" ySplit="1" topLeftCell="E2" activePane="bottomRight" state="frozen"/>
      <selection pane="topRight"/>
      <selection pane="bottomLeft"/>
      <selection pane="bottomRight" activeCell="M9" sqref="M9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6384" width="9" style="3"/>
  </cols>
  <sheetData>
    <row r="1" spans="1:12" ht="14.25" customHeight="1" x14ac:dyDescent="0.15">
      <c r="A1" s="4"/>
      <c r="B1" s="100" t="s">
        <v>100</v>
      </c>
      <c r="C1" s="100"/>
      <c r="D1" s="100"/>
      <c r="E1" s="100" t="s">
        <v>101</v>
      </c>
      <c r="F1" s="100"/>
      <c r="G1" s="101" t="s">
        <v>113</v>
      </c>
      <c r="H1" s="101"/>
      <c r="I1" s="101"/>
      <c r="J1" s="100" t="s">
        <v>116</v>
      </c>
      <c r="K1" s="100"/>
      <c r="L1" s="100"/>
    </row>
    <row r="2" spans="1:12" ht="29.25" customHeight="1" x14ac:dyDescent="0.15">
      <c r="A2" s="5" t="s">
        <v>10</v>
      </c>
      <c r="B2" s="6" t="s">
        <v>102</v>
      </c>
      <c r="C2" s="7" t="s">
        <v>103</v>
      </c>
      <c r="D2" s="7" t="s">
        <v>104</v>
      </c>
      <c r="E2" s="6" t="s">
        <v>102</v>
      </c>
      <c r="F2" s="7" t="s">
        <v>104</v>
      </c>
      <c r="G2" s="68" t="s">
        <v>102</v>
      </c>
      <c r="H2" s="69" t="s">
        <v>103</v>
      </c>
      <c r="I2" s="69" t="s">
        <v>104</v>
      </c>
      <c r="J2" s="6" t="s">
        <v>102</v>
      </c>
      <c r="K2" s="7" t="s">
        <v>103</v>
      </c>
      <c r="L2" s="7" t="s">
        <v>104</v>
      </c>
    </row>
    <row r="3" spans="1:12" ht="15" x14ac:dyDescent="0.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</row>
    <row r="4" spans="1:12" ht="15" x14ac:dyDescent="0.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</row>
    <row r="5" spans="1:12" ht="15" x14ac:dyDescent="0.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</row>
    <row r="6" spans="1:12" ht="15" x14ac:dyDescent="0.15">
      <c r="A6" s="8" t="s">
        <v>17</v>
      </c>
      <c r="B6" s="29">
        <v>10000000</v>
      </c>
      <c r="C6" s="29">
        <v>2000000</v>
      </c>
      <c r="D6" s="29">
        <v>2000000</v>
      </c>
      <c r="E6" s="29">
        <v>10000000</v>
      </c>
      <c r="F6" s="29">
        <v>2000000</v>
      </c>
      <c r="G6" s="73">
        <v>10000000</v>
      </c>
      <c r="H6" s="73">
        <v>2000000</v>
      </c>
      <c r="I6" s="73">
        <v>2000000</v>
      </c>
      <c r="J6" s="13">
        <v>10000000</v>
      </c>
      <c r="K6" s="13">
        <v>2000000</v>
      </c>
      <c r="L6" s="13">
        <v>2000000</v>
      </c>
    </row>
    <row r="7" spans="1:12" ht="15" x14ac:dyDescent="0.15">
      <c r="A7" s="8" t="s">
        <v>19</v>
      </c>
      <c r="B7" s="28" t="s">
        <v>16</v>
      </c>
      <c r="C7" s="28" t="s">
        <v>16</v>
      </c>
      <c r="D7" s="28" t="s">
        <v>16</v>
      </c>
      <c r="E7" s="28" t="s">
        <v>16</v>
      </c>
      <c r="F7" s="28" t="s">
        <v>16</v>
      </c>
      <c r="G7" s="71" t="s">
        <v>16</v>
      </c>
      <c r="H7" s="71" t="s">
        <v>16</v>
      </c>
      <c r="I7" s="71" t="s">
        <v>16</v>
      </c>
      <c r="J7" s="10" t="s">
        <v>16</v>
      </c>
      <c r="K7" s="10" t="s">
        <v>16</v>
      </c>
      <c r="L7" s="10" t="s">
        <v>16</v>
      </c>
    </row>
    <row r="8" spans="1:12" ht="15" x14ac:dyDescent="0.15">
      <c r="A8" s="8" t="s">
        <v>20</v>
      </c>
      <c r="B8" s="30">
        <v>0.1</v>
      </c>
      <c r="C8" s="30">
        <v>0.1</v>
      </c>
      <c r="D8" s="30">
        <v>0.1</v>
      </c>
      <c r="E8" s="30">
        <v>0.1</v>
      </c>
      <c r="F8" s="30">
        <v>0.1</v>
      </c>
      <c r="G8" s="72">
        <v>0.1</v>
      </c>
      <c r="H8" s="72">
        <v>0.1</v>
      </c>
      <c r="I8" s="72">
        <v>0.1</v>
      </c>
      <c r="J8" s="58">
        <v>0.1</v>
      </c>
      <c r="K8" s="58">
        <v>0.1</v>
      </c>
      <c r="L8" s="58">
        <v>0.1</v>
      </c>
    </row>
    <row r="9" spans="1:12" ht="30" x14ac:dyDescent="0.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</row>
    <row r="10" spans="1:12" ht="15" x14ac:dyDescent="0.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</row>
    <row r="11" spans="1:12" x14ac:dyDescent="0.15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</row>
    <row r="12" spans="1:12" ht="15" customHeight="1" x14ac:dyDescent="0.15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</row>
    <row r="13" spans="1:12" ht="15" x14ac:dyDescent="0.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</row>
    <row r="14" spans="1:12" ht="15" x14ac:dyDescent="0.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102">
        <v>2</v>
      </c>
      <c r="K14" s="102">
        <v>2</v>
      </c>
      <c r="L14" s="102">
        <v>2</v>
      </c>
    </row>
    <row r="15" spans="1:12" ht="15" x14ac:dyDescent="0.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103">
        <v>33</v>
      </c>
      <c r="K15" s="103">
        <v>33</v>
      </c>
      <c r="L15" s="103">
        <v>33</v>
      </c>
    </row>
    <row r="16" spans="1:12" ht="15" x14ac:dyDescent="0.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</row>
    <row r="17" spans="1:12" ht="30" x14ac:dyDescent="0.15">
      <c r="A17" s="8" t="s">
        <v>35</v>
      </c>
      <c r="B17" s="29">
        <f t="shared" ref="B17:L17" si="1">B15+10*LOG10(B42/1000000)</f>
        <v>47.80581786829169</v>
      </c>
      <c r="C17" s="29">
        <f t="shared" si="1"/>
        <v>41.57332496431269</v>
      </c>
      <c r="D17" s="29">
        <f t="shared" si="1"/>
        <v>41.57332496431269</v>
      </c>
      <c r="E17" s="29">
        <f t="shared" si="1"/>
        <v>43.47237607870666</v>
      </c>
      <c r="F17" s="29">
        <f t="shared" si="1"/>
        <v>35.997551772534749</v>
      </c>
      <c r="G17" s="73">
        <f t="shared" si="1"/>
        <v>42.57332496431269</v>
      </c>
      <c r="H17" s="73">
        <f t="shared" si="1"/>
        <v>36.638726768652234</v>
      </c>
      <c r="I17" s="73">
        <f t="shared" si="1"/>
        <v>36.638726768652234</v>
      </c>
      <c r="J17" s="13">
        <f t="shared" si="1"/>
        <v>48.816083660320572</v>
      </c>
      <c r="K17" s="13">
        <f t="shared" si="1"/>
        <v>42.365137424788934</v>
      </c>
      <c r="L17" s="13">
        <f t="shared" si="1"/>
        <v>42.365137424788934</v>
      </c>
    </row>
    <row r="18" spans="1:12" ht="45" x14ac:dyDescent="0.15">
      <c r="A18" s="15" t="s">
        <v>37</v>
      </c>
      <c r="B18" s="29">
        <f t="shared" ref="B18:L18" si="2">B19+10*LOG10(B12/B13)-B20</f>
        <v>12.771212547196624</v>
      </c>
      <c r="C18" s="29">
        <f t="shared" si="2"/>
        <v>12.771212547196624</v>
      </c>
      <c r="D18" s="29">
        <f t="shared" si="2"/>
        <v>12.771212547196624</v>
      </c>
      <c r="E18" s="29">
        <f t="shared" si="2"/>
        <v>9.8212125471966232</v>
      </c>
      <c r="F18" s="29">
        <f t="shared" si="2"/>
        <v>9.8212125471966232</v>
      </c>
      <c r="G18" s="73">
        <f t="shared" si="2"/>
        <v>12.771212547196624</v>
      </c>
      <c r="H18" s="73">
        <f t="shared" si="2"/>
        <v>12.771212547196624</v>
      </c>
      <c r="I18" s="73">
        <f t="shared" si="2"/>
        <v>12.771212547196624</v>
      </c>
      <c r="J18" s="13">
        <f t="shared" si="2"/>
        <v>10.121212547196624</v>
      </c>
      <c r="K18" s="13">
        <f t="shared" si="2"/>
        <v>10.121212547196624</v>
      </c>
      <c r="L18" s="13">
        <f t="shared" si="2"/>
        <v>10.121212547196624</v>
      </c>
    </row>
    <row r="19" spans="1:12" ht="15" x14ac:dyDescent="0.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</row>
    <row r="20" spans="1:12" ht="45" x14ac:dyDescent="0.1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102">
        <v>2.65</v>
      </c>
      <c r="K20" s="102">
        <v>2.65</v>
      </c>
      <c r="L20" s="102">
        <v>2.65</v>
      </c>
    </row>
    <row r="21" spans="1:12" ht="61.5" customHeight="1" x14ac:dyDescent="0.15">
      <c r="A21" s="33" t="s">
        <v>43</v>
      </c>
      <c r="B21" s="34">
        <v>12</v>
      </c>
      <c r="C21" s="34">
        <v>12</v>
      </c>
      <c r="D21" s="34">
        <v>12</v>
      </c>
      <c r="E21" s="34">
        <v>12.04</v>
      </c>
      <c r="F21" s="34">
        <v>12.04</v>
      </c>
      <c r="G21" s="76">
        <v>12</v>
      </c>
      <c r="H21" s="76">
        <v>12</v>
      </c>
      <c r="I21" s="76">
        <v>12</v>
      </c>
      <c r="J21" s="17">
        <f>10*LOG10(J13/J14)</f>
        <v>15.051499783199061</v>
      </c>
      <c r="K21" s="17">
        <f t="shared" ref="K21:L21" si="3">10*LOG10(K13/K14)</f>
        <v>15.051499783199061</v>
      </c>
      <c r="L21" s="17">
        <f t="shared" si="3"/>
        <v>15.051499783199061</v>
      </c>
    </row>
    <row r="22" spans="1:12" ht="15" x14ac:dyDescent="0.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</row>
    <row r="23" spans="1:12" ht="15" x14ac:dyDescent="0.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</row>
    <row r="24" spans="1:12" ht="30" x14ac:dyDescent="0.15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</row>
    <row r="25" spans="1:12" ht="15" x14ac:dyDescent="0.15">
      <c r="A25" s="8" t="s">
        <v>49</v>
      </c>
      <c r="B25" s="28" t="s">
        <v>16</v>
      </c>
      <c r="C25" s="28" t="s">
        <v>16</v>
      </c>
      <c r="D25" s="28" t="s">
        <v>16</v>
      </c>
      <c r="E25" s="28" t="s">
        <v>16</v>
      </c>
      <c r="F25" s="28" t="s">
        <v>16</v>
      </c>
      <c r="G25" s="71" t="s">
        <v>16</v>
      </c>
      <c r="H25" s="71" t="s">
        <v>16</v>
      </c>
      <c r="I25" s="71" t="s">
        <v>16</v>
      </c>
      <c r="J25" s="10" t="s">
        <v>16</v>
      </c>
      <c r="K25" s="10" t="s">
        <v>16</v>
      </c>
      <c r="L25" s="10" t="s">
        <v>16</v>
      </c>
    </row>
    <row r="26" spans="1:12" ht="15" x14ac:dyDescent="0.15">
      <c r="A26" s="8" t="s">
        <v>51</v>
      </c>
      <c r="B26" s="29">
        <f t="shared" ref="B26:L26" si="4">B17+B18+B21-B23-B24</f>
        <v>69.577030415488309</v>
      </c>
      <c r="C26" s="29">
        <f t="shared" si="4"/>
        <v>63.344537511509316</v>
      </c>
      <c r="D26" s="29">
        <f t="shared" si="4"/>
        <v>63.344537511509316</v>
      </c>
      <c r="E26" s="29">
        <f t="shared" si="4"/>
        <v>62.333588625903275</v>
      </c>
      <c r="F26" s="29">
        <f t="shared" si="4"/>
        <v>54.858764319731371</v>
      </c>
      <c r="G26" s="73">
        <f t="shared" si="4"/>
        <v>64.344537511509316</v>
      </c>
      <c r="H26" s="73">
        <f t="shared" si="4"/>
        <v>58.40993931584886</v>
      </c>
      <c r="I26" s="73">
        <f t="shared" si="4"/>
        <v>58.40993931584886</v>
      </c>
      <c r="J26" s="13">
        <f t="shared" si="4"/>
        <v>70.988795990716255</v>
      </c>
      <c r="K26" s="13">
        <f t="shared" si="4"/>
        <v>64.537849755184624</v>
      </c>
      <c r="L26" s="13">
        <f t="shared" si="4"/>
        <v>64.537849755184624</v>
      </c>
    </row>
    <row r="27" spans="1:12" x14ac:dyDescent="0.15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</row>
    <row r="28" spans="1:12" ht="15" x14ac:dyDescent="0.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</row>
    <row r="29" spans="1:12" ht="15" x14ac:dyDescent="0.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</row>
    <row r="30" spans="1:12" ht="45" x14ac:dyDescent="0.15">
      <c r="A30" s="8" t="s">
        <v>56</v>
      </c>
      <c r="B30" s="29">
        <f t="shared" ref="B30:L30" si="5">B31+10*LOG10(B28/B29)-B32</f>
        <v>0</v>
      </c>
      <c r="C30" s="29">
        <f t="shared" si="5"/>
        <v>-3</v>
      </c>
      <c r="D30" s="29">
        <f t="shared" si="5"/>
        <v>-3</v>
      </c>
      <c r="E30" s="29">
        <f t="shared" si="5"/>
        <v>0</v>
      </c>
      <c r="F30" s="29">
        <f t="shared" si="5"/>
        <v>-3</v>
      </c>
      <c r="G30" s="73">
        <f t="shared" si="5"/>
        <v>0</v>
      </c>
      <c r="H30" s="73">
        <f t="shared" si="5"/>
        <v>-3</v>
      </c>
      <c r="I30" s="73">
        <f t="shared" si="5"/>
        <v>-3</v>
      </c>
      <c r="J30" s="13">
        <f t="shared" si="5"/>
        <v>0</v>
      </c>
      <c r="K30" s="13">
        <f t="shared" si="5"/>
        <v>-3</v>
      </c>
      <c r="L30" s="13">
        <f t="shared" si="5"/>
        <v>-3</v>
      </c>
    </row>
    <row r="31" spans="1:12" ht="15" x14ac:dyDescent="0.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</row>
    <row r="32" spans="1:12" ht="45" x14ac:dyDescent="0.1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</row>
    <row r="33" spans="1:12" ht="28.5" x14ac:dyDescent="0.1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</row>
    <row r="34" spans="1:12" ht="30" x14ac:dyDescent="0.15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</row>
    <row r="35" spans="1:12" ht="15" x14ac:dyDescent="0.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</row>
    <row r="36" spans="1:12" ht="15" x14ac:dyDescent="0.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</row>
    <row r="37" spans="1:12" ht="15" x14ac:dyDescent="0.15">
      <c r="A37" s="15" t="s">
        <v>63</v>
      </c>
      <c r="B37" s="29" t="s">
        <v>16</v>
      </c>
      <c r="C37" s="29" t="s">
        <v>16</v>
      </c>
      <c r="D37" s="29" t="s">
        <v>16</v>
      </c>
      <c r="E37" s="29" t="s">
        <v>16</v>
      </c>
      <c r="F37" s="29" t="s">
        <v>16</v>
      </c>
      <c r="G37" s="73" t="s">
        <v>16</v>
      </c>
      <c r="H37" s="73" t="s">
        <v>16</v>
      </c>
      <c r="I37" s="73" t="s">
        <v>16</v>
      </c>
      <c r="J37" s="13" t="s">
        <v>16</v>
      </c>
      <c r="K37" s="13" t="s">
        <v>16</v>
      </c>
      <c r="L37" s="13" t="s">
        <v>16</v>
      </c>
    </row>
    <row r="38" spans="1:12" ht="15" x14ac:dyDescent="0.15">
      <c r="A38" s="16" t="s">
        <v>65</v>
      </c>
      <c r="B38" s="32">
        <v>-999</v>
      </c>
      <c r="C38" s="32">
        <v>-999</v>
      </c>
      <c r="D38" s="32">
        <v>-999</v>
      </c>
      <c r="E38" s="32">
        <v>-999</v>
      </c>
      <c r="F38" s="32">
        <v>-999</v>
      </c>
      <c r="G38" s="75">
        <v>-999</v>
      </c>
      <c r="H38" s="75">
        <v>-999</v>
      </c>
      <c r="I38" s="75">
        <v>-999</v>
      </c>
      <c r="J38" s="102">
        <v>-169.3</v>
      </c>
      <c r="K38" s="102">
        <v>-169.3</v>
      </c>
      <c r="L38" s="102">
        <v>-169.3</v>
      </c>
    </row>
    <row r="39" spans="1:12" ht="30" x14ac:dyDescent="0.15">
      <c r="A39" s="8" t="s">
        <v>106</v>
      </c>
      <c r="B39" s="28" t="s">
        <v>16</v>
      </c>
      <c r="C39" s="28" t="s">
        <v>16</v>
      </c>
      <c r="D39" s="28" t="s">
        <v>16</v>
      </c>
      <c r="E39" s="28" t="s">
        <v>16</v>
      </c>
      <c r="F39" s="28" t="s">
        <v>16</v>
      </c>
      <c r="G39" s="71" t="s">
        <v>16</v>
      </c>
      <c r="H39" s="71" t="s">
        <v>16</v>
      </c>
      <c r="I39" s="71" t="s">
        <v>16</v>
      </c>
      <c r="J39" s="10" t="s">
        <v>16</v>
      </c>
      <c r="K39" s="10" t="s">
        <v>16</v>
      </c>
      <c r="L39" s="10" t="s">
        <v>16</v>
      </c>
    </row>
    <row r="40" spans="1:12" ht="30" x14ac:dyDescent="0.15">
      <c r="A40" s="8" t="s">
        <v>107</v>
      </c>
      <c r="B40" s="29">
        <f t="shared" ref="B40:L40" si="6">10*LOG10(10^((B35+B36)/10)+10^(B38/10))</f>
        <v>-167.00000000000003</v>
      </c>
      <c r="C40" s="29">
        <f t="shared" si="6"/>
        <v>-167.00000000000003</v>
      </c>
      <c r="D40" s="29">
        <f t="shared" si="6"/>
        <v>-167.00000000000003</v>
      </c>
      <c r="E40" s="29">
        <f t="shared" si="6"/>
        <v>-167.00000000000003</v>
      </c>
      <c r="F40" s="29">
        <f t="shared" si="6"/>
        <v>-167.00000000000003</v>
      </c>
      <c r="G40" s="73">
        <f t="shared" si="6"/>
        <v>-167.00000000000003</v>
      </c>
      <c r="H40" s="73">
        <f t="shared" si="6"/>
        <v>-167.00000000000003</v>
      </c>
      <c r="I40" s="73">
        <f t="shared" si="6"/>
        <v>-167.00000000000003</v>
      </c>
      <c r="J40" s="13">
        <f t="shared" si="6"/>
        <v>-164.98918835931039</v>
      </c>
      <c r="K40" s="13">
        <f t="shared" si="6"/>
        <v>-164.98918835931039</v>
      </c>
      <c r="L40" s="13">
        <f t="shared" si="6"/>
        <v>-164.98918835931039</v>
      </c>
    </row>
    <row r="41" spans="1:12" ht="15" x14ac:dyDescent="0.15">
      <c r="A41" s="21" t="s">
        <v>68</v>
      </c>
      <c r="B41" s="29" t="s">
        <v>16</v>
      </c>
      <c r="C41" s="29" t="s">
        <v>16</v>
      </c>
      <c r="D41" s="29" t="s">
        <v>16</v>
      </c>
      <c r="E41" s="29" t="s">
        <v>16</v>
      </c>
      <c r="F41" s="29" t="s">
        <v>16</v>
      </c>
      <c r="G41" s="73" t="s">
        <v>16</v>
      </c>
      <c r="H41" s="73" t="s">
        <v>16</v>
      </c>
      <c r="I41" s="73" t="s">
        <v>16</v>
      </c>
      <c r="J41" s="13" t="s">
        <v>16</v>
      </c>
      <c r="K41" s="13" t="s">
        <v>16</v>
      </c>
      <c r="L41" s="13" t="s">
        <v>16</v>
      </c>
    </row>
    <row r="42" spans="1:12" ht="15" x14ac:dyDescent="0.15">
      <c r="A42" s="35" t="s">
        <v>70</v>
      </c>
      <c r="B42" s="19">
        <f>84*360*1000</f>
        <v>30240000</v>
      </c>
      <c r="C42" s="19">
        <f>20*360*1000</f>
        <v>7200000</v>
      </c>
      <c r="D42" s="19">
        <f>20*360*1000</f>
        <v>7200000</v>
      </c>
      <c r="E42" s="19">
        <f>246*360*1000</f>
        <v>88560000</v>
      </c>
      <c r="F42" s="19">
        <f>44*360*1000</f>
        <v>15840000</v>
      </c>
      <c r="G42" s="76">
        <f>200*360*1000</f>
        <v>72000000</v>
      </c>
      <c r="H42" s="76">
        <f>51*360*1000</f>
        <v>18360000</v>
      </c>
      <c r="I42" s="76">
        <f>51*360*1000</f>
        <v>18360000</v>
      </c>
      <c r="J42" s="17">
        <f>106*360*1000</f>
        <v>38160000</v>
      </c>
      <c r="K42" s="17">
        <f>24*360*1000</f>
        <v>8640000</v>
      </c>
      <c r="L42" s="17">
        <f>24*360*1000</f>
        <v>8640000</v>
      </c>
    </row>
    <row r="43" spans="1:12" ht="15" x14ac:dyDescent="0.15">
      <c r="A43" s="8" t="s">
        <v>71</v>
      </c>
      <c r="B43" s="29" t="s">
        <v>16</v>
      </c>
      <c r="C43" s="29" t="s">
        <v>16</v>
      </c>
      <c r="D43" s="29" t="s">
        <v>16</v>
      </c>
      <c r="E43" s="29" t="s">
        <v>16</v>
      </c>
      <c r="F43" s="29" t="s">
        <v>16</v>
      </c>
      <c r="G43" s="73" t="s">
        <v>16</v>
      </c>
      <c r="H43" s="73" t="s">
        <v>16</v>
      </c>
      <c r="I43" s="73" t="s">
        <v>16</v>
      </c>
      <c r="J43" s="13" t="s">
        <v>16</v>
      </c>
      <c r="K43" s="13" t="s">
        <v>16</v>
      </c>
      <c r="L43" s="13" t="s">
        <v>16</v>
      </c>
    </row>
    <row r="44" spans="1:12" ht="15" x14ac:dyDescent="0.15">
      <c r="A44" s="8" t="s">
        <v>72</v>
      </c>
      <c r="B44" s="29">
        <f t="shared" ref="B44:L44" si="7">B40+10*LOG10(B42)</f>
        <v>-92.194182131708345</v>
      </c>
      <c r="C44" s="29">
        <f t="shared" si="7"/>
        <v>-98.426675035687353</v>
      </c>
      <c r="D44" s="29">
        <f t="shared" si="7"/>
        <v>-98.426675035687353</v>
      </c>
      <c r="E44" s="29">
        <f t="shared" si="7"/>
        <v>-87.527623921293369</v>
      </c>
      <c r="F44" s="29">
        <f t="shared" si="7"/>
        <v>-95.00244822746528</v>
      </c>
      <c r="G44" s="73">
        <f t="shared" si="7"/>
        <v>-88.426675035687353</v>
      </c>
      <c r="H44" s="73">
        <f t="shared" si="7"/>
        <v>-94.361273231347795</v>
      </c>
      <c r="I44" s="73">
        <f t="shared" si="7"/>
        <v>-94.361273231347795</v>
      </c>
      <c r="J44" s="13">
        <f t="shared" si="7"/>
        <v>-89.173104698989818</v>
      </c>
      <c r="K44" s="13">
        <f t="shared" si="7"/>
        <v>-95.624050934521463</v>
      </c>
      <c r="L44" s="13">
        <f t="shared" si="7"/>
        <v>-95.624050934521463</v>
      </c>
    </row>
    <row r="45" spans="1:12" ht="15" x14ac:dyDescent="0.15">
      <c r="A45" s="21" t="s">
        <v>73</v>
      </c>
      <c r="B45" s="29" t="s">
        <v>16</v>
      </c>
      <c r="C45" s="29" t="s">
        <v>16</v>
      </c>
      <c r="D45" s="29" t="s">
        <v>16</v>
      </c>
      <c r="E45" s="29" t="s">
        <v>16</v>
      </c>
      <c r="F45" s="29" t="s">
        <v>16</v>
      </c>
      <c r="G45" s="73" t="s">
        <v>16</v>
      </c>
      <c r="H45" s="73" t="s">
        <v>16</v>
      </c>
      <c r="I45" s="73" t="s">
        <v>16</v>
      </c>
      <c r="J45" s="13" t="s">
        <v>16</v>
      </c>
      <c r="K45" s="13" t="s">
        <v>16</v>
      </c>
      <c r="L45" s="13" t="s">
        <v>16</v>
      </c>
    </row>
    <row r="46" spans="1:12" ht="15" x14ac:dyDescent="0.15">
      <c r="A46" s="35" t="s">
        <v>75</v>
      </c>
      <c r="B46" s="19">
        <v>-3.8</v>
      </c>
      <c r="C46" s="19">
        <v>-1.1000000000000001</v>
      </c>
      <c r="D46" s="19">
        <v>3.6</v>
      </c>
      <c r="E46" s="19">
        <v>-10.43</v>
      </c>
      <c r="F46" s="19">
        <v>-7.76</v>
      </c>
      <c r="G46" s="77">
        <v>-9.09</v>
      </c>
      <c r="H46" s="77">
        <v>-7.74</v>
      </c>
      <c r="I46" s="77">
        <v>-5.15</v>
      </c>
      <c r="J46" s="17">
        <v>-4.7</v>
      </c>
      <c r="K46" s="17">
        <v>-1.08</v>
      </c>
      <c r="L46" s="17">
        <v>3.52</v>
      </c>
    </row>
    <row r="47" spans="1:12" ht="15" x14ac:dyDescent="0.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</row>
    <row r="48" spans="1:12" ht="30" x14ac:dyDescent="0.15">
      <c r="A48" s="8" t="s">
        <v>77</v>
      </c>
      <c r="B48" s="29" t="s">
        <v>16</v>
      </c>
      <c r="C48" s="29" t="s">
        <v>16</v>
      </c>
      <c r="D48" s="29" t="s">
        <v>16</v>
      </c>
      <c r="E48" s="29" t="s">
        <v>16</v>
      </c>
      <c r="F48" s="29" t="s">
        <v>16</v>
      </c>
      <c r="G48" s="73" t="s">
        <v>16</v>
      </c>
      <c r="H48" s="73" t="s">
        <v>16</v>
      </c>
      <c r="I48" s="73" t="s">
        <v>16</v>
      </c>
      <c r="J48" s="13" t="s">
        <v>16</v>
      </c>
      <c r="K48" s="13" t="s">
        <v>16</v>
      </c>
      <c r="L48" s="13" t="s">
        <v>16</v>
      </c>
    </row>
    <row r="49" spans="1:12" ht="33.75" customHeight="1" x14ac:dyDescent="0.15">
      <c r="A49" s="8" t="s">
        <v>79</v>
      </c>
      <c r="B49" s="27">
        <v>0</v>
      </c>
      <c r="C49" s="27">
        <v>0</v>
      </c>
      <c r="D49" s="27">
        <v>0</v>
      </c>
      <c r="E49" s="27">
        <v>0</v>
      </c>
      <c r="F49" s="27">
        <v>0</v>
      </c>
      <c r="G49" s="70">
        <v>0</v>
      </c>
      <c r="H49" s="70">
        <v>0</v>
      </c>
      <c r="I49" s="70">
        <v>0</v>
      </c>
      <c r="J49" s="9">
        <v>0</v>
      </c>
      <c r="K49" s="9">
        <v>0</v>
      </c>
      <c r="L49" s="9">
        <v>0</v>
      </c>
    </row>
    <row r="50" spans="1:12" ht="30" x14ac:dyDescent="0.15">
      <c r="A50" s="8" t="s">
        <v>80</v>
      </c>
      <c r="B50" s="28" t="s">
        <v>16</v>
      </c>
      <c r="C50" s="28" t="s">
        <v>16</v>
      </c>
      <c r="D50" s="28" t="s">
        <v>16</v>
      </c>
      <c r="E50" s="28" t="s">
        <v>16</v>
      </c>
      <c r="F50" s="28" t="s">
        <v>16</v>
      </c>
      <c r="G50" s="71" t="s">
        <v>16</v>
      </c>
      <c r="H50" s="71" t="s">
        <v>16</v>
      </c>
      <c r="I50" s="71" t="s">
        <v>16</v>
      </c>
      <c r="J50" s="10" t="s">
        <v>16</v>
      </c>
      <c r="K50" s="10" t="s">
        <v>16</v>
      </c>
      <c r="L50" s="10" t="s">
        <v>16</v>
      </c>
    </row>
    <row r="51" spans="1:12" ht="30" x14ac:dyDescent="0.15">
      <c r="A51" s="8" t="s">
        <v>82</v>
      </c>
      <c r="B51" s="29">
        <f t="shared" ref="B51:L51" si="8">B44+B46+B47-B49</f>
        <v>-93.994182131708342</v>
      </c>
      <c r="C51" s="29">
        <f t="shared" si="8"/>
        <v>-97.526675035687347</v>
      </c>
      <c r="D51" s="29">
        <f t="shared" si="8"/>
        <v>-92.826675035687359</v>
      </c>
      <c r="E51" s="29">
        <f t="shared" si="8"/>
        <v>-95.957623921293361</v>
      </c>
      <c r="F51" s="29">
        <f t="shared" si="8"/>
        <v>-100.76244822746528</v>
      </c>
      <c r="G51" s="73">
        <f t="shared" si="8"/>
        <v>-95.516675035687356</v>
      </c>
      <c r="H51" s="73">
        <f t="shared" si="8"/>
        <v>-100.10127323134779</v>
      </c>
      <c r="I51" s="73">
        <f t="shared" si="8"/>
        <v>-97.511273231347801</v>
      </c>
      <c r="J51" s="13">
        <f t="shared" si="8"/>
        <v>-91.87310469898982</v>
      </c>
      <c r="K51" s="13">
        <f t="shared" si="8"/>
        <v>-94.704050934521462</v>
      </c>
      <c r="L51" s="13">
        <f t="shared" si="8"/>
        <v>-90.104050934521467</v>
      </c>
    </row>
    <row r="52" spans="1:12" ht="30" x14ac:dyDescent="0.15">
      <c r="A52" s="24" t="s">
        <v>83</v>
      </c>
      <c r="B52" s="36" t="s">
        <v>16</v>
      </c>
      <c r="C52" s="36" t="s">
        <v>16</v>
      </c>
      <c r="D52" s="36" t="s">
        <v>16</v>
      </c>
      <c r="E52" s="36" t="s">
        <v>16</v>
      </c>
      <c r="F52" s="36" t="s">
        <v>16</v>
      </c>
      <c r="G52" s="79" t="s">
        <v>16</v>
      </c>
      <c r="H52" s="79" t="s">
        <v>16</v>
      </c>
      <c r="I52" s="79" t="s">
        <v>16</v>
      </c>
      <c r="J52" s="25" t="s">
        <v>16</v>
      </c>
      <c r="K52" s="25" t="s">
        <v>16</v>
      </c>
      <c r="L52" s="25" t="s">
        <v>16</v>
      </c>
    </row>
    <row r="53" spans="1:12" ht="30" x14ac:dyDescent="0.15">
      <c r="A53" s="22" t="s">
        <v>85</v>
      </c>
      <c r="B53" s="37">
        <f t="shared" ref="B53:G53" si="9">B26+B30+B33-B34-B51</f>
        <v>162.57121254719664</v>
      </c>
      <c r="C53" s="37">
        <f t="shared" si="9"/>
        <v>156.87121254719665</v>
      </c>
      <c r="D53" s="37">
        <f t="shared" si="9"/>
        <v>152.17121254719666</v>
      </c>
      <c r="E53" s="37">
        <f t="shared" si="9"/>
        <v>157.29121254719664</v>
      </c>
      <c r="F53" s="37">
        <f t="shared" si="9"/>
        <v>151.62121254719665</v>
      </c>
      <c r="G53" s="78">
        <f t="shared" si="9"/>
        <v>158.86121254719666</v>
      </c>
      <c r="H53" s="78">
        <f t="shared" ref="H53:L53" si="10">H26+H30+H33-H34-H51</f>
        <v>154.51121254719664</v>
      </c>
      <c r="I53" s="78">
        <f t="shared" si="10"/>
        <v>151.92121254719666</v>
      </c>
      <c r="J53" s="23">
        <f t="shared" si="10"/>
        <v>161.86190068970609</v>
      </c>
      <c r="K53" s="23">
        <f t="shared" si="10"/>
        <v>155.24190068970609</v>
      </c>
      <c r="L53" s="23">
        <f t="shared" si="10"/>
        <v>150.64190068970609</v>
      </c>
    </row>
    <row r="54" spans="1:12" x14ac:dyDescent="0.15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</row>
    <row r="55" spans="1:12" ht="16.5" customHeight="1" x14ac:dyDescent="0.15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102">
        <v>7</v>
      </c>
      <c r="K55" s="102">
        <v>7</v>
      </c>
      <c r="L55" s="102">
        <v>7</v>
      </c>
    </row>
    <row r="56" spans="1:12" ht="30" x14ac:dyDescent="0.15">
      <c r="A56" s="15" t="s">
        <v>89</v>
      </c>
      <c r="B56" s="38" t="s">
        <v>16</v>
      </c>
      <c r="C56" s="38" t="s">
        <v>16</v>
      </c>
      <c r="D56" s="38" t="s">
        <v>16</v>
      </c>
      <c r="E56" s="38" t="s">
        <v>16</v>
      </c>
      <c r="F56" s="38" t="s">
        <v>16</v>
      </c>
      <c r="G56" s="80" t="s">
        <v>16</v>
      </c>
      <c r="H56" s="80" t="s">
        <v>16</v>
      </c>
      <c r="I56" s="80" t="s">
        <v>16</v>
      </c>
      <c r="J56" s="26" t="s">
        <v>16</v>
      </c>
      <c r="K56" s="26" t="s">
        <v>16</v>
      </c>
      <c r="L56" s="26" t="s">
        <v>16</v>
      </c>
    </row>
    <row r="57" spans="1:12" ht="30" x14ac:dyDescent="0.15">
      <c r="A57" s="16" t="s">
        <v>90</v>
      </c>
      <c r="B57" s="32">
        <v>4.4800000000000004</v>
      </c>
      <c r="C57" s="32">
        <v>4.4800000000000004</v>
      </c>
      <c r="D57" s="32">
        <v>4.4800000000000004</v>
      </c>
      <c r="E57" s="32">
        <v>4.4800000000000004</v>
      </c>
      <c r="F57" s="32">
        <v>4.4800000000000004</v>
      </c>
      <c r="G57" s="75">
        <v>4.4800000000000004</v>
      </c>
      <c r="H57" s="75">
        <v>4.4800000000000004</v>
      </c>
      <c r="I57" s="75">
        <v>4.4800000000000004</v>
      </c>
      <c r="J57" s="102">
        <v>4.4800000000000004</v>
      </c>
      <c r="K57" s="102">
        <v>4.4800000000000004</v>
      </c>
      <c r="L57" s="102">
        <v>4.4800000000000004</v>
      </c>
    </row>
    <row r="58" spans="1:12" ht="15" x14ac:dyDescent="0.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102">
        <v>0</v>
      </c>
      <c r="K58" s="102">
        <v>0</v>
      </c>
      <c r="L58" s="102">
        <v>0</v>
      </c>
    </row>
    <row r="59" spans="1:12" ht="15" x14ac:dyDescent="0.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102">
        <v>26.25</v>
      </c>
      <c r="K59" s="102">
        <v>26.25</v>
      </c>
      <c r="L59" s="102">
        <v>26.25</v>
      </c>
    </row>
    <row r="60" spans="1:12" ht="15" x14ac:dyDescent="0.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102">
        <v>0</v>
      </c>
      <c r="K60" s="102">
        <v>0</v>
      </c>
      <c r="L60" s="102">
        <v>0</v>
      </c>
    </row>
    <row r="61" spans="1:12" ht="30" x14ac:dyDescent="0.15">
      <c r="A61" s="24" t="s">
        <v>108</v>
      </c>
      <c r="B61" s="36" t="s">
        <v>16</v>
      </c>
      <c r="C61" s="36" t="s">
        <v>16</v>
      </c>
      <c r="D61" s="36" t="s">
        <v>16</v>
      </c>
      <c r="E61" s="36" t="s">
        <v>16</v>
      </c>
      <c r="F61" s="36" t="s">
        <v>16</v>
      </c>
      <c r="G61" s="79" t="s">
        <v>16</v>
      </c>
      <c r="H61" s="79" t="s">
        <v>16</v>
      </c>
      <c r="I61" s="79" t="s">
        <v>16</v>
      </c>
      <c r="J61" s="25" t="s">
        <v>16</v>
      </c>
      <c r="K61" s="25" t="s">
        <v>16</v>
      </c>
      <c r="L61" s="25" t="s">
        <v>16</v>
      </c>
    </row>
    <row r="62" spans="1:12" ht="30" x14ac:dyDescent="0.15">
      <c r="A62" s="22" t="s">
        <v>109</v>
      </c>
      <c r="B62" s="37">
        <f t="shared" ref="B62:G62" si="11">B53-B57+B58-B59+B60</f>
        <v>131.84121254719665</v>
      </c>
      <c r="C62" s="37">
        <f t="shared" si="11"/>
        <v>126.14121254719666</v>
      </c>
      <c r="D62" s="37">
        <f t="shared" si="11"/>
        <v>121.44121254719667</v>
      </c>
      <c r="E62" s="37">
        <f t="shared" si="11"/>
        <v>126.56121254719665</v>
      </c>
      <c r="F62" s="37">
        <f t="shared" si="11"/>
        <v>120.89121254719666</v>
      </c>
      <c r="G62" s="78">
        <f t="shared" si="11"/>
        <v>128.13121254719667</v>
      </c>
      <c r="H62" s="78">
        <f t="shared" ref="H62:L62" si="12">H53-H57+H58-H59+H60</f>
        <v>123.78121254719665</v>
      </c>
      <c r="I62" s="78">
        <f t="shared" si="12"/>
        <v>121.19121254719667</v>
      </c>
      <c r="J62" s="23">
        <f t="shared" si="12"/>
        <v>131.1319006897061</v>
      </c>
      <c r="K62" s="23">
        <f t="shared" si="12"/>
        <v>124.5119006897061</v>
      </c>
      <c r="L62" s="23">
        <f t="shared" si="12"/>
        <v>119.9119006897061</v>
      </c>
    </row>
    <row r="63" spans="1:12" x14ac:dyDescent="0.15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</row>
    <row r="64" spans="1:12" ht="15" x14ac:dyDescent="0.15">
      <c r="A64" s="24" t="s">
        <v>97</v>
      </c>
      <c r="B64" s="36" t="s">
        <v>16</v>
      </c>
      <c r="C64" s="36" t="s">
        <v>16</v>
      </c>
      <c r="D64" s="36" t="s">
        <v>16</v>
      </c>
      <c r="E64" s="36" t="s">
        <v>16</v>
      </c>
      <c r="F64" s="36" t="s">
        <v>16</v>
      </c>
      <c r="G64" s="79" t="s">
        <v>16</v>
      </c>
      <c r="H64" s="79" t="s">
        <v>16</v>
      </c>
      <c r="I64" s="79" t="s">
        <v>16</v>
      </c>
      <c r="J64" s="25" t="s">
        <v>16</v>
      </c>
      <c r="K64" s="25" t="s">
        <v>16</v>
      </c>
      <c r="L64" s="25" t="s">
        <v>16</v>
      </c>
    </row>
    <row r="65" spans="1:12" ht="15" x14ac:dyDescent="0.15">
      <c r="A65" s="22" t="s">
        <v>98</v>
      </c>
      <c r="B65" s="37">
        <f t="shared" ref="B65:L65" si="13">B17-B23-B51+B21+B33</f>
        <v>153.80000000000004</v>
      </c>
      <c r="C65" s="37">
        <f t="shared" si="13"/>
        <v>151.10000000000002</v>
      </c>
      <c r="D65" s="37">
        <f t="shared" si="13"/>
        <v>146.40000000000003</v>
      </c>
      <c r="E65" s="37">
        <f t="shared" si="13"/>
        <v>151.47</v>
      </c>
      <c r="F65" s="37">
        <f t="shared" si="13"/>
        <v>148.80000000000004</v>
      </c>
      <c r="G65" s="78">
        <f t="shared" si="13"/>
        <v>150.09000000000003</v>
      </c>
      <c r="H65" s="78">
        <f t="shared" si="13"/>
        <v>148.74</v>
      </c>
      <c r="I65" s="78">
        <f t="shared" si="13"/>
        <v>146.15000000000003</v>
      </c>
      <c r="J65" s="23">
        <f t="shared" si="13"/>
        <v>155.74068814250944</v>
      </c>
      <c r="K65" s="23">
        <f t="shared" si="13"/>
        <v>152.12068814250947</v>
      </c>
      <c r="L65" s="23">
        <f t="shared" si="13"/>
        <v>147.52068814250947</v>
      </c>
    </row>
  </sheetData>
  <mergeCells count="4">
    <mergeCell ref="B1:D1"/>
    <mergeCell ref="E1:F1"/>
    <mergeCell ref="G1:I1"/>
    <mergeCell ref="J1:L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B5" activePane="bottomRight" state="frozen"/>
      <selection pane="topRight"/>
      <selection pane="bottomLeft"/>
      <selection pane="bottomRight" activeCell="M14" sqref="M14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6384" width="9" style="3"/>
  </cols>
  <sheetData>
    <row r="1" spans="1:9" ht="14.25" customHeight="1" x14ac:dyDescent="0.15">
      <c r="A1" s="4"/>
      <c r="B1" s="100" t="s">
        <v>100</v>
      </c>
      <c r="C1" s="100"/>
      <c r="D1" s="100" t="s">
        <v>101</v>
      </c>
      <c r="E1" s="100"/>
      <c r="F1" s="101" t="s">
        <v>113</v>
      </c>
      <c r="G1" s="101"/>
      <c r="H1" s="100" t="s">
        <v>116</v>
      </c>
      <c r="I1" s="100"/>
    </row>
    <row r="2" spans="1:9" ht="29.25" customHeight="1" x14ac:dyDescent="0.15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</row>
    <row r="3" spans="1:9" ht="15" x14ac:dyDescent="0.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</row>
    <row r="4" spans="1:9" ht="15" x14ac:dyDescent="0.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</row>
    <row r="5" spans="1:9" ht="15" x14ac:dyDescent="0.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</row>
    <row r="6" spans="1:9" ht="15" x14ac:dyDescent="0.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</row>
    <row r="7" spans="1:9" ht="15" x14ac:dyDescent="0.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</row>
    <row r="8" spans="1:9" ht="15" x14ac:dyDescent="0.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</row>
    <row r="9" spans="1:9" ht="30" x14ac:dyDescent="0.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</row>
    <row r="10" spans="1:9" ht="15" x14ac:dyDescent="0.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</row>
    <row r="11" spans="1:9" x14ac:dyDescent="0.15">
      <c r="A11" s="5" t="s">
        <v>24</v>
      </c>
      <c r="B11" s="14"/>
      <c r="C11" s="14"/>
      <c r="D11" s="14"/>
      <c r="E11" s="14"/>
      <c r="F11" s="87"/>
      <c r="G11" s="87"/>
      <c r="H11" s="14"/>
      <c r="I11" s="14"/>
    </row>
    <row r="12" spans="1:9" ht="15" customHeight="1" x14ac:dyDescent="0.15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</row>
    <row r="13" spans="1:9" ht="15" x14ac:dyDescent="0.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</row>
    <row r="14" spans="1:9" ht="15" x14ac:dyDescent="0.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</row>
    <row r="15" spans="1:9" ht="15" x14ac:dyDescent="0.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</row>
    <row r="16" spans="1:9" ht="15" x14ac:dyDescent="0.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</row>
    <row r="17" spans="1:9" ht="30" x14ac:dyDescent="0.15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</row>
    <row r="18" spans="1:9" ht="45" x14ac:dyDescent="0.1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</row>
    <row r="19" spans="1:9" ht="15" x14ac:dyDescent="0.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</row>
    <row r="20" spans="1:9" ht="45" x14ac:dyDescent="0.1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</row>
    <row r="21" spans="1:9" ht="61.5" customHeight="1" x14ac:dyDescent="0.15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</row>
    <row r="22" spans="1:9" ht="15" x14ac:dyDescent="0.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</row>
    <row r="23" spans="1:9" ht="15" x14ac:dyDescent="0.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</row>
    <row r="24" spans="1:9" ht="30" x14ac:dyDescent="0.15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</row>
    <row r="25" spans="1:9" ht="15" x14ac:dyDescent="0.15">
      <c r="A25" s="8" t="s">
        <v>49</v>
      </c>
      <c r="B25" s="9">
        <f t="shared" ref="B25:I25" si="1">B17+B18+B21+B22-B24</f>
        <v>22</v>
      </c>
      <c r="C25" s="9">
        <f t="shared" si="1"/>
        <v>19</v>
      </c>
      <c r="D25" s="9">
        <f t="shared" si="1"/>
        <v>22</v>
      </c>
      <c r="E25" s="9">
        <f t="shared" si="1"/>
        <v>19</v>
      </c>
      <c r="F25" s="83">
        <f t="shared" si="1"/>
        <v>22</v>
      </c>
      <c r="G25" s="83">
        <f t="shared" si="1"/>
        <v>19</v>
      </c>
      <c r="H25" s="9">
        <f t="shared" si="1"/>
        <v>22</v>
      </c>
      <c r="I25" s="9">
        <f t="shared" si="1"/>
        <v>19</v>
      </c>
    </row>
    <row r="26" spans="1:9" ht="15" x14ac:dyDescent="0.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</row>
    <row r="27" spans="1:9" x14ac:dyDescent="0.15">
      <c r="A27" s="5" t="s">
        <v>52</v>
      </c>
      <c r="B27" s="14"/>
      <c r="C27" s="14"/>
      <c r="D27" s="14"/>
      <c r="E27" s="14"/>
      <c r="F27" s="87"/>
      <c r="G27" s="87"/>
      <c r="H27" s="14"/>
      <c r="I27" s="14"/>
    </row>
    <row r="28" spans="1:9" ht="15" x14ac:dyDescent="0.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</row>
    <row r="29" spans="1:9" ht="15" x14ac:dyDescent="0.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102">
        <v>2</v>
      </c>
      <c r="I29" s="102">
        <v>2</v>
      </c>
    </row>
    <row r="30" spans="1:9" ht="45" x14ac:dyDescent="0.15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</row>
    <row r="31" spans="1:9" ht="15" x14ac:dyDescent="0.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</row>
    <row r="32" spans="1:9" ht="45" x14ac:dyDescent="0.1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102">
        <v>0</v>
      </c>
      <c r="I32" s="102">
        <v>0</v>
      </c>
    </row>
    <row r="33" spans="1:9" ht="28.5" x14ac:dyDescent="0.1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</row>
    <row r="34" spans="1:9" ht="30" x14ac:dyDescent="0.15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</row>
    <row r="35" spans="1:9" ht="15" x14ac:dyDescent="0.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</row>
    <row r="36" spans="1:9" ht="15" x14ac:dyDescent="0.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</row>
    <row r="37" spans="1:9" ht="15" x14ac:dyDescent="0.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102">
        <v>-161.69999999999999</v>
      </c>
      <c r="I37" s="102">
        <v>-161.69999999999999</v>
      </c>
    </row>
    <row r="38" spans="1:9" ht="15" x14ac:dyDescent="0.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</row>
    <row r="39" spans="1:9" ht="30" x14ac:dyDescent="0.15">
      <c r="A39" s="8" t="s">
        <v>66</v>
      </c>
      <c r="B39" s="13">
        <f t="shared" ref="B39:I39" si="3">10*LOG10(10^((B35+B36)/10)+10^(B37/10))</f>
        <v>-169.00000000000003</v>
      </c>
      <c r="C39" s="13">
        <f t="shared" si="3"/>
        <v>-169.00000000000003</v>
      </c>
      <c r="D39" s="13">
        <f t="shared" si="3"/>
        <v>-169.00000000000003</v>
      </c>
      <c r="E39" s="13">
        <f t="shared" si="3"/>
        <v>-169.00000000000003</v>
      </c>
      <c r="F39" s="86">
        <f t="shared" si="3"/>
        <v>-169.00000000000003</v>
      </c>
      <c r="G39" s="86">
        <f t="shared" si="3"/>
        <v>-169.00000000000003</v>
      </c>
      <c r="H39" s="13">
        <f t="shared" si="3"/>
        <v>-160.9583889004532</v>
      </c>
      <c r="I39" s="13">
        <f t="shared" si="3"/>
        <v>-160.9583889004532</v>
      </c>
    </row>
    <row r="40" spans="1:9" ht="30" x14ac:dyDescent="0.15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</row>
    <row r="41" spans="1:9" ht="15" x14ac:dyDescent="0.15">
      <c r="A41" s="21" t="s">
        <v>68</v>
      </c>
      <c r="B41" s="13">
        <f t="shared" ref="B41:I41" si="4">1*12*30*1000</f>
        <v>360000</v>
      </c>
      <c r="C41" s="13">
        <f t="shared" si="4"/>
        <v>360000</v>
      </c>
      <c r="D41" s="13">
        <f t="shared" si="4"/>
        <v>360000</v>
      </c>
      <c r="E41" s="13">
        <f t="shared" si="4"/>
        <v>360000</v>
      </c>
      <c r="F41" s="86">
        <f t="shared" si="4"/>
        <v>360000</v>
      </c>
      <c r="G41" s="86">
        <f t="shared" si="4"/>
        <v>360000</v>
      </c>
      <c r="H41" s="13">
        <f t="shared" si="4"/>
        <v>360000</v>
      </c>
      <c r="I41" s="13">
        <f t="shared" si="4"/>
        <v>360000</v>
      </c>
    </row>
    <row r="42" spans="1:9" ht="15" x14ac:dyDescent="0.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</row>
    <row r="43" spans="1:9" ht="15" x14ac:dyDescent="0.15">
      <c r="A43" s="8" t="s">
        <v>71</v>
      </c>
      <c r="B43" s="13">
        <f t="shared" ref="B43:I43" si="5">B39+10*LOG10(B41)</f>
        <v>-113.43697499232715</v>
      </c>
      <c r="C43" s="13">
        <f t="shared" si="5"/>
        <v>-113.43697499232715</v>
      </c>
      <c r="D43" s="13">
        <f t="shared" si="5"/>
        <v>-113.43697499232715</v>
      </c>
      <c r="E43" s="13">
        <f t="shared" si="5"/>
        <v>-113.43697499232715</v>
      </c>
      <c r="F43" s="86">
        <f t="shared" si="5"/>
        <v>-113.43697499232715</v>
      </c>
      <c r="G43" s="86">
        <f t="shared" si="5"/>
        <v>-113.43697499232715</v>
      </c>
      <c r="H43" s="13">
        <f t="shared" si="5"/>
        <v>-105.39536389278032</v>
      </c>
      <c r="I43" s="13">
        <f t="shared" si="5"/>
        <v>-105.39536389278032</v>
      </c>
    </row>
    <row r="44" spans="1:9" ht="15" x14ac:dyDescent="0.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</row>
    <row r="45" spans="1:9" ht="15" x14ac:dyDescent="0.15">
      <c r="A45" s="18" t="s">
        <v>73</v>
      </c>
      <c r="B45" s="19">
        <v>-7.4</v>
      </c>
      <c r="C45" s="19">
        <v>-7.1</v>
      </c>
      <c r="D45" s="19">
        <v>-10.3</v>
      </c>
      <c r="E45" s="19">
        <v>-10.3</v>
      </c>
      <c r="F45" s="77">
        <v>-3.83</v>
      </c>
      <c r="G45" s="77">
        <v>-3.71</v>
      </c>
      <c r="H45" s="17">
        <v>-6.08</v>
      </c>
      <c r="I45" s="17">
        <v>-6.08</v>
      </c>
    </row>
    <row r="46" spans="1:9" ht="15" x14ac:dyDescent="0.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</row>
    <row r="47" spans="1:9" ht="15" x14ac:dyDescent="0.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</row>
    <row r="48" spans="1:9" ht="30" x14ac:dyDescent="0.15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</row>
    <row r="49" spans="1:9" ht="33.75" customHeight="1" x14ac:dyDescent="0.15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</row>
    <row r="50" spans="1:9" ht="30" x14ac:dyDescent="0.15">
      <c r="A50" s="8" t="s">
        <v>80</v>
      </c>
      <c r="B50" s="13">
        <f t="shared" ref="B50:I50" si="6">B43+B45+B47-B48</f>
        <v>-118.83697499232716</v>
      </c>
      <c r="C50" s="13">
        <f t="shared" si="6"/>
        <v>-118.53697499232715</v>
      </c>
      <c r="D50" s="13">
        <f t="shared" si="6"/>
        <v>-121.73697499232715</v>
      </c>
      <c r="E50" s="13">
        <f t="shared" si="6"/>
        <v>-121.73697499232715</v>
      </c>
      <c r="F50" s="86">
        <f t="shared" si="6"/>
        <v>-115.26697499232715</v>
      </c>
      <c r="G50" s="86">
        <f t="shared" si="6"/>
        <v>-115.14697499232715</v>
      </c>
      <c r="H50" s="13">
        <f t="shared" si="6"/>
        <v>-109.47536389278032</v>
      </c>
      <c r="I50" s="13">
        <f t="shared" si="6"/>
        <v>-109.47536389278032</v>
      </c>
    </row>
    <row r="51" spans="1:9" ht="30" x14ac:dyDescent="0.15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</row>
    <row r="52" spans="1:9" ht="30" x14ac:dyDescent="0.15">
      <c r="A52" s="22" t="s">
        <v>83</v>
      </c>
      <c r="B52" s="23">
        <f t="shared" ref="B52:I52" si="7">B25+B30+B33-B34-B50</f>
        <v>158.60818753952378</v>
      </c>
      <c r="C52" s="23">
        <f t="shared" si="7"/>
        <v>155.30818753952377</v>
      </c>
      <c r="D52" s="23">
        <f t="shared" si="7"/>
        <v>162.59818753952376</v>
      </c>
      <c r="E52" s="23">
        <f t="shared" si="7"/>
        <v>159.59818753952376</v>
      </c>
      <c r="F52" s="90">
        <f t="shared" si="7"/>
        <v>155.03818753952379</v>
      </c>
      <c r="G52" s="90">
        <f t="shared" si="7"/>
        <v>151.91818753952379</v>
      </c>
      <c r="H52" s="23">
        <f t="shared" si="7"/>
        <v>156.298076223176</v>
      </c>
      <c r="I52" s="23">
        <f t="shared" si="7"/>
        <v>153.298076223176</v>
      </c>
    </row>
    <row r="53" spans="1:9" ht="30" x14ac:dyDescent="0.15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</row>
    <row r="54" spans="1:9" x14ac:dyDescent="0.15">
      <c r="A54" s="5" t="s">
        <v>86</v>
      </c>
      <c r="B54" s="14"/>
      <c r="C54" s="14"/>
      <c r="D54" s="14"/>
      <c r="E54" s="14"/>
      <c r="F54" s="87"/>
      <c r="G54" s="87"/>
      <c r="H54" s="14"/>
      <c r="I54" s="14"/>
    </row>
    <row r="55" spans="1:9" ht="16.5" customHeight="1" x14ac:dyDescent="0.15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102">
        <v>7</v>
      </c>
      <c r="I55" s="102">
        <v>7</v>
      </c>
    </row>
    <row r="56" spans="1:9" ht="30" x14ac:dyDescent="0.15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102">
        <v>7.56</v>
      </c>
      <c r="I56" s="102">
        <v>7.56</v>
      </c>
    </row>
    <row r="57" spans="1:9" ht="30" x14ac:dyDescent="0.15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</row>
    <row r="58" spans="1:9" ht="15" x14ac:dyDescent="0.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102">
        <v>0</v>
      </c>
      <c r="I58" s="102">
        <v>0</v>
      </c>
    </row>
    <row r="59" spans="1:9" ht="15" x14ac:dyDescent="0.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102">
        <v>26.25</v>
      </c>
      <c r="I59" s="102">
        <v>26.25</v>
      </c>
    </row>
    <row r="60" spans="1:9" ht="15" x14ac:dyDescent="0.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102">
        <v>0</v>
      </c>
      <c r="I60" s="102">
        <v>0</v>
      </c>
    </row>
    <row r="61" spans="1:9" ht="30" x14ac:dyDescent="0.15">
      <c r="A61" s="22" t="s">
        <v>108</v>
      </c>
      <c r="B61" s="23">
        <f t="shared" ref="B61:I61" si="8">B52-B56+B58-B59+B60</f>
        <v>124.79818753952378</v>
      </c>
      <c r="C61" s="23">
        <f t="shared" si="8"/>
        <v>121.49818753952377</v>
      </c>
      <c r="D61" s="23">
        <f t="shared" si="8"/>
        <v>128.78818753952376</v>
      </c>
      <c r="E61" s="23">
        <f t="shared" si="8"/>
        <v>125.78818753952376</v>
      </c>
      <c r="F61" s="90">
        <f t="shared" si="8"/>
        <v>121.22818753952379</v>
      </c>
      <c r="G61" s="90">
        <f t="shared" si="8"/>
        <v>118.10818753952378</v>
      </c>
      <c r="H61" s="23">
        <f t="shared" si="8"/>
        <v>122.48807622317599</v>
      </c>
      <c r="I61" s="23">
        <f t="shared" si="8"/>
        <v>119.48807622317599</v>
      </c>
    </row>
    <row r="62" spans="1:9" ht="30" x14ac:dyDescent="0.15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</row>
    <row r="63" spans="1:9" x14ac:dyDescent="0.15">
      <c r="C63" s="2"/>
      <c r="E63" s="2"/>
      <c r="G63" s="82"/>
      <c r="H63" s="2"/>
      <c r="I63" s="2"/>
    </row>
    <row r="64" spans="1:9" ht="15" x14ac:dyDescent="0.15">
      <c r="A64" s="22" t="s">
        <v>97</v>
      </c>
      <c r="B64" s="23">
        <f t="shared" ref="B64:I64" si="9">B17+B22-B50+B21+B33</f>
        <v>149.83697499232716</v>
      </c>
      <c r="C64" s="23">
        <f t="shared" si="9"/>
        <v>149.53697499232715</v>
      </c>
      <c r="D64" s="23">
        <f t="shared" si="9"/>
        <v>156.77697499232713</v>
      </c>
      <c r="E64" s="23">
        <f t="shared" si="9"/>
        <v>156.77697499232713</v>
      </c>
      <c r="F64" s="90">
        <f t="shared" si="9"/>
        <v>146.26697499232716</v>
      </c>
      <c r="G64" s="90">
        <f t="shared" si="9"/>
        <v>146.14697499232716</v>
      </c>
      <c r="H64" s="23">
        <f t="shared" si="9"/>
        <v>147.52686367597937</v>
      </c>
      <c r="I64" s="23">
        <f t="shared" si="9"/>
        <v>147.52686367597937</v>
      </c>
    </row>
    <row r="65" spans="1:9" ht="15" x14ac:dyDescent="0.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</row>
  </sheetData>
  <mergeCells count="4">
    <mergeCell ref="B1:C1"/>
    <mergeCell ref="D1:E1"/>
    <mergeCell ref="F1:G1"/>
    <mergeCell ref="H1:I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C2" activePane="bottomRight" state="frozen"/>
      <selection pane="topRight"/>
      <selection pane="bottomLeft"/>
      <selection pane="bottomRight" activeCell="K16" sqref="K16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6384" width="9" style="3"/>
  </cols>
  <sheetData>
    <row r="1" spans="1:9" ht="14.25" customHeight="1" x14ac:dyDescent="0.15">
      <c r="A1" s="4"/>
      <c r="B1" s="100" t="s">
        <v>100</v>
      </c>
      <c r="C1" s="100"/>
      <c r="D1" s="100" t="s">
        <v>101</v>
      </c>
      <c r="E1" s="100"/>
      <c r="F1" s="101" t="s">
        <v>113</v>
      </c>
      <c r="G1" s="101"/>
      <c r="H1" s="100" t="s">
        <v>116</v>
      </c>
      <c r="I1" s="100"/>
    </row>
    <row r="2" spans="1:9" ht="29.25" customHeight="1" x14ac:dyDescent="0.15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</row>
    <row r="3" spans="1:9" ht="15" x14ac:dyDescent="0.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</row>
    <row r="4" spans="1:9" ht="15" x14ac:dyDescent="0.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</row>
    <row r="5" spans="1:9" ht="15" x14ac:dyDescent="0.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</row>
    <row r="6" spans="1:9" ht="15" x14ac:dyDescent="0.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</row>
    <row r="7" spans="1:9" ht="15" x14ac:dyDescent="0.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</row>
    <row r="8" spans="1:9" ht="15" x14ac:dyDescent="0.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</row>
    <row r="9" spans="1:9" ht="30" x14ac:dyDescent="0.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</row>
    <row r="10" spans="1:9" ht="15" x14ac:dyDescent="0.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</row>
    <row r="11" spans="1:9" x14ac:dyDescent="0.15">
      <c r="A11" s="5" t="s">
        <v>24</v>
      </c>
      <c r="B11" s="14"/>
      <c r="C11" s="14"/>
      <c r="D11" s="14"/>
      <c r="E11" s="14"/>
      <c r="F11" s="87"/>
      <c r="G11" s="87"/>
      <c r="H11" s="14"/>
      <c r="I11" s="14"/>
    </row>
    <row r="12" spans="1:9" ht="15" customHeight="1" x14ac:dyDescent="0.15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</row>
    <row r="13" spans="1:9" ht="15" x14ac:dyDescent="0.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</row>
    <row r="14" spans="1:9" ht="15" x14ac:dyDescent="0.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</row>
    <row r="15" spans="1:9" ht="15" x14ac:dyDescent="0.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</row>
    <row r="16" spans="1:9" ht="15" x14ac:dyDescent="0.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</row>
    <row r="17" spans="1:9" ht="30" x14ac:dyDescent="0.15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</row>
    <row r="18" spans="1:9" ht="45" x14ac:dyDescent="0.1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</row>
    <row r="19" spans="1:9" ht="15" x14ac:dyDescent="0.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</row>
    <row r="20" spans="1:9" ht="45" x14ac:dyDescent="0.1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</row>
    <row r="21" spans="1:9" ht="61.5" customHeight="1" x14ac:dyDescent="0.15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</row>
    <row r="22" spans="1:9" ht="15" x14ac:dyDescent="0.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</row>
    <row r="23" spans="1:9" ht="15" x14ac:dyDescent="0.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</row>
    <row r="24" spans="1:9" ht="30" x14ac:dyDescent="0.15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</row>
    <row r="25" spans="1:9" ht="15" x14ac:dyDescent="0.15">
      <c r="A25" s="8" t="s">
        <v>49</v>
      </c>
      <c r="B25" s="9">
        <f t="shared" ref="B25:I25" si="1">B17+B18+B21+B22-B24</f>
        <v>22</v>
      </c>
      <c r="C25" s="9">
        <f t="shared" si="1"/>
        <v>19</v>
      </c>
      <c r="D25" s="9">
        <f t="shared" si="1"/>
        <v>22</v>
      </c>
      <c r="E25" s="9">
        <f t="shared" si="1"/>
        <v>19</v>
      </c>
      <c r="F25" s="83">
        <f t="shared" si="1"/>
        <v>22</v>
      </c>
      <c r="G25" s="83">
        <f t="shared" si="1"/>
        <v>19</v>
      </c>
      <c r="H25" s="9">
        <f t="shared" si="1"/>
        <v>22</v>
      </c>
      <c r="I25" s="9">
        <f t="shared" si="1"/>
        <v>19</v>
      </c>
    </row>
    <row r="26" spans="1:9" ht="15" x14ac:dyDescent="0.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</row>
    <row r="27" spans="1:9" x14ac:dyDescent="0.15">
      <c r="A27" s="5" t="s">
        <v>52</v>
      </c>
      <c r="B27" s="14"/>
      <c r="C27" s="14"/>
      <c r="D27" s="14"/>
      <c r="E27" s="14"/>
      <c r="F27" s="87"/>
      <c r="G27" s="87"/>
      <c r="H27" s="14"/>
      <c r="I27" s="14"/>
    </row>
    <row r="28" spans="1:9" ht="15" x14ac:dyDescent="0.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</row>
    <row r="29" spans="1:9" ht="15" x14ac:dyDescent="0.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102">
        <v>2</v>
      </c>
      <c r="I29" s="102">
        <v>2</v>
      </c>
    </row>
    <row r="30" spans="1:9" ht="45" x14ac:dyDescent="0.15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</row>
    <row r="31" spans="1:9" ht="15" x14ac:dyDescent="0.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</row>
    <row r="32" spans="1:9" ht="45" x14ac:dyDescent="0.1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102">
        <v>0</v>
      </c>
      <c r="I32" s="102">
        <v>0</v>
      </c>
    </row>
    <row r="33" spans="1:9" ht="28.5" x14ac:dyDescent="0.1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</row>
    <row r="34" spans="1:9" ht="30" x14ac:dyDescent="0.15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</row>
    <row r="35" spans="1:9" ht="15" x14ac:dyDescent="0.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</row>
    <row r="36" spans="1:9" ht="15" x14ac:dyDescent="0.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</row>
    <row r="37" spans="1:9" ht="15" x14ac:dyDescent="0.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102">
        <v>-161.69999999999999</v>
      </c>
      <c r="I37" s="102">
        <v>-161.69999999999999</v>
      </c>
    </row>
    <row r="38" spans="1:9" ht="15" x14ac:dyDescent="0.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</row>
    <row r="39" spans="1:9" ht="30" x14ac:dyDescent="0.15">
      <c r="A39" s="8" t="s">
        <v>66</v>
      </c>
      <c r="B39" s="13">
        <f t="shared" ref="B39:I39" si="3">10*LOG10(10^((B35+B36)/10)+10^(B37/10))</f>
        <v>-169.00000000000003</v>
      </c>
      <c r="C39" s="13">
        <f t="shared" si="3"/>
        <v>-169.00000000000003</v>
      </c>
      <c r="D39" s="13">
        <f t="shared" si="3"/>
        <v>-169.00000000000003</v>
      </c>
      <c r="E39" s="13">
        <f t="shared" si="3"/>
        <v>-169.00000000000003</v>
      </c>
      <c r="F39" s="86">
        <f t="shared" si="3"/>
        <v>-169.00000000000003</v>
      </c>
      <c r="G39" s="86">
        <f t="shared" si="3"/>
        <v>-169.00000000000003</v>
      </c>
      <c r="H39" s="13">
        <f t="shared" si="3"/>
        <v>-160.9583889004532</v>
      </c>
      <c r="I39" s="13">
        <f t="shared" si="3"/>
        <v>-160.9583889004532</v>
      </c>
    </row>
    <row r="40" spans="1:9" ht="30" x14ac:dyDescent="0.15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</row>
    <row r="41" spans="1:9" ht="15" x14ac:dyDescent="0.15">
      <c r="A41" s="21" t="s">
        <v>68</v>
      </c>
      <c r="B41" s="13">
        <f t="shared" ref="B41:I41" si="4">1*12*30*1000</f>
        <v>360000</v>
      </c>
      <c r="C41" s="13">
        <f t="shared" si="4"/>
        <v>360000</v>
      </c>
      <c r="D41" s="13">
        <f t="shared" si="4"/>
        <v>360000</v>
      </c>
      <c r="E41" s="13">
        <f t="shared" si="4"/>
        <v>360000</v>
      </c>
      <c r="F41" s="86">
        <f t="shared" si="4"/>
        <v>360000</v>
      </c>
      <c r="G41" s="86">
        <f t="shared" si="4"/>
        <v>360000</v>
      </c>
      <c r="H41" s="13">
        <f t="shared" si="4"/>
        <v>360000</v>
      </c>
      <c r="I41" s="13">
        <f t="shared" si="4"/>
        <v>360000</v>
      </c>
    </row>
    <row r="42" spans="1:9" ht="15" x14ac:dyDescent="0.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</row>
    <row r="43" spans="1:9" ht="15" x14ac:dyDescent="0.15">
      <c r="A43" s="8" t="s">
        <v>71</v>
      </c>
      <c r="B43" s="13">
        <f t="shared" ref="B43:I43" si="5">B39+10*LOG10(B41)</f>
        <v>-113.43697499232715</v>
      </c>
      <c r="C43" s="13">
        <f t="shared" si="5"/>
        <v>-113.43697499232715</v>
      </c>
      <c r="D43" s="13">
        <f t="shared" si="5"/>
        <v>-113.43697499232715</v>
      </c>
      <c r="E43" s="13">
        <f t="shared" si="5"/>
        <v>-113.43697499232715</v>
      </c>
      <c r="F43" s="86">
        <f t="shared" si="5"/>
        <v>-113.43697499232715</v>
      </c>
      <c r="G43" s="86">
        <f t="shared" si="5"/>
        <v>-113.43697499232715</v>
      </c>
      <c r="H43" s="13">
        <f t="shared" si="5"/>
        <v>-105.39536389278032</v>
      </c>
      <c r="I43" s="13">
        <f t="shared" si="5"/>
        <v>-105.39536389278032</v>
      </c>
    </row>
    <row r="44" spans="1:9" ht="15" x14ac:dyDescent="0.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</row>
    <row r="45" spans="1:9" ht="15" x14ac:dyDescent="0.15">
      <c r="A45" s="18" t="s">
        <v>73</v>
      </c>
      <c r="B45" s="19">
        <v>-3.6</v>
      </c>
      <c r="C45" s="19">
        <v>-3.3</v>
      </c>
      <c r="D45" s="19">
        <v>-8.57</v>
      </c>
      <c r="E45" s="19">
        <v>-8.57</v>
      </c>
      <c r="F45" s="77">
        <v>-3.84</v>
      </c>
      <c r="G45" s="77">
        <v>-3.76</v>
      </c>
      <c r="H45" s="17">
        <v>-3.55</v>
      </c>
      <c r="I45" s="17">
        <v>-3.55</v>
      </c>
    </row>
    <row r="46" spans="1:9" ht="15" x14ac:dyDescent="0.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</row>
    <row r="47" spans="1:9" ht="15" x14ac:dyDescent="0.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</row>
    <row r="48" spans="1:9" ht="30" x14ac:dyDescent="0.15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</row>
    <row r="49" spans="1:9" ht="33.75" customHeight="1" x14ac:dyDescent="0.15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</row>
    <row r="50" spans="1:9" ht="30" x14ac:dyDescent="0.15">
      <c r="A50" s="8" t="s">
        <v>80</v>
      </c>
      <c r="B50" s="13">
        <f t="shared" ref="B50:I50" si="6">B43+B45+B47-B48</f>
        <v>-115.03697499232715</v>
      </c>
      <c r="C50" s="13">
        <f t="shared" si="6"/>
        <v>-114.73697499232715</v>
      </c>
      <c r="D50" s="13">
        <f t="shared" si="6"/>
        <v>-120.00697499232714</v>
      </c>
      <c r="E50" s="13">
        <f t="shared" si="6"/>
        <v>-120.00697499232714</v>
      </c>
      <c r="F50" s="86">
        <f t="shared" si="6"/>
        <v>-115.27697499232715</v>
      </c>
      <c r="G50" s="86">
        <f t="shared" si="6"/>
        <v>-115.19697499232716</v>
      </c>
      <c r="H50" s="13">
        <f t="shared" si="6"/>
        <v>-106.94536389278032</v>
      </c>
      <c r="I50" s="13">
        <f t="shared" si="6"/>
        <v>-106.94536389278032</v>
      </c>
    </row>
    <row r="51" spans="1:9" ht="30" x14ac:dyDescent="0.15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</row>
    <row r="52" spans="1:9" ht="30" x14ac:dyDescent="0.15">
      <c r="A52" s="22" t="s">
        <v>83</v>
      </c>
      <c r="B52" s="23">
        <f t="shared" ref="B52:I52" si="7">B25+B30+B33-B34-B50</f>
        <v>154.80818753952377</v>
      </c>
      <c r="C52" s="23">
        <f t="shared" si="7"/>
        <v>151.50818753952376</v>
      </c>
      <c r="D52" s="23">
        <f t="shared" si="7"/>
        <v>160.86818753952377</v>
      </c>
      <c r="E52" s="23">
        <f t="shared" si="7"/>
        <v>157.86818753952377</v>
      </c>
      <c r="F52" s="90">
        <f t="shared" si="7"/>
        <v>155.04818753952378</v>
      </c>
      <c r="G52" s="90">
        <f t="shared" si="7"/>
        <v>151.9681875395238</v>
      </c>
      <c r="H52" s="23">
        <f t="shared" si="7"/>
        <v>153.76807622317602</v>
      </c>
      <c r="I52" s="23">
        <f t="shared" si="7"/>
        <v>150.76807622317602</v>
      </c>
    </row>
    <row r="53" spans="1:9" ht="30" x14ac:dyDescent="0.15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</row>
    <row r="54" spans="1:9" x14ac:dyDescent="0.15">
      <c r="A54" s="5" t="s">
        <v>86</v>
      </c>
      <c r="B54" s="14"/>
      <c r="C54" s="14"/>
      <c r="D54" s="14"/>
      <c r="E54" s="14"/>
      <c r="F54" s="87"/>
      <c r="G54" s="87"/>
      <c r="H54" s="14"/>
      <c r="I54" s="14"/>
    </row>
    <row r="55" spans="1:9" ht="16.5" customHeight="1" x14ac:dyDescent="0.15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102">
        <v>7</v>
      </c>
      <c r="I55" s="102">
        <v>7</v>
      </c>
    </row>
    <row r="56" spans="1:9" ht="30" x14ac:dyDescent="0.15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102">
        <v>7.56</v>
      </c>
      <c r="I56" s="102">
        <v>7.56</v>
      </c>
    </row>
    <row r="57" spans="1:9" ht="30" x14ac:dyDescent="0.15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</row>
    <row r="58" spans="1:9" ht="15" x14ac:dyDescent="0.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102">
        <v>0</v>
      </c>
      <c r="I58" s="102">
        <v>0</v>
      </c>
    </row>
    <row r="59" spans="1:9" ht="15" x14ac:dyDescent="0.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102">
        <v>26.25</v>
      </c>
      <c r="I59" s="102">
        <v>26.25</v>
      </c>
    </row>
    <row r="60" spans="1:9" ht="15" x14ac:dyDescent="0.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102">
        <v>0</v>
      </c>
      <c r="I60" s="102">
        <v>0</v>
      </c>
    </row>
    <row r="61" spans="1:9" ht="30" x14ac:dyDescent="0.15">
      <c r="A61" s="22" t="s">
        <v>108</v>
      </c>
      <c r="B61" s="23">
        <f t="shared" ref="B61:I61" si="8">B52-B56+B58-B59+B60</f>
        <v>120.99818753952377</v>
      </c>
      <c r="C61" s="23">
        <f t="shared" si="8"/>
        <v>117.69818753952376</v>
      </c>
      <c r="D61" s="23">
        <f t="shared" si="8"/>
        <v>127.05818753952377</v>
      </c>
      <c r="E61" s="23">
        <f t="shared" si="8"/>
        <v>124.05818753952377</v>
      </c>
      <c r="F61" s="90">
        <f t="shared" si="8"/>
        <v>121.23818753952378</v>
      </c>
      <c r="G61" s="90">
        <f t="shared" si="8"/>
        <v>118.15818753952379</v>
      </c>
      <c r="H61" s="23">
        <f t="shared" si="8"/>
        <v>119.95807622317602</v>
      </c>
      <c r="I61" s="23">
        <f t="shared" si="8"/>
        <v>116.95807622317602</v>
      </c>
    </row>
    <row r="62" spans="1:9" ht="30" x14ac:dyDescent="0.15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</row>
    <row r="63" spans="1:9" x14ac:dyDescent="0.15">
      <c r="C63" s="2"/>
      <c r="E63" s="2"/>
      <c r="G63" s="82"/>
      <c r="H63" s="2"/>
      <c r="I63" s="2"/>
    </row>
    <row r="64" spans="1:9" ht="15" x14ac:dyDescent="0.15">
      <c r="A64" s="22" t="s">
        <v>97</v>
      </c>
      <c r="B64" s="23">
        <f t="shared" ref="B64:I64" si="9">B17+B22-B50+B21+B33</f>
        <v>146.03697499232715</v>
      </c>
      <c r="C64" s="23">
        <f t="shared" si="9"/>
        <v>145.73697499232713</v>
      </c>
      <c r="D64" s="23">
        <f t="shared" si="9"/>
        <v>155.04697499232714</v>
      </c>
      <c r="E64" s="23">
        <f t="shared" si="9"/>
        <v>155.04697499232714</v>
      </c>
      <c r="F64" s="90">
        <f t="shared" si="9"/>
        <v>146.27697499232715</v>
      </c>
      <c r="G64" s="90">
        <f t="shared" si="9"/>
        <v>146.19697499232717</v>
      </c>
      <c r="H64" s="23">
        <f t="shared" si="9"/>
        <v>144.9968636759794</v>
      </c>
      <c r="I64" s="23">
        <f t="shared" si="9"/>
        <v>144.9968636759794</v>
      </c>
    </row>
    <row r="65" spans="1:9" ht="15" x14ac:dyDescent="0.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</row>
  </sheetData>
  <mergeCells count="4">
    <mergeCell ref="B1:C1"/>
    <mergeCell ref="D1:E1"/>
    <mergeCell ref="F1:G1"/>
    <mergeCell ref="H1:I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K11" sqref="K11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6384" width="9" style="3"/>
  </cols>
  <sheetData>
    <row r="1" spans="1:9" ht="14.25" customHeight="1" x14ac:dyDescent="0.15">
      <c r="A1" s="4"/>
      <c r="B1" s="100" t="s">
        <v>100</v>
      </c>
      <c r="C1" s="100"/>
      <c r="D1" s="100" t="s">
        <v>101</v>
      </c>
      <c r="E1" s="100"/>
      <c r="F1" s="101" t="s">
        <v>113</v>
      </c>
      <c r="G1" s="101"/>
      <c r="H1" s="100" t="s">
        <v>116</v>
      </c>
      <c r="I1" s="100"/>
    </row>
    <row r="2" spans="1:9" ht="29.25" customHeight="1" x14ac:dyDescent="0.15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</row>
    <row r="3" spans="1:9" ht="15" x14ac:dyDescent="0.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</row>
    <row r="4" spans="1:9" ht="15" x14ac:dyDescent="0.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</row>
    <row r="5" spans="1:9" ht="15" x14ac:dyDescent="0.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</row>
    <row r="6" spans="1:9" ht="15" x14ac:dyDescent="0.1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84" t="s">
        <v>16</v>
      </c>
      <c r="G6" s="84" t="s">
        <v>16</v>
      </c>
      <c r="H6" s="10" t="s">
        <v>16</v>
      </c>
      <c r="I6" s="10" t="s">
        <v>16</v>
      </c>
    </row>
    <row r="7" spans="1:9" ht="15" x14ac:dyDescent="0.1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  <c r="F7" s="85">
        <v>0.01</v>
      </c>
      <c r="G7" s="85">
        <v>0.01</v>
      </c>
      <c r="H7" s="12">
        <v>0.01</v>
      </c>
      <c r="I7" s="12">
        <v>0.01</v>
      </c>
    </row>
    <row r="8" spans="1:9" ht="15" x14ac:dyDescent="0.1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84" t="s">
        <v>16</v>
      </c>
      <c r="G8" s="84" t="s">
        <v>16</v>
      </c>
      <c r="H8" s="10" t="s">
        <v>16</v>
      </c>
      <c r="I8" s="10" t="s">
        <v>16</v>
      </c>
    </row>
    <row r="9" spans="1:9" ht="30" x14ac:dyDescent="0.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</row>
    <row r="10" spans="1:9" ht="15" x14ac:dyDescent="0.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</row>
    <row r="11" spans="1:9" x14ac:dyDescent="0.15">
      <c r="A11" s="5" t="s">
        <v>24</v>
      </c>
      <c r="B11" s="14"/>
      <c r="C11" s="14"/>
      <c r="D11" s="14"/>
      <c r="E11" s="14"/>
      <c r="F11" s="87"/>
      <c r="G11" s="87"/>
      <c r="H11" s="14"/>
      <c r="I11" s="14"/>
    </row>
    <row r="12" spans="1:9" ht="15" customHeight="1" x14ac:dyDescent="0.15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</row>
    <row r="13" spans="1:9" ht="15" x14ac:dyDescent="0.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</row>
    <row r="14" spans="1:9" ht="15" x14ac:dyDescent="0.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</row>
    <row r="15" spans="1:9" ht="15" x14ac:dyDescent="0.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</row>
    <row r="16" spans="1:9" ht="15" x14ac:dyDescent="0.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</row>
    <row r="17" spans="1:9" ht="30" x14ac:dyDescent="0.15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</row>
    <row r="18" spans="1:9" ht="45" x14ac:dyDescent="0.1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</row>
    <row r="19" spans="1:9" ht="15" x14ac:dyDescent="0.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</row>
    <row r="20" spans="1:9" ht="45" x14ac:dyDescent="0.1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</row>
    <row r="21" spans="1:9" ht="61.5" customHeight="1" x14ac:dyDescent="0.15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</row>
    <row r="22" spans="1:9" ht="15" x14ac:dyDescent="0.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</row>
    <row r="23" spans="1:9" ht="15" x14ac:dyDescent="0.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</row>
    <row r="24" spans="1:9" ht="30" x14ac:dyDescent="0.15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</row>
    <row r="25" spans="1:9" ht="15" x14ac:dyDescent="0.15">
      <c r="A25" s="8" t="s">
        <v>49</v>
      </c>
      <c r="B25" s="9">
        <f t="shared" ref="B25:I25" si="1">B17+B18+B21+B22-B24</f>
        <v>22</v>
      </c>
      <c r="C25" s="9">
        <f t="shared" si="1"/>
        <v>19</v>
      </c>
      <c r="D25" s="9">
        <f t="shared" si="1"/>
        <v>22</v>
      </c>
      <c r="E25" s="9">
        <f t="shared" si="1"/>
        <v>19</v>
      </c>
      <c r="F25" s="83">
        <f t="shared" si="1"/>
        <v>22</v>
      </c>
      <c r="G25" s="83">
        <f t="shared" si="1"/>
        <v>19</v>
      </c>
      <c r="H25" s="9">
        <f t="shared" si="1"/>
        <v>22</v>
      </c>
      <c r="I25" s="9">
        <f t="shared" si="1"/>
        <v>19</v>
      </c>
    </row>
    <row r="26" spans="1:9" ht="15" x14ac:dyDescent="0.1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84" t="s">
        <v>16</v>
      </c>
      <c r="G26" s="84" t="s">
        <v>16</v>
      </c>
      <c r="H26" s="10" t="s">
        <v>16</v>
      </c>
      <c r="I26" s="10" t="s">
        <v>16</v>
      </c>
    </row>
    <row r="27" spans="1:9" x14ac:dyDescent="0.15">
      <c r="A27" s="5" t="s">
        <v>52</v>
      </c>
      <c r="B27" s="14"/>
      <c r="C27" s="14"/>
      <c r="D27" s="14"/>
      <c r="E27" s="14"/>
      <c r="F27" s="87"/>
      <c r="G27" s="87"/>
      <c r="H27" s="14"/>
      <c r="I27" s="14"/>
    </row>
    <row r="28" spans="1:9" ht="15" x14ac:dyDescent="0.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</row>
    <row r="29" spans="1:9" ht="15" x14ac:dyDescent="0.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102">
        <v>2</v>
      </c>
      <c r="I29" s="102">
        <v>2</v>
      </c>
    </row>
    <row r="30" spans="1:9" ht="45" x14ac:dyDescent="0.15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</row>
    <row r="31" spans="1:9" ht="15" x14ac:dyDescent="0.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</row>
    <row r="32" spans="1:9" ht="45" x14ac:dyDescent="0.1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102">
        <v>0</v>
      </c>
      <c r="I32" s="102">
        <v>0</v>
      </c>
    </row>
    <row r="33" spans="1:9" ht="28.5" x14ac:dyDescent="0.15">
      <c r="A33" s="18" t="s">
        <v>105</v>
      </c>
      <c r="B33" s="19">
        <v>8</v>
      </c>
      <c r="C33" s="19">
        <v>8</v>
      </c>
      <c r="D33" s="19">
        <v>12.04</v>
      </c>
      <c r="E33" s="19">
        <v>12.04</v>
      </c>
      <c r="F33" s="89">
        <v>8</v>
      </c>
      <c r="G33" s="89">
        <v>8</v>
      </c>
      <c r="H33" s="17">
        <f>10*LOG10(H13/H29)</f>
        <v>15.051499783199061</v>
      </c>
      <c r="I33" s="17">
        <f>10*LOG10(I13/I29)</f>
        <v>15.051499783199061</v>
      </c>
    </row>
    <row r="34" spans="1:9" ht="30" x14ac:dyDescent="0.15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</row>
    <row r="35" spans="1:9" ht="15" x14ac:dyDescent="0.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</row>
    <row r="36" spans="1:9" ht="15" x14ac:dyDescent="0.1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83">
        <v>-174</v>
      </c>
      <c r="G36" s="83">
        <v>-174</v>
      </c>
      <c r="H36" s="9">
        <v>-174</v>
      </c>
      <c r="I36" s="9">
        <v>-174</v>
      </c>
    </row>
    <row r="37" spans="1:9" ht="15" x14ac:dyDescent="0.15">
      <c r="A37" s="16" t="s">
        <v>63</v>
      </c>
      <c r="B37" s="17">
        <v>-999</v>
      </c>
      <c r="C37" s="17">
        <v>-999</v>
      </c>
      <c r="D37" s="17">
        <v>-999</v>
      </c>
      <c r="E37" s="17">
        <v>-999</v>
      </c>
      <c r="F37" s="88">
        <v>-999</v>
      </c>
      <c r="G37" s="88">
        <v>-999</v>
      </c>
      <c r="H37" s="102">
        <v>-161.69999999999999</v>
      </c>
      <c r="I37" s="102">
        <v>-161.69999999999999</v>
      </c>
    </row>
    <row r="38" spans="1:9" ht="15" x14ac:dyDescent="0.15">
      <c r="A38" s="15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86" t="s">
        <v>16</v>
      </c>
      <c r="G38" s="86" t="s">
        <v>16</v>
      </c>
      <c r="H38" s="13" t="s">
        <v>16</v>
      </c>
      <c r="I38" s="13" t="s">
        <v>16</v>
      </c>
    </row>
    <row r="39" spans="1:9" ht="30" x14ac:dyDescent="0.15">
      <c r="A39" s="8" t="s">
        <v>66</v>
      </c>
      <c r="B39" s="13">
        <f t="shared" ref="B39:I39" si="3">10*LOG10(10^((B35+B36)/10)+10^(B37/10))</f>
        <v>-169.00000000000003</v>
      </c>
      <c r="C39" s="13">
        <f t="shared" si="3"/>
        <v>-169.00000000000003</v>
      </c>
      <c r="D39" s="13">
        <f t="shared" si="3"/>
        <v>-169.00000000000003</v>
      </c>
      <c r="E39" s="13">
        <f t="shared" si="3"/>
        <v>-169.00000000000003</v>
      </c>
      <c r="F39" s="86">
        <f t="shared" si="3"/>
        <v>-169.00000000000003</v>
      </c>
      <c r="G39" s="86">
        <f t="shared" si="3"/>
        <v>-169.00000000000003</v>
      </c>
      <c r="H39" s="13">
        <f t="shared" si="3"/>
        <v>-160.9583889004532</v>
      </c>
      <c r="I39" s="13">
        <f t="shared" si="3"/>
        <v>-160.9583889004532</v>
      </c>
    </row>
    <row r="40" spans="1:9" ht="30" x14ac:dyDescent="0.15">
      <c r="A40" s="8" t="s">
        <v>107</v>
      </c>
      <c r="B40" s="10" t="s">
        <v>16</v>
      </c>
      <c r="C40" s="10" t="s">
        <v>16</v>
      </c>
      <c r="D40" s="10" t="s">
        <v>16</v>
      </c>
      <c r="E40" s="10" t="s">
        <v>16</v>
      </c>
      <c r="F40" s="84" t="s">
        <v>16</v>
      </c>
      <c r="G40" s="84" t="s">
        <v>16</v>
      </c>
      <c r="H40" s="10" t="s">
        <v>16</v>
      </c>
      <c r="I40" s="10" t="s">
        <v>16</v>
      </c>
    </row>
    <row r="41" spans="1:9" ht="15" x14ac:dyDescent="0.15">
      <c r="A41" s="21" t="s">
        <v>68</v>
      </c>
      <c r="B41" s="13">
        <f t="shared" ref="B41:I41" si="4">1*12*30*1000</f>
        <v>360000</v>
      </c>
      <c r="C41" s="13">
        <f t="shared" si="4"/>
        <v>360000</v>
      </c>
      <c r="D41" s="13">
        <f t="shared" si="4"/>
        <v>360000</v>
      </c>
      <c r="E41" s="13">
        <f t="shared" si="4"/>
        <v>360000</v>
      </c>
      <c r="F41" s="86">
        <f t="shared" si="4"/>
        <v>360000</v>
      </c>
      <c r="G41" s="86">
        <f t="shared" si="4"/>
        <v>360000</v>
      </c>
      <c r="H41" s="13">
        <f t="shared" si="4"/>
        <v>360000</v>
      </c>
      <c r="I41" s="13">
        <f t="shared" si="4"/>
        <v>360000</v>
      </c>
    </row>
    <row r="42" spans="1:9" ht="15" x14ac:dyDescent="0.15">
      <c r="A42" s="21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86" t="s">
        <v>16</v>
      </c>
      <c r="G42" s="86" t="s">
        <v>16</v>
      </c>
      <c r="H42" s="13" t="s">
        <v>16</v>
      </c>
      <c r="I42" s="13" t="s">
        <v>16</v>
      </c>
    </row>
    <row r="43" spans="1:9" ht="15" x14ac:dyDescent="0.15">
      <c r="A43" s="8" t="s">
        <v>71</v>
      </c>
      <c r="B43" s="13">
        <f t="shared" ref="B43:I43" si="5">B39+10*LOG10(B41)</f>
        <v>-113.43697499232715</v>
      </c>
      <c r="C43" s="13">
        <f t="shared" si="5"/>
        <v>-113.43697499232715</v>
      </c>
      <c r="D43" s="13">
        <f t="shared" si="5"/>
        <v>-113.43697499232715</v>
      </c>
      <c r="E43" s="13">
        <f t="shared" si="5"/>
        <v>-113.43697499232715</v>
      </c>
      <c r="F43" s="86">
        <f t="shared" si="5"/>
        <v>-113.43697499232715</v>
      </c>
      <c r="G43" s="86">
        <f t="shared" si="5"/>
        <v>-113.43697499232715</v>
      </c>
      <c r="H43" s="13">
        <f t="shared" si="5"/>
        <v>-105.39536389278032</v>
      </c>
      <c r="I43" s="13">
        <f t="shared" si="5"/>
        <v>-105.39536389278032</v>
      </c>
    </row>
    <row r="44" spans="1:9" ht="15" x14ac:dyDescent="0.1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84" t="s">
        <v>16</v>
      </c>
      <c r="G44" s="84" t="s">
        <v>16</v>
      </c>
      <c r="H44" s="10" t="s">
        <v>16</v>
      </c>
      <c r="I44" s="10" t="s">
        <v>16</v>
      </c>
    </row>
    <row r="45" spans="1:9" ht="15" x14ac:dyDescent="0.15">
      <c r="A45" s="18" t="s">
        <v>73</v>
      </c>
      <c r="B45" s="19">
        <v>-0.7</v>
      </c>
      <c r="C45" s="19">
        <v>-0.3</v>
      </c>
      <c r="D45" s="19">
        <v>-6.05</v>
      </c>
      <c r="E45" s="19">
        <v>-6.05</v>
      </c>
      <c r="F45" s="77">
        <v>-4.01</v>
      </c>
      <c r="G45" s="77">
        <v>-3.67</v>
      </c>
      <c r="H45" s="17">
        <v>-0.80469999999999997</v>
      </c>
      <c r="I45" s="17">
        <v>-0.80469999999999997</v>
      </c>
    </row>
    <row r="46" spans="1:9" ht="15" x14ac:dyDescent="0.15">
      <c r="A46" s="21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86" t="s">
        <v>16</v>
      </c>
      <c r="G46" s="86" t="s">
        <v>16</v>
      </c>
      <c r="H46" s="13" t="s">
        <v>16</v>
      </c>
      <c r="I46" s="13" t="s">
        <v>16</v>
      </c>
    </row>
    <row r="47" spans="1:9" ht="15" x14ac:dyDescent="0.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</row>
    <row r="48" spans="1:9" ht="30" x14ac:dyDescent="0.15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83">
        <v>0</v>
      </c>
      <c r="G48" s="83">
        <v>0</v>
      </c>
      <c r="H48" s="9">
        <v>0</v>
      </c>
      <c r="I48" s="9">
        <v>0</v>
      </c>
    </row>
    <row r="49" spans="1:9" ht="33.75" customHeight="1" x14ac:dyDescent="0.15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84" t="s">
        <v>16</v>
      </c>
      <c r="G49" s="84" t="s">
        <v>16</v>
      </c>
      <c r="H49" s="10" t="s">
        <v>16</v>
      </c>
      <c r="I49" s="10" t="s">
        <v>16</v>
      </c>
    </row>
    <row r="50" spans="1:9" ht="30" x14ac:dyDescent="0.15">
      <c r="A50" s="8" t="s">
        <v>80</v>
      </c>
      <c r="B50" s="13">
        <f t="shared" ref="B50:I50" si="6">B43+B45+B47-B48</f>
        <v>-112.13697499232715</v>
      </c>
      <c r="C50" s="13">
        <f t="shared" si="6"/>
        <v>-111.73697499232715</v>
      </c>
      <c r="D50" s="13">
        <f t="shared" si="6"/>
        <v>-117.48697499232715</v>
      </c>
      <c r="E50" s="13">
        <f t="shared" si="6"/>
        <v>-117.48697499232715</v>
      </c>
      <c r="F50" s="86">
        <f t="shared" si="6"/>
        <v>-115.44697499232716</v>
      </c>
      <c r="G50" s="86">
        <f t="shared" si="6"/>
        <v>-115.10697499232715</v>
      </c>
      <c r="H50" s="13">
        <f t="shared" si="6"/>
        <v>-104.20006389278032</v>
      </c>
      <c r="I50" s="13">
        <f t="shared" si="6"/>
        <v>-104.20006389278032</v>
      </c>
    </row>
    <row r="51" spans="1:9" ht="30" x14ac:dyDescent="0.15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  <c r="F51" s="86" t="s">
        <v>16</v>
      </c>
      <c r="G51" s="86" t="s">
        <v>16</v>
      </c>
      <c r="H51" s="13" t="s">
        <v>16</v>
      </c>
      <c r="I51" s="13" t="s">
        <v>16</v>
      </c>
    </row>
    <row r="52" spans="1:9" ht="30" x14ac:dyDescent="0.15">
      <c r="A52" s="22" t="s">
        <v>83</v>
      </c>
      <c r="B52" s="23">
        <f t="shared" ref="B52:I52" si="7">B25+B30+B33-B34-B50</f>
        <v>151.90818753952379</v>
      </c>
      <c r="C52" s="23">
        <f t="shared" si="7"/>
        <v>148.50818753952376</v>
      </c>
      <c r="D52" s="23">
        <f t="shared" si="7"/>
        <v>158.34818753952376</v>
      </c>
      <c r="E52" s="23">
        <f t="shared" si="7"/>
        <v>155.34818753952376</v>
      </c>
      <c r="F52" s="90">
        <f t="shared" si="7"/>
        <v>155.2181875395238</v>
      </c>
      <c r="G52" s="90">
        <f t="shared" si="7"/>
        <v>151.87818753952376</v>
      </c>
      <c r="H52" s="23">
        <f t="shared" si="7"/>
        <v>151.02277622317601</v>
      </c>
      <c r="I52" s="23">
        <f t="shared" si="7"/>
        <v>148.02277622317601</v>
      </c>
    </row>
    <row r="53" spans="1:9" ht="30" x14ac:dyDescent="0.15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91" t="s">
        <v>16</v>
      </c>
      <c r="G53" s="91" t="s">
        <v>16</v>
      </c>
      <c r="H53" s="25" t="s">
        <v>16</v>
      </c>
      <c r="I53" s="25" t="s">
        <v>16</v>
      </c>
    </row>
    <row r="54" spans="1:9" x14ac:dyDescent="0.15">
      <c r="A54" s="5" t="s">
        <v>86</v>
      </c>
      <c r="B54" s="14"/>
      <c r="C54" s="14"/>
      <c r="D54" s="14"/>
      <c r="E54" s="14"/>
      <c r="F54" s="87"/>
      <c r="G54" s="87"/>
      <c r="H54" s="14"/>
      <c r="I54" s="14"/>
    </row>
    <row r="55" spans="1:9" ht="16.5" customHeight="1" x14ac:dyDescent="0.15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102">
        <v>7</v>
      </c>
      <c r="I55" s="102">
        <v>7</v>
      </c>
    </row>
    <row r="56" spans="1:9" ht="30" x14ac:dyDescent="0.15">
      <c r="A56" s="16" t="s">
        <v>89</v>
      </c>
      <c r="B56" s="17">
        <v>7.56</v>
      </c>
      <c r="C56" s="17">
        <v>7.56</v>
      </c>
      <c r="D56" s="17">
        <v>7.56</v>
      </c>
      <c r="E56" s="17">
        <v>7.56</v>
      </c>
      <c r="F56" s="88">
        <v>7.56</v>
      </c>
      <c r="G56" s="88">
        <v>7.56</v>
      </c>
      <c r="H56" s="102">
        <v>7.56</v>
      </c>
      <c r="I56" s="102">
        <v>7.56</v>
      </c>
    </row>
    <row r="57" spans="1:9" ht="30" x14ac:dyDescent="0.15">
      <c r="A57" s="15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92" t="s">
        <v>16</v>
      </c>
      <c r="G57" s="92" t="s">
        <v>16</v>
      </c>
      <c r="H57" s="26" t="s">
        <v>16</v>
      </c>
      <c r="I57" s="26" t="s">
        <v>16</v>
      </c>
    </row>
    <row r="58" spans="1:9" ht="15" x14ac:dyDescent="0.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102">
        <v>0</v>
      </c>
      <c r="I58" s="102">
        <v>0</v>
      </c>
    </row>
    <row r="59" spans="1:9" ht="15" x14ac:dyDescent="0.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102">
        <v>26.25</v>
      </c>
      <c r="I59" s="102">
        <v>26.25</v>
      </c>
    </row>
    <row r="60" spans="1:9" ht="15" x14ac:dyDescent="0.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102">
        <v>0</v>
      </c>
      <c r="I60" s="102">
        <v>0</v>
      </c>
    </row>
    <row r="61" spans="1:9" ht="30" x14ac:dyDescent="0.15">
      <c r="A61" s="22" t="s">
        <v>108</v>
      </c>
      <c r="B61" s="23">
        <f t="shared" ref="B61:I61" si="8">B52-B56+B58-B59+B60</f>
        <v>118.09818753952379</v>
      </c>
      <c r="C61" s="23">
        <f t="shared" si="8"/>
        <v>114.69818753952376</v>
      </c>
      <c r="D61" s="23">
        <f t="shared" si="8"/>
        <v>124.53818753952376</v>
      </c>
      <c r="E61" s="23">
        <f t="shared" si="8"/>
        <v>121.53818753952376</v>
      </c>
      <c r="F61" s="90">
        <f t="shared" si="8"/>
        <v>121.40818753952379</v>
      </c>
      <c r="G61" s="90">
        <f t="shared" si="8"/>
        <v>118.06818753952376</v>
      </c>
      <c r="H61" s="23">
        <f t="shared" si="8"/>
        <v>117.21277622317601</v>
      </c>
      <c r="I61" s="23">
        <f t="shared" si="8"/>
        <v>114.21277622317601</v>
      </c>
    </row>
    <row r="62" spans="1:9" ht="30" x14ac:dyDescent="0.15">
      <c r="A62" s="24" t="s">
        <v>109</v>
      </c>
      <c r="B62" s="25" t="s">
        <v>16</v>
      </c>
      <c r="C62" s="25" t="s">
        <v>16</v>
      </c>
      <c r="D62" s="25" t="s">
        <v>16</v>
      </c>
      <c r="E62" s="25" t="s">
        <v>16</v>
      </c>
      <c r="F62" s="91" t="s">
        <v>16</v>
      </c>
      <c r="G62" s="91" t="s">
        <v>16</v>
      </c>
      <c r="H62" s="25" t="s">
        <v>16</v>
      </c>
      <c r="I62" s="25" t="s">
        <v>16</v>
      </c>
    </row>
    <row r="63" spans="1:9" x14ac:dyDescent="0.15">
      <c r="C63" s="2"/>
      <c r="E63" s="2"/>
      <c r="G63" s="82"/>
      <c r="H63" s="2"/>
      <c r="I63" s="2"/>
    </row>
    <row r="64" spans="1:9" ht="15" x14ac:dyDescent="0.15">
      <c r="A64" s="22" t="s">
        <v>97</v>
      </c>
      <c r="B64" s="23">
        <f t="shared" ref="B64:I64" si="9">B17+B22-B50+B21+B33</f>
        <v>143.13697499232717</v>
      </c>
      <c r="C64" s="23">
        <f t="shared" si="9"/>
        <v>142.73697499232713</v>
      </c>
      <c r="D64" s="23">
        <f t="shared" si="9"/>
        <v>152.52697499232713</v>
      </c>
      <c r="E64" s="23">
        <f t="shared" si="9"/>
        <v>152.52697499232713</v>
      </c>
      <c r="F64" s="90">
        <f t="shared" si="9"/>
        <v>146.44697499232717</v>
      </c>
      <c r="G64" s="90">
        <f t="shared" si="9"/>
        <v>146.10697499232714</v>
      </c>
      <c r="H64" s="23">
        <f t="shared" si="9"/>
        <v>142.25156367597938</v>
      </c>
      <c r="I64" s="23">
        <f t="shared" si="9"/>
        <v>142.25156367597938</v>
      </c>
    </row>
    <row r="65" spans="1:9" ht="15" x14ac:dyDescent="0.15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91" t="s">
        <v>16</v>
      </c>
      <c r="G65" s="91" t="s">
        <v>16</v>
      </c>
      <c r="H65" s="25" t="s">
        <v>16</v>
      </c>
      <c r="I65" s="25" t="s">
        <v>16</v>
      </c>
    </row>
  </sheetData>
  <mergeCells count="4">
    <mergeCell ref="B1:C1"/>
    <mergeCell ref="D1:E1"/>
    <mergeCell ref="F1:G1"/>
    <mergeCell ref="H1:I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J7" sqref="J7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3" width="15.625" style="3" customWidth="1"/>
    <col min="4" max="4" width="15.625" style="2" customWidth="1"/>
    <col min="5" max="5" width="15.625" style="3" customWidth="1"/>
    <col min="6" max="6" width="15.625" style="82" customWidth="1"/>
    <col min="7" max="9" width="15.625" style="3" customWidth="1"/>
    <col min="10" max="16384" width="9" style="3"/>
  </cols>
  <sheetData>
    <row r="1" spans="1:9" ht="14.25" customHeight="1" x14ac:dyDescent="0.15">
      <c r="A1" s="4"/>
      <c r="B1" s="100" t="s">
        <v>100</v>
      </c>
      <c r="C1" s="100"/>
      <c r="D1" s="100" t="s">
        <v>101</v>
      </c>
      <c r="E1" s="100"/>
      <c r="F1" s="101" t="s">
        <v>113</v>
      </c>
      <c r="G1" s="101"/>
      <c r="H1" s="100" t="s">
        <v>116</v>
      </c>
      <c r="I1" s="100"/>
    </row>
    <row r="2" spans="1:9" ht="29.25" customHeight="1" x14ac:dyDescent="0.15">
      <c r="A2" s="5" t="s">
        <v>10</v>
      </c>
      <c r="B2" s="6" t="s">
        <v>102</v>
      </c>
      <c r="C2" s="7" t="s">
        <v>110</v>
      </c>
      <c r="D2" s="6" t="s">
        <v>102</v>
      </c>
      <c r="E2" s="7" t="s">
        <v>110</v>
      </c>
      <c r="F2" s="68" t="s">
        <v>102</v>
      </c>
      <c r="G2" s="69" t="s">
        <v>110</v>
      </c>
      <c r="H2" s="6" t="s">
        <v>102</v>
      </c>
      <c r="I2" s="7" t="s">
        <v>110</v>
      </c>
    </row>
    <row r="3" spans="1:9" ht="15" x14ac:dyDescent="0.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83">
        <v>2.6</v>
      </c>
      <c r="G3" s="83">
        <v>2.6</v>
      </c>
      <c r="H3" s="9">
        <v>4</v>
      </c>
      <c r="I3" s="9">
        <v>4</v>
      </c>
    </row>
    <row r="4" spans="1:9" ht="15" x14ac:dyDescent="0.15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83">
        <v>100</v>
      </c>
      <c r="G4" s="83">
        <v>100</v>
      </c>
      <c r="H4" s="9">
        <v>100</v>
      </c>
      <c r="I4" s="9">
        <v>100</v>
      </c>
    </row>
    <row r="5" spans="1:9" ht="15" x14ac:dyDescent="0.1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84" t="s">
        <v>16</v>
      </c>
      <c r="G5" s="84" t="s">
        <v>16</v>
      </c>
      <c r="H5" s="10" t="s">
        <v>16</v>
      </c>
      <c r="I5" s="10" t="s">
        <v>16</v>
      </c>
    </row>
    <row r="6" spans="1:9" ht="15" x14ac:dyDescent="0.15">
      <c r="A6" s="8" t="s">
        <v>17</v>
      </c>
      <c r="B6" s="9">
        <v>1000000</v>
      </c>
      <c r="C6" s="9">
        <v>1000000</v>
      </c>
      <c r="D6" s="9">
        <v>1000000</v>
      </c>
      <c r="E6" s="9">
        <v>1000000</v>
      </c>
      <c r="F6" s="83">
        <v>1000000</v>
      </c>
      <c r="G6" s="83">
        <v>1000000</v>
      </c>
      <c r="H6" s="9">
        <v>1000000</v>
      </c>
      <c r="I6" s="9">
        <v>1000000</v>
      </c>
    </row>
    <row r="7" spans="1:9" ht="15" x14ac:dyDescent="0.15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84" t="s">
        <v>16</v>
      </c>
      <c r="G7" s="84" t="s">
        <v>16</v>
      </c>
      <c r="H7" s="10" t="s">
        <v>16</v>
      </c>
      <c r="I7" s="10" t="s">
        <v>16</v>
      </c>
    </row>
    <row r="8" spans="1:9" ht="15" x14ac:dyDescent="0.15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  <c r="F8" s="85">
        <v>0.1</v>
      </c>
      <c r="G8" s="85">
        <v>0.1</v>
      </c>
      <c r="H8" s="12">
        <v>0.1</v>
      </c>
      <c r="I8" s="12">
        <v>0.1</v>
      </c>
    </row>
    <row r="9" spans="1:9" ht="30" x14ac:dyDescent="0.1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86" t="s">
        <v>22</v>
      </c>
      <c r="G9" s="86" t="s">
        <v>22</v>
      </c>
      <c r="H9" s="13" t="s">
        <v>22</v>
      </c>
      <c r="I9" s="13" t="s">
        <v>22</v>
      </c>
    </row>
    <row r="10" spans="1:9" ht="15" x14ac:dyDescent="0.15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86">
        <v>3</v>
      </c>
      <c r="G10" s="86">
        <v>3</v>
      </c>
      <c r="H10" s="13">
        <v>3</v>
      </c>
      <c r="I10" s="13">
        <v>3</v>
      </c>
    </row>
    <row r="11" spans="1:9" x14ac:dyDescent="0.15">
      <c r="A11" s="5" t="s">
        <v>24</v>
      </c>
      <c r="B11" s="14"/>
      <c r="C11" s="14"/>
      <c r="D11" s="14"/>
      <c r="E11" s="14"/>
      <c r="F11" s="87"/>
      <c r="G11" s="87"/>
      <c r="H11" s="14"/>
      <c r="I11" s="14"/>
    </row>
    <row r="12" spans="1:9" ht="15" customHeight="1" x14ac:dyDescent="0.15">
      <c r="A12" s="8" t="s">
        <v>25</v>
      </c>
      <c r="B12" s="9">
        <v>1</v>
      </c>
      <c r="C12" s="9">
        <v>1</v>
      </c>
      <c r="D12" s="9">
        <v>1</v>
      </c>
      <c r="E12" s="9">
        <v>1</v>
      </c>
      <c r="F12" s="83">
        <v>1</v>
      </c>
      <c r="G12" s="83">
        <v>1</v>
      </c>
      <c r="H12" s="9">
        <v>1</v>
      </c>
      <c r="I12" s="9">
        <v>1</v>
      </c>
    </row>
    <row r="13" spans="1:9" ht="15" x14ac:dyDescent="0.15">
      <c r="A13" s="8" t="s">
        <v>27</v>
      </c>
      <c r="B13" s="13">
        <v>64</v>
      </c>
      <c r="C13" s="13">
        <v>64</v>
      </c>
      <c r="D13" s="13">
        <v>64</v>
      </c>
      <c r="E13" s="13">
        <v>64</v>
      </c>
      <c r="F13" s="86">
        <v>64</v>
      </c>
      <c r="G13" s="86">
        <v>64</v>
      </c>
      <c r="H13" s="13">
        <v>64</v>
      </c>
      <c r="I13" s="13">
        <v>64</v>
      </c>
    </row>
    <row r="14" spans="1:9" ht="15" x14ac:dyDescent="0.15">
      <c r="A14" s="15" t="s">
        <v>29</v>
      </c>
      <c r="B14" s="13">
        <v>1</v>
      </c>
      <c r="C14" s="13">
        <v>1</v>
      </c>
      <c r="D14" s="13">
        <v>1</v>
      </c>
      <c r="E14" s="13">
        <v>1</v>
      </c>
      <c r="F14" s="86">
        <v>1</v>
      </c>
      <c r="G14" s="86">
        <v>1</v>
      </c>
      <c r="H14" s="13">
        <v>1</v>
      </c>
      <c r="I14" s="13">
        <v>1</v>
      </c>
    </row>
    <row r="15" spans="1:9" ht="15" x14ac:dyDescent="0.1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  <c r="F15" s="86" t="s">
        <v>16</v>
      </c>
      <c r="G15" s="86" t="s">
        <v>16</v>
      </c>
      <c r="H15" s="13" t="s">
        <v>16</v>
      </c>
      <c r="I15" s="13" t="s">
        <v>16</v>
      </c>
    </row>
    <row r="16" spans="1:9" ht="15" x14ac:dyDescent="0.15">
      <c r="A16" s="8" t="s">
        <v>33</v>
      </c>
      <c r="B16" s="9">
        <v>23</v>
      </c>
      <c r="C16" s="9">
        <v>23</v>
      </c>
      <c r="D16" s="9">
        <v>23</v>
      </c>
      <c r="E16" s="9">
        <v>23</v>
      </c>
      <c r="F16" s="83">
        <v>23</v>
      </c>
      <c r="G16" s="83">
        <v>23</v>
      </c>
      <c r="H16" s="9">
        <v>23</v>
      </c>
      <c r="I16" s="9">
        <v>23</v>
      </c>
    </row>
    <row r="17" spans="1:9" ht="30" x14ac:dyDescent="0.15">
      <c r="A17" s="8" t="s">
        <v>35</v>
      </c>
      <c r="B17" s="9">
        <v>23</v>
      </c>
      <c r="C17" s="9">
        <v>23</v>
      </c>
      <c r="D17" s="9">
        <v>23</v>
      </c>
      <c r="E17" s="9">
        <v>23</v>
      </c>
      <c r="F17" s="83">
        <v>23</v>
      </c>
      <c r="G17" s="83">
        <v>23</v>
      </c>
      <c r="H17" s="9">
        <v>23</v>
      </c>
      <c r="I17" s="9">
        <v>23</v>
      </c>
    </row>
    <row r="18" spans="1:9" ht="45" x14ac:dyDescent="0.15">
      <c r="A18" s="15" t="s">
        <v>37</v>
      </c>
      <c r="B18" s="13">
        <f t="shared" ref="B18:I18" si="0">B19+10*LOG10(B12/B14)-B20</f>
        <v>0</v>
      </c>
      <c r="C18" s="13">
        <f t="shared" si="0"/>
        <v>-3</v>
      </c>
      <c r="D18" s="13">
        <f t="shared" si="0"/>
        <v>0</v>
      </c>
      <c r="E18" s="13">
        <f t="shared" si="0"/>
        <v>-3</v>
      </c>
      <c r="F18" s="86">
        <f t="shared" si="0"/>
        <v>0</v>
      </c>
      <c r="G18" s="86">
        <f t="shared" si="0"/>
        <v>-3</v>
      </c>
      <c r="H18" s="13">
        <f t="shared" si="0"/>
        <v>0</v>
      </c>
      <c r="I18" s="13">
        <f t="shared" si="0"/>
        <v>-3</v>
      </c>
    </row>
    <row r="19" spans="1:9" ht="15" x14ac:dyDescent="0.15">
      <c r="A19" s="8" t="s">
        <v>39</v>
      </c>
      <c r="B19" s="9">
        <v>0</v>
      </c>
      <c r="C19" s="9">
        <v>-3</v>
      </c>
      <c r="D19" s="9">
        <v>0</v>
      </c>
      <c r="E19" s="9">
        <v>-3</v>
      </c>
      <c r="F19" s="83">
        <v>0</v>
      </c>
      <c r="G19" s="83">
        <v>-3</v>
      </c>
      <c r="H19" s="9">
        <v>0</v>
      </c>
      <c r="I19" s="9">
        <v>-3</v>
      </c>
    </row>
    <row r="20" spans="1:9" ht="45" x14ac:dyDescent="0.15">
      <c r="A20" s="15" t="s">
        <v>41</v>
      </c>
      <c r="B20" s="13">
        <v>0</v>
      </c>
      <c r="C20" s="13">
        <v>0</v>
      </c>
      <c r="D20" s="13">
        <v>0</v>
      </c>
      <c r="E20" s="13">
        <v>0</v>
      </c>
      <c r="F20" s="86">
        <v>0</v>
      </c>
      <c r="G20" s="86">
        <v>0</v>
      </c>
      <c r="H20" s="13">
        <v>0</v>
      </c>
      <c r="I20" s="13">
        <v>0</v>
      </c>
    </row>
    <row r="21" spans="1:9" ht="61.5" customHeight="1" x14ac:dyDescent="0.15">
      <c r="A21" s="15" t="s">
        <v>43</v>
      </c>
      <c r="B21" s="13">
        <v>0</v>
      </c>
      <c r="C21" s="13">
        <v>0</v>
      </c>
      <c r="D21" s="13">
        <v>0</v>
      </c>
      <c r="E21" s="13">
        <v>0</v>
      </c>
      <c r="F21" s="86">
        <v>0</v>
      </c>
      <c r="G21" s="86">
        <v>0</v>
      </c>
      <c r="H21" s="13">
        <v>0</v>
      </c>
      <c r="I21" s="13">
        <v>0</v>
      </c>
    </row>
    <row r="22" spans="1:9" ht="15" x14ac:dyDescent="0.15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83">
        <v>0</v>
      </c>
      <c r="G22" s="83">
        <v>0</v>
      </c>
      <c r="H22" s="9">
        <v>0</v>
      </c>
      <c r="I22" s="9">
        <v>0</v>
      </c>
    </row>
    <row r="23" spans="1:9" ht="15" x14ac:dyDescent="0.15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83">
        <v>0</v>
      </c>
      <c r="G23" s="83">
        <v>0</v>
      </c>
      <c r="H23" s="9">
        <v>0</v>
      </c>
      <c r="I23" s="9">
        <v>0</v>
      </c>
    </row>
    <row r="24" spans="1:9" ht="30" x14ac:dyDescent="0.15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83">
        <v>1</v>
      </c>
      <c r="G24" s="83">
        <v>1</v>
      </c>
      <c r="H24" s="9">
        <v>1</v>
      </c>
      <c r="I24" s="9">
        <v>1</v>
      </c>
    </row>
    <row r="25" spans="1:9" ht="15" x14ac:dyDescent="0.15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84" t="s">
        <v>16</v>
      </c>
      <c r="G25" s="84" t="s">
        <v>16</v>
      </c>
      <c r="H25" s="10" t="s">
        <v>16</v>
      </c>
      <c r="I25" s="10" t="s">
        <v>16</v>
      </c>
    </row>
    <row r="26" spans="1:9" ht="15" x14ac:dyDescent="0.15">
      <c r="A26" s="8" t="s">
        <v>51</v>
      </c>
      <c r="B26" s="9">
        <f t="shared" ref="B26:I26" si="1">B17+B18+B21-B23-B24</f>
        <v>22</v>
      </c>
      <c r="C26" s="9">
        <f t="shared" si="1"/>
        <v>19</v>
      </c>
      <c r="D26" s="9">
        <f t="shared" si="1"/>
        <v>22</v>
      </c>
      <c r="E26" s="9">
        <f t="shared" si="1"/>
        <v>19</v>
      </c>
      <c r="F26" s="83">
        <f t="shared" si="1"/>
        <v>22</v>
      </c>
      <c r="G26" s="83">
        <f t="shared" si="1"/>
        <v>19</v>
      </c>
      <c r="H26" s="9">
        <f t="shared" si="1"/>
        <v>22</v>
      </c>
      <c r="I26" s="9">
        <f t="shared" si="1"/>
        <v>19</v>
      </c>
    </row>
    <row r="27" spans="1:9" x14ac:dyDescent="0.15">
      <c r="A27" s="5" t="s">
        <v>52</v>
      </c>
      <c r="B27" s="14"/>
      <c r="C27" s="14"/>
      <c r="D27" s="14"/>
      <c r="E27" s="14"/>
      <c r="F27" s="87"/>
      <c r="G27" s="87"/>
      <c r="H27" s="14"/>
      <c r="I27" s="14"/>
    </row>
    <row r="28" spans="1:9" ht="15" x14ac:dyDescent="0.15">
      <c r="A28" s="8" t="s">
        <v>111</v>
      </c>
      <c r="B28" s="13">
        <v>192</v>
      </c>
      <c r="C28" s="13">
        <v>192</v>
      </c>
      <c r="D28" s="13">
        <v>192</v>
      </c>
      <c r="E28" s="13">
        <v>192</v>
      </c>
      <c r="F28" s="86">
        <v>192</v>
      </c>
      <c r="G28" s="86">
        <v>192</v>
      </c>
      <c r="H28" s="13">
        <v>192</v>
      </c>
      <c r="I28" s="13">
        <v>192</v>
      </c>
    </row>
    <row r="29" spans="1:9" ht="15" x14ac:dyDescent="0.15">
      <c r="A29" s="16" t="s">
        <v>54</v>
      </c>
      <c r="B29" s="17">
        <v>4</v>
      </c>
      <c r="C29" s="17">
        <v>4</v>
      </c>
      <c r="D29" s="17">
        <v>4</v>
      </c>
      <c r="E29" s="17">
        <v>4</v>
      </c>
      <c r="F29" s="88">
        <v>4</v>
      </c>
      <c r="G29" s="88">
        <v>4</v>
      </c>
      <c r="H29" s="102">
        <v>2</v>
      </c>
      <c r="I29" s="102">
        <v>2</v>
      </c>
    </row>
    <row r="30" spans="1:9" ht="45" x14ac:dyDescent="0.15">
      <c r="A30" s="8" t="s">
        <v>56</v>
      </c>
      <c r="B30" s="13">
        <f t="shared" ref="B30:I30" si="2">B31+10*LOG10(B28/B13)-B32</f>
        <v>12.771212547196624</v>
      </c>
      <c r="C30" s="13">
        <f t="shared" si="2"/>
        <v>12.771212547196624</v>
      </c>
      <c r="D30" s="13">
        <f t="shared" si="2"/>
        <v>9.8212125471966232</v>
      </c>
      <c r="E30" s="13">
        <f t="shared" si="2"/>
        <v>9.8212125471966232</v>
      </c>
      <c r="F30" s="86">
        <f t="shared" si="2"/>
        <v>12.771212547196624</v>
      </c>
      <c r="G30" s="86">
        <f t="shared" si="2"/>
        <v>12.771212547196624</v>
      </c>
      <c r="H30" s="13">
        <f t="shared" si="2"/>
        <v>12.771212547196624</v>
      </c>
      <c r="I30" s="13">
        <f t="shared" si="2"/>
        <v>12.771212547196624</v>
      </c>
    </row>
    <row r="31" spans="1:9" ht="15" x14ac:dyDescent="0.15">
      <c r="A31" s="8" t="s">
        <v>57</v>
      </c>
      <c r="B31" s="9">
        <v>8</v>
      </c>
      <c r="C31" s="9">
        <v>8</v>
      </c>
      <c r="D31" s="9">
        <v>8</v>
      </c>
      <c r="E31" s="9">
        <v>8</v>
      </c>
      <c r="F31" s="83">
        <v>8</v>
      </c>
      <c r="G31" s="83">
        <v>8</v>
      </c>
      <c r="H31" s="9">
        <v>8</v>
      </c>
      <c r="I31" s="9">
        <v>8</v>
      </c>
    </row>
    <row r="32" spans="1:9" ht="45" x14ac:dyDescent="0.15">
      <c r="A32" s="16" t="s">
        <v>58</v>
      </c>
      <c r="B32" s="17">
        <v>0</v>
      </c>
      <c r="C32" s="17">
        <v>0</v>
      </c>
      <c r="D32" s="17">
        <v>2.95</v>
      </c>
      <c r="E32" s="17">
        <v>2.95</v>
      </c>
      <c r="F32" s="88">
        <v>0</v>
      </c>
      <c r="G32" s="88">
        <v>0</v>
      </c>
      <c r="H32" s="102">
        <v>0</v>
      </c>
      <c r="I32" s="102">
        <v>0</v>
      </c>
    </row>
    <row r="33" spans="1:9" ht="28.5" x14ac:dyDescent="0.15">
      <c r="A33" s="18" t="s">
        <v>105</v>
      </c>
      <c r="B33" s="19">
        <v>12</v>
      </c>
      <c r="C33" s="19">
        <v>12</v>
      </c>
      <c r="D33" s="19">
        <v>12.04</v>
      </c>
      <c r="E33" s="19">
        <v>12.04</v>
      </c>
      <c r="F33" s="89">
        <v>12</v>
      </c>
      <c r="G33" s="89">
        <v>12</v>
      </c>
      <c r="H33" s="17">
        <f>10*LOG10(H13/H29)</f>
        <v>15.051499783199061</v>
      </c>
      <c r="I33" s="17">
        <f>10*LOG10(I13/I29)</f>
        <v>15.051499783199061</v>
      </c>
    </row>
    <row r="34" spans="1:9" ht="30" x14ac:dyDescent="0.15">
      <c r="A34" s="8" t="s">
        <v>60</v>
      </c>
      <c r="B34" s="9">
        <v>3</v>
      </c>
      <c r="C34" s="9">
        <v>3</v>
      </c>
      <c r="D34" s="9">
        <v>3</v>
      </c>
      <c r="E34" s="9">
        <v>3</v>
      </c>
      <c r="F34" s="83">
        <v>3</v>
      </c>
      <c r="G34" s="83">
        <v>3</v>
      </c>
      <c r="H34" s="9">
        <v>3</v>
      </c>
      <c r="I34" s="9">
        <v>3</v>
      </c>
    </row>
    <row r="35" spans="1:9" ht="15" x14ac:dyDescent="0.15">
      <c r="A35" s="8" t="s">
        <v>61</v>
      </c>
      <c r="B35" s="9">
        <v>5</v>
      </c>
      <c r="C35" s="9">
        <v>5</v>
      </c>
      <c r="D35" s="9">
        <v>5</v>
      </c>
      <c r="E35" s="9">
        <v>5</v>
      </c>
      <c r="F35" s="83">
        <v>5</v>
      </c>
      <c r="G35" s="83">
        <v>5</v>
      </c>
      <c r="H35" s="9">
        <v>5</v>
      </c>
      <c r="I35" s="9">
        <v>5</v>
      </c>
    </row>
    <row r="36" spans="1:9" ht="15" x14ac:dyDescent="0.15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  <c r="F36" s="86">
        <v>-174</v>
      </c>
      <c r="G36" s="86">
        <v>-174</v>
      </c>
      <c r="H36" s="13">
        <v>-174</v>
      </c>
      <c r="I36" s="13">
        <v>-174</v>
      </c>
    </row>
    <row r="37" spans="1:9" ht="15" x14ac:dyDescent="0.15">
      <c r="A37" s="40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86" t="s">
        <v>16</v>
      </c>
      <c r="G37" s="86" t="s">
        <v>16</v>
      </c>
      <c r="H37" s="13" t="s">
        <v>16</v>
      </c>
      <c r="I37" s="13" t="s">
        <v>16</v>
      </c>
    </row>
    <row r="38" spans="1:9" ht="15" x14ac:dyDescent="0.15">
      <c r="A38" s="41" t="s">
        <v>65</v>
      </c>
      <c r="B38" s="17">
        <v>-999</v>
      </c>
      <c r="C38" s="17">
        <v>-999</v>
      </c>
      <c r="D38" s="17">
        <v>-999</v>
      </c>
      <c r="E38" s="17">
        <v>-999</v>
      </c>
      <c r="F38" s="88">
        <v>-999</v>
      </c>
      <c r="G38" s="88">
        <v>-999</v>
      </c>
      <c r="H38" s="102">
        <v>-165.7</v>
      </c>
      <c r="I38" s="102">
        <v>-165.7</v>
      </c>
    </row>
    <row r="39" spans="1:9" ht="30" x14ac:dyDescent="0.15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  <c r="F39" s="84" t="s">
        <v>16</v>
      </c>
      <c r="G39" s="84" t="s">
        <v>16</v>
      </c>
      <c r="H39" s="10" t="s">
        <v>16</v>
      </c>
      <c r="I39" s="10" t="s">
        <v>16</v>
      </c>
    </row>
    <row r="40" spans="1:9" ht="30" x14ac:dyDescent="0.15">
      <c r="A40" s="8" t="s">
        <v>107</v>
      </c>
      <c r="B40" s="13">
        <f t="shared" ref="B40:I40" si="3">10*LOG10(10^((B35+B36)/10)+10^(B38/10))</f>
        <v>-169.00000000000003</v>
      </c>
      <c r="C40" s="13">
        <f t="shared" si="3"/>
        <v>-169.00000000000003</v>
      </c>
      <c r="D40" s="13">
        <f t="shared" si="3"/>
        <v>-169.00000000000003</v>
      </c>
      <c r="E40" s="13">
        <f t="shared" si="3"/>
        <v>-169.00000000000003</v>
      </c>
      <c r="F40" s="86">
        <f t="shared" si="3"/>
        <v>-169.00000000000003</v>
      </c>
      <c r="G40" s="86">
        <f t="shared" si="3"/>
        <v>-169.00000000000003</v>
      </c>
      <c r="H40" s="13">
        <f t="shared" si="3"/>
        <v>-164.03352307536667</v>
      </c>
      <c r="I40" s="13">
        <f t="shared" si="3"/>
        <v>-164.03352307536667</v>
      </c>
    </row>
    <row r="41" spans="1:9" ht="15" x14ac:dyDescent="0.15">
      <c r="A41" s="21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86" t="s">
        <v>16</v>
      </c>
      <c r="G41" s="86" t="s">
        <v>16</v>
      </c>
      <c r="H41" s="13" t="s">
        <v>16</v>
      </c>
      <c r="I41" s="13" t="s">
        <v>16</v>
      </c>
    </row>
    <row r="42" spans="1:9" ht="15" x14ac:dyDescent="0.15">
      <c r="A42" s="43" t="s">
        <v>70</v>
      </c>
      <c r="B42" s="19">
        <f>28*360*1000</f>
        <v>10080000</v>
      </c>
      <c r="C42" s="19">
        <f>28*360*1000</f>
        <v>10080000</v>
      </c>
      <c r="D42" s="19">
        <f>35*360*1000</f>
        <v>12600000</v>
      </c>
      <c r="E42" s="19">
        <f>35*360*1000</f>
        <v>12600000</v>
      </c>
      <c r="F42" s="89">
        <f>30*360*1000</f>
        <v>10800000</v>
      </c>
      <c r="G42" s="89">
        <f>30*360*1000</f>
        <v>10800000</v>
      </c>
      <c r="H42" s="17">
        <f>30*360*1000</f>
        <v>10800000</v>
      </c>
      <c r="I42" s="17">
        <f>30*360*1000</f>
        <v>10800000</v>
      </c>
    </row>
    <row r="43" spans="1:9" ht="15" x14ac:dyDescent="0.15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  <c r="F43" s="84" t="s">
        <v>16</v>
      </c>
      <c r="G43" s="84" t="s">
        <v>16</v>
      </c>
      <c r="H43" s="10" t="s">
        <v>16</v>
      </c>
      <c r="I43" s="10" t="s">
        <v>16</v>
      </c>
    </row>
    <row r="44" spans="1:9" ht="15" x14ac:dyDescent="0.15">
      <c r="A44" s="8" t="s">
        <v>72</v>
      </c>
      <c r="B44" s="13">
        <f t="shared" ref="B44:I44" si="4">B40+10*LOG10(B42)</f>
        <v>-98.965394678904971</v>
      </c>
      <c r="C44" s="13">
        <f t="shared" si="4"/>
        <v>-98.965394678904971</v>
      </c>
      <c r="D44" s="13">
        <f t="shared" si="4"/>
        <v>-97.996294548824409</v>
      </c>
      <c r="E44" s="13">
        <f t="shared" si="4"/>
        <v>-97.996294548824409</v>
      </c>
      <c r="F44" s="86">
        <f t="shared" si="4"/>
        <v>-98.66576244513054</v>
      </c>
      <c r="G44" s="86">
        <f t="shared" si="4"/>
        <v>-98.66576244513054</v>
      </c>
      <c r="H44" s="13">
        <f t="shared" si="4"/>
        <v>-93.699285520497185</v>
      </c>
      <c r="I44" s="13">
        <f t="shared" si="4"/>
        <v>-93.699285520497185</v>
      </c>
    </row>
    <row r="45" spans="1:9" ht="15" x14ac:dyDescent="0.15">
      <c r="A45" s="4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86" t="s">
        <v>16</v>
      </c>
      <c r="G45" s="86" t="s">
        <v>16</v>
      </c>
      <c r="H45" s="13" t="s">
        <v>16</v>
      </c>
      <c r="I45" s="13" t="s">
        <v>16</v>
      </c>
    </row>
    <row r="46" spans="1:9" ht="15" x14ac:dyDescent="0.15">
      <c r="A46" s="43" t="s">
        <v>75</v>
      </c>
      <c r="B46" s="19">
        <v>-1.3</v>
      </c>
      <c r="C46" s="19">
        <v>-1.3</v>
      </c>
      <c r="D46" s="19">
        <v>-6.16</v>
      </c>
      <c r="E46" s="19">
        <v>-6.16</v>
      </c>
      <c r="F46" s="77">
        <v>-6.57</v>
      </c>
      <c r="G46" s="77">
        <v>-6.53</v>
      </c>
      <c r="H46" s="17">
        <v>-0.75</v>
      </c>
      <c r="I46" s="17">
        <v>-0.92</v>
      </c>
    </row>
    <row r="47" spans="1:9" ht="15" x14ac:dyDescent="0.15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83">
        <v>2</v>
      </c>
      <c r="G47" s="83">
        <v>2</v>
      </c>
      <c r="H47" s="9">
        <v>2</v>
      </c>
      <c r="I47" s="9">
        <v>2</v>
      </c>
    </row>
    <row r="48" spans="1:9" ht="30" x14ac:dyDescent="0.15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83" t="s">
        <v>16</v>
      </c>
      <c r="G48" s="83" t="s">
        <v>16</v>
      </c>
      <c r="H48" s="9" t="s">
        <v>16</v>
      </c>
      <c r="I48" s="9" t="s">
        <v>16</v>
      </c>
    </row>
    <row r="49" spans="1:9" ht="33.75" customHeight="1" x14ac:dyDescent="0.15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83">
        <v>0</v>
      </c>
      <c r="G49" s="83">
        <v>0</v>
      </c>
      <c r="H49" s="9">
        <v>0</v>
      </c>
      <c r="I49" s="9">
        <v>0</v>
      </c>
    </row>
    <row r="50" spans="1:9" ht="30" x14ac:dyDescent="0.15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84" t="s">
        <v>16</v>
      </c>
      <c r="G50" s="84" t="s">
        <v>16</v>
      </c>
      <c r="H50" s="10" t="s">
        <v>16</v>
      </c>
      <c r="I50" s="10" t="s">
        <v>16</v>
      </c>
    </row>
    <row r="51" spans="1:9" ht="30" x14ac:dyDescent="0.15">
      <c r="A51" s="8" t="s">
        <v>82</v>
      </c>
      <c r="B51" s="13">
        <f t="shared" ref="B51:I51" si="5">B44+B46+B47-B49</f>
        <v>-98.265394678904968</v>
      </c>
      <c r="C51" s="13">
        <f t="shared" si="5"/>
        <v>-98.265394678904968</v>
      </c>
      <c r="D51" s="13">
        <f t="shared" si="5"/>
        <v>-102.15629454882441</v>
      </c>
      <c r="E51" s="13">
        <f t="shared" si="5"/>
        <v>-102.15629454882441</v>
      </c>
      <c r="F51" s="86">
        <f t="shared" si="5"/>
        <v>-103.23576244513055</v>
      </c>
      <c r="G51" s="86">
        <f t="shared" si="5"/>
        <v>-103.19576244513054</v>
      </c>
      <c r="H51" s="13">
        <f t="shared" si="5"/>
        <v>-92.449285520497185</v>
      </c>
      <c r="I51" s="13">
        <f t="shared" si="5"/>
        <v>-92.619285520497186</v>
      </c>
    </row>
    <row r="52" spans="1:9" ht="30" x14ac:dyDescent="0.15">
      <c r="A52" s="4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91" t="s">
        <v>16</v>
      </c>
      <c r="G52" s="91" t="s">
        <v>16</v>
      </c>
      <c r="H52" s="25" t="s">
        <v>16</v>
      </c>
      <c r="I52" s="25" t="s">
        <v>16</v>
      </c>
    </row>
    <row r="53" spans="1:9" ht="30" x14ac:dyDescent="0.15">
      <c r="A53" s="45" t="s">
        <v>85</v>
      </c>
      <c r="B53" s="23">
        <f t="shared" ref="B53:I53" si="6">B26+B30+B33-B34-B51</f>
        <v>142.03660722610158</v>
      </c>
      <c r="C53" s="23">
        <f t="shared" si="6"/>
        <v>139.03660722610158</v>
      </c>
      <c r="D53" s="23">
        <f t="shared" si="6"/>
        <v>143.01750709602103</v>
      </c>
      <c r="E53" s="23">
        <f t="shared" si="6"/>
        <v>140.01750709602103</v>
      </c>
      <c r="F53" s="90">
        <f t="shared" si="6"/>
        <v>147.00697499232717</v>
      </c>
      <c r="G53" s="90">
        <f t="shared" si="6"/>
        <v>143.96697499232715</v>
      </c>
      <c r="H53" s="23">
        <f t="shared" si="6"/>
        <v>139.27199785089289</v>
      </c>
      <c r="I53" s="23">
        <f t="shared" si="6"/>
        <v>136.44199785089288</v>
      </c>
    </row>
    <row r="54" spans="1:9" x14ac:dyDescent="0.15">
      <c r="A54" s="5" t="s">
        <v>86</v>
      </c>
      <c r="B54" s="14"/>
      <c r="C54" s="14"/>
      <c r="D54" s="14"/>
      <c r="E54" s="14"/>
      <c r="F54" s="87"/>
      <c r="G54" s="87"/>
      <c r="H54" s="14"/>
      <c r="I54" s="14"/>
    </row>
    <row r="55" spans="1:9" ht="16.5" customHeight="1" x14ac:dyDescent="0.15">
      <c r="A55" s="16" t="s">
        <v>87</v>
      </c>
      <c r="B55" s="17">
        <v>7</v>
      </c>
      <c r="C55" s="17">
        <v>7</v>
      </c>
      <c r="D55" s="17">
        <v>7</v>
      </c>
      <c r="E55" s="17">
        <v>7</v>
      </c>
      <c r="F55" s="88">
        <v>7</v>
      </c>
      <c r="G55" s="88">
        <v>7</v>
      </c>
      <c r="H55" s="102">
        <v>7</v>
      </c>
      <c r="I55" s="102">
        <v>7</v>
      </c>
    </row>
    <row r="56" spans="1:9" ht="30" x14ac:dyDescent="0.15">
      <c r="A56" s="40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92" t="s">
        <v>16</v>
      </c>
      <c r="G56" s="92" t="s">
        <v>16</v>
      </c>
      <c r="H56" s="26" t="s">
        <v>16</v>
      </c>
      <c r="I56" s="26" t="s">
        <v>16</v>
      </c>
    </row>
    <row r="57" spans="1:9" ht="30" x14ac:dyDescent="0.15">
      <c r="A57" s="41" t="s">
        <v>90</v>
      </c>
      <c r="B57" s="17">
        <v>4.4800000000000004</v>
      </c>
      <c r="C57" s="17">
        <v>4.4800000000000004</v>
      </c>
      <c r="D57" s="17">
        <v>4.4800000000000004</v>
      </c>
      <c r="E57" s="17">
        <v>4.4800000000000004</v>
      </c>
      <c r="F57" s="88">
        <v>4.4800000000000004</v>
      </c>
      <c r="G57" s="88">
        <v>4.4800000000000004</v>
      </c>
      <c r="H57" s="102">
        <v>4.4800000000000004</v>
      </c>
      <c r="I57" s="102">
        <v>4.4800000000000004</v>
      </c>
    </row>
    <row r="58" spans="1:9" ht="15" x14ac:dyDescent="0.15">
      <c r="A58" s="16" t="s">
        <v>91</v>
      </c>
      <c r="B58" s="17">
        <v>0</v>
      </c>
      <c r="C58" s="17">
        <v>0</v>
      </c>
      <c r="D58" s="17">
        <v>0</v>
      </c>
      <c r="E58" s="17">
        <v>0</v>
      </c>
      <c r="F58" s="88">
        <v>0</v>
      </c>
      <c r="G58" s="88">
        <v>0</v>
      </c>
      <c r="H58" s="102">
        <v>0</v>
      </c>
      <c r="I58" s="102">
        <v>0</v>
      </c>
    </row>
    <row r="59" spans="1:9" ht="15" x14ac:dyDescent="0.15">
      <c r="A59" s="16" t="s">
        <v>92</v>
      </c>
      <c r="B59" s="17">
        <v>26.25</v>
      </c>
      <c r="C59" s="17">
        <v>26.25</v>
      </c>
      <c r="D59" s="17">
        <v>26.25</v>
      </c>
      <c r="E59" s="17">
        <v>26.25</v>
      </c>
      <c r="F59" s="88">
        <v>26.25</v>
      </c>
      <c r="G59" s="88">
        <v>26.25</v>
      </c>
      <c r="H59" s="102">
        <v>26.25</v>
      </c>
      <c r="I59" s="102">
        <v>26.25</v>
      </c>
    </row>
    <row r="60" spans="1:9" ht="15" x14ac:dyDescent="0.15">
      <c r="A60" s="16" t="s">
        <v>93</v>
      </c>
      <c r="B60" s="17">
        <v>0</v>
      </c>
      <c r="C60" s="17">
        <v>0</v>
      </c>
      <c r="D60" s="17">
        <v>0</v>
      </c>
      <c r="E60" s="17">
        <v>0</v>
      </c>
      <c r="F60" s="88">
        <v>0</v>
      </c>
      <c r="G60" s="88">
        <v>0</v>
      </c>
      <c r="H60" s="102">
        <v>0</v>
      </c>
      <c r="I60" s="102">
        <v>0</v>
      </c>
    </row>
    <row r="61" spans="1:9" ht="30" x14ac:dyDescent="0.15">
      <c r="A61" s="44" t="s">
        <v>108</v>
      </c>
      <c r="B61" s="25" t="s">
        <v>16</v>
      </c>
      <c r="C61" s="25" t="s">
        <v>16</v>
      </c>
      <c r="D61" s="25" t="s">
        <v>16</v>
      </c>
      <c r="E61" s="25" t="s">
        <v>16</v>
      </c>
      <c r="F61" s="91" t="s">
        <v>16</v>
      </c>
      <c r="G61" s="91" t="s">
        <v>16</v>
      </c>
      <c r="H61" s="25" t="s">
        <v>16</v>
      </c>
      <c r="I61" s="25" t="s">
        <v>16</v>
      </c>
    </row>
    <row r="62" spans="1:9" ht="30" x14ac:dyDescent="0.15">
      <c r="A62" s="45" t="s">
        <v>109</v>
      </c>
      <c r="B62" s="23">
        <f t="shared" ref="B62:I62" si="7">B53-B57+B58-B59+B60</f>
        <v>111.30660722610159</v>
      </c>
      <c r="C62" s="23">
        <f t="shared" si="7"/>
        <v>108.30660722610159</v>
      </c>
      <c r="D62" s="23">
        <f t="shared" si="7"/>
        <v>112.28750709602105</v>
      </c>
      <c r="E62" s="23">
        <f t="shared" si="7"/>
        <v>109.28750709602105</v>
      </c>
      <c r="F62" s="90">
        <f t="shared" si="7"/>
        <v>116.27697499232718</v>
      </c>
      <c r="G62" s="90">
        <f t="shared" si="7"/>
        <v>113.23697499232716</v>
      </c>
      <c r="H62" s="23">
        <f t="shared" si="7"/>
        <v>108.5419978508929</v>
      </c>
      <c r="I62" s="23">
        <f t="shared" si="7"/>
        <v>105.71199785089289</v>
      </c>
    </row>
    <row r="63" spans="1:9" x14ac:dyDescent="0.15">
      <c r="B63" s="46"/>
      <c r="C63" s="46"/>
      <c r="D63" s="46"/>
      <c r="E63" s="46"/>
      <c r="F63" s="93"/>
      <c r="G63" s="93"/>
      <c r="H63" s="46"/>
      <c r="I63" s="46"/>
    </row>
    <row r="64" spans="1:9" ht="15" x14ac:dyDescent="0.15">
      <c r="A64" s="44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91" t="s">
        <v>16</v>
      </c>
      <c r="G64" s="91" t="s">
        <v>16</v>
      </c>
      <c r="H64" s="25" t="s">
        <v>16</v>
      </c>
      <c r="I64" s="25" t="s">
        <v>16</v>
      </c>
    </row>
    <row r="65" spans="1:9" ht="15" x14ac:dyDescent="0.15">
      <c r="A65" s="45" t="s">
        <v>98</v>
      </c>
      <c r="B65" s="23">
        <f t="shared" ref="B65:I65" si="8">B17-B23-B51+B21+B33</f>
        <v>133.26539467890495</v>
      </c>
      <c r="C65" s="23">
        <f t="shared" si="8"/>
        <v>133.26539467890495</v>
      </c>
      <c r="D65" s="23">
        <f t="shared" si="8"/>
        <v>137.1962945488244</v>
      </c>
      <c r="E65" s="23">
        <f t="shared" si="8"/>
        <v>137.1962945488244</v>
      </c>
      <c r="F65" s="90">
        <f t="shared" si="8"/>
        <v>138.23576244513055</v>
      </c>
      <c r="G65" s="90">
        <f t="shared" si="8"/>
        <v>138.19576244513053</v>
      </c>
      <c r="H65" s="23">
        <f t="shared" si="8"/>
        <v>130.50078530369623</v>
      </c>
      <c r="I65" s="23">
        <f t="shared" si="8"/>
        <v>130.67078530369625</v>
      </c>
    </row>
  </sheetData>
  <mergeCells count="4">
    <mergeCell ref="B1:C1"/>
    <mergeCell ref="D1:E1"/>
    <mergeCell ref="F1:G1"/>
    <mergeCell ref="H1:I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xSplit="1" ySplit="1" topLeftCell="B2" activePane="bottomRight" state="frozen"/>
      <selection pane="topRight"/>
      <selection pane="bottomLeft"/>
      <selection pane="bottomRight" activeCell="J1" sqref="J1:L65"/>
    </sheetView>
  </sheetViews>
  <sheetFormatPr defaultColWidth="9" defaultRowHeight="14.25" x14ac:dyDescent="0.15"/>
  <cols>
    <col min="1" max="1" width="62.125" style="1" customWidth="1"/>
    <col min="2" max="2" width="15.625" style="2" customWidth="1"/>
    <col min="3" max="4" width="15.625" style="3" customWidth="1"/>
    <col min="5" max="5" width="15.625" style="2" customWidth="1"/>
    <col min="6" max="6" width="15.625" style="3" customWidth="1"/>
    <col min="7" max="7" width="15.625" style="82" customWidth="1"/>
    <col min="8" max="12" width="15.625" style="3" customWidth="1"/>
    <col min="13" max="16384" width="9" style="3"/>
  </cols>
  <sheetData>
    <row r="1" spans="1:12" ht="14.25" customHeight="1" x14ac:dyDescent="0.15">
      <c r="A1" s="4"/>
      <c r="B1" s="100" t="s">
        <v>100</v>
      </c>
      <c r="C1" s="100"/>
      <c r="D1" s="100"/>
      <c r="E1" s="100" t="s">
        <v>101</v>
      </c>
      <c r="F1" s="100"/>
      <c r="G1" s="101" t="s">
        <v>113</v>
      </c>
      <c r="H1" s="101"/>
      <c r="I1" s="101"/>
      <c r="J1" s="100" t="s">
        <v>116</v>
      </c>
      <c r="K1" s="100"/>
      <c r="L1" s="100"/>
    </row>
    <row r="2" spans="1:12" ht="29.25" customHeight="1" x14ac:dyDescent="0.15">
      <c r="A2" s="5" t="s">
        <v>10</v>
      </c>
      <c r="B2" s="47" t="s">
        <v>102</v>
      </c>
      <c r="C2" s="48" t="s">
        <v>103</v>
      </c>
      <c r="D2" s="48" t="s">
        <v>104</v>
      </c>
      <c r="E2" s="47" t="s">
        <v>102</v>
      </c>
      <c r="F2" s="48" t="s">
        <v>104</v>
      </c>
      <c r="G2" s="94" t="s">
        <v>102</v>
      </c>
      <c r="H2" s="95" t="s">
        <v>103</v>
      </c>
      <c r="I2" s="95" t="s">
        <v>104</v>
      </c>
      <c r="J2" s="6" t="s">
        <v>102</v>
      </c>
      <c r="K2" s="7" t="s">
        <v>103</v>
      </c>
      <c r="L2" s="7" t="s">
        <v>104</v>
      </c>
    </row>
    <row r="3" spans="1:12" ht="15" x14ac:dyDescent="0.15">
      <c r="A3" s="8" t="s">
        <v>11</v>
      </c>
      <c r="B3" s="9">
        <v>4</v>
      </c>
      <c r="C3" s="9">
        <v>4</v>
      </c>
      <c r="D3" s="9">
        <v>4</v>
      </c>
      <c r="E3" s="9">
        <v>4</v>
      </c>
      <c r="F3" s="9">
        <v>4</v>
      </c>
      <c r="G3" s="70">
        <v>2.6</v>
      </c>
      <c r="H3" s="70">
        <v>2.6</v>
      </c>
      <c r="I3" s="70">
        <v>2.6</v>
      </c>
      <c r="J3" s="9">
        <v>4</v>
      </c>
      <c r="K3" s="9">
        <v>4</v>
      </c>
      <c r="L3" s="9">
        <v>4</v>
      </c>
    </row>
    <row r="4" spans="1:12" ht="15" x14ac:dyDescent="0.15">
      <c r="A4" s="8" t="s">
        <v>13</v>
      </c>
      <c r="B4" s="27">
        <v>100</v>
      </c>
      <c r="C4" s="27">
        <v>100</v>
      </c>
      <c r="D4" s="27">
        <v>100</v>
      </c>
      <c r="E4" s="27">
        <v>100</v>
      </c>
      <c r="F4" s="27">
        <v>100</v>
      </c>
      <c r="G4" s="70">
        <v>100</v>
      </c>
      <c r="H4" s="70">
        <v>100</v>
      </c>
      <c r="I4" s="70">
        <v>100</v>
      </c>
      <c r="J4" s="9">
        <v>100</v>
      </c>
      <c r="K4" s="9">
        <v>100</v>
      </c>
      <c r="L4" s="9">
        <v>100</v>
      </c>
    </row>
    <row r="5" spans="1:12" ht="15" x14ac:dyDescent="0.15">
      <c r="A5" s="8" t="s">
        <v>15</v>
      </c>
      <c r="B5" s="28" t="s">
        <v>16</v>
      </c>
      <c r="C5" s="28" t="s">
        <v>16</v>
      </c>
      <c r="D5" s="28" t="s">
        <v>16</v>
      </c>
      <c r="E5" s="28" t="s">
        <v>16</v>
      </c>
      <c r="F5" s="28" t="s">
        <v>16</v>
      </c>
      <c r="G5" s="71" t="s">
        <v>16</v>
      </c>
      <c r="H5" s="71" t="s">
        <v>16</v>
      </c>
      <c r="I5" s="71" t="s">
        <v>16</v>
      </c>
      <c r="J5" s="10" t="s">
        <v>16</v>
      </c>
      <c r="K5" s="10" t="s">
        <v>16</v>
      </c>
      <c r="L5" s="10" t="s">
        <v>16</v>
      </c>
    </row>
    <row r="6" spans="1:12" ht="15" x14ac:dyDescent="0.15">
      <c r="A6" s="8" t="s">
        <v>17</v>
      </c>
      <c r="B6" s="28" t="s">
        <v>16</v>
      </c>
      <c r="C6" s="28" t="s">
        <v>16</v>
      </c>
      <c r="D6" s="28" t="s">
        <v>16</v>
      </c>
      <c r="E6" s="28" t="s">
        <v>16</v>
      </c>
      <c r="F6" s="28" t="s">
        <v>16</v>
      </c>
      <c r="G6" s="71" t="s">
        <v>16</v>
      </c>
      <c r="H6" s="71" t="s">
        <v>16</v>
      </c>
      <c r="I6" s="71" t="s">
        <v>16</v>
      </c>
      <c r="J6" s="10" t="s">
        <v>16</v>
      </c>
      <c r="K6" s="10" t="s">
        <v>16</v>
      </c>
      <c r="L6" s="10" t="s">
        <v>16</v>
      </c>
    </row>
    <row r="7" spans="1:12" ht="15" x14ac:dyDescent="0.15">
      <c r="A7" s="8" t="s">
        <v>19</v>
      </c>
      <c r="B7" s="30">
        <v>0.01</v>
      </c>
      <c r="C7" s="30">
        <v>0.01</v>
      </c>
      <c r="D7" s="30">
        <v>0.01</v>
      </c>
      <c r="E7" s="30">
        <v>0.01</v>
      </c>
      <c r="F7" s="30">
        <v>0.01</v>
      </c>
      <c r="G7" s="72">
        <v>0.01</v>
      </c>
      <c r="H7" s="72">
        <v>0.01</v>
      </c>
      <c r="I7" s="72">
        <v>0.01</v>
      </c>
      <c r="J7" s="58">
        <v>0.01</v>
      </c>
      <c r="K7" s="58">
        <v>0.01</v>
      </c>
      <c r="L7" s="58">
        <v>0.01</v>
      </c>
    </row>
    <row r="8" spans="1:12" ht="15" x14ac:dyDescent="0.15">
      <c r="A8" s="8" t="s">
        <v>20</v>
      </c>
      <c r="B8" s="28" t="s">
        <v>16</v>
      </c>
      <c r="C8" s="28" t="s">
        <v>16</v>
      </c>
      <c r="D8" s="28" t="s">
        <v>16</v>
      </c>
      <c r="E8" s="28" t="s">
        <v>16</v>
      </c>
      <c r="F8" s="28" t="s">
        <v>16</v>
      </c>
      <c r="G8" s="71" t="s">
        <v>16</v>
      </c>
      <c r="H8" s="71" t="s">
        <v>16</v>
      </c>
      <c r="I8" s="71" t="s">
        <v>16</v>
      </c>
      <c r="J8" s="10" t="s">
        <v>16</v>
      </c>
      <c r="K8" s="10" t="s">
        <v>16</v>
      </c>
      <c r="L8" s="10" t="s">
        <v>16</v>
      </c>
    </row>
    <row r="9" spans="1:12" ht="30" x14ac:dyDescent="0.15">
      <c r="A9" s="8" t="s">
        <v>21</v>
      </c>
      <c r="B9" s="29" t="s">
        <v>22</v>
      </c>
      <c r="C9" s="29" t="s">
        <v>22</v>
      </c>
      <c r="D9" s="29" t="s">
        <v>22</v>
      </c>
      <c r="E9" s="29" t="s">
        <v>22</v>
      </c>
      <c r="F9" s="29" t="s">
        <v>22</v>
      </c>
      <c r="G9" s="73" t="s">
        <v>22</v>
      </c>
      <c r="H9" s="73" t="s">
        <v>22</v>
      </c>
      <c r="I9" s="73" t="s">
        <v>22</v>
      </c>
      <c r="J9" s="13" t="s">
        <v>22</v>
      </c>
      <c r="K9" s="13" t="s">
        <v>22</v>
      </c>
      <c r="L9" s="13" t="s">
        <v>22</v>
      </c>
    </row>
    <row r="10" spans="1:12" ht="15" x14ac:dyDescent="0.15">
      <c r="A10" s="8" t="s">
        <v>23</v>
      </c>
      <c r="B10" s="29">
        <v>3</v>
      </c>
      <c r="C10" s="29">
        <v>3</v>
      </c>
      <c r="D10" s="29">
        <v>3</v>
      </c>
      <c r="E10" s="29">
        <v>3</v>
      </c>
      <c r="F10" s="29">
        <v>3</v>
      </c>
      <c r="G10" s="73">
        <v>3</v>
      </c>
      <c r="H10" s="73">
        <v>3</v>
      </c>
      <c r="I10" s="73">
        <v>3</v>
      </c>
      <c r="J10" s="13">
        <v>3</v>
      </c>
      <c r="K10" s="13">
        <v>3</v>
      </c>
      <c r="L10" s="13">
        <v>3</v>
      </c>
    </row>
    <row r="11" spans="1:12" x14ac:dyDescent="0.15">
      <c r="A11" s="5" t="s">
        <v>24</v>
      </c>
      <c r="B11" s="31"/>
      <c r="C11" s="31"/>
      <c r="D11" s="31"/>
      <c r="E11" s="31"/>
      <c r="F11" s="31"/>
      <c r="G11" s="74"/>
      <c r="H11" s="74"/>
      <c r="I11" s="74"/>
      <c r="J11" s="14"/>
      <c r="K11" s="14"/>
      <c r="L11" s="14"/>
    </row>
    <row r="12" spans="1:12" ht="15" customHeight="1" x14ac:dyDescent="0.15">
      <c r="A12" s="8" t="s">
        <v>25</v>
      </c>
      <c r="B12" s="29">
        <v>192</v>
      </c>
      <c r="C12" s="29">
        <v>192</v>
      </c>
      <c r="D12" s="29">
        <v>192</v>
      </c>
      <c r="E12" s="29">
        <v>192</v>
      </c>
      <c r="F12" s="29">
        <v>192</v>
      </c>
      <c r="G12" s="73">
        <v>192</v>
      </c>
      <c r="H12" s="73">
        <v>192</v>
      </c>
      <c r="I12" s="73">
        <v>192</v>
      </c>
      <c r="J12" s="13">
        <v>192</v>
      </c>
      <c r="K12" s="13">
        <v>192</v>
      </c>
      <c r="L12" s="13">
        <v>192</v>
      </c>
    </row>
    <row r="13" spans="1:12" ht="15" x14ac:dyDescent="0.15">
      <c r="A13" s="8" t="s">
        <v>27</v>
      </c>
      <c r="B13" s="29">
        <v>64</v>
      </c>
      <c r="C13" s="29">
        <v>64</v>
      </c>
      <c r="D13" s="29">
        <v>64</v>
      </c>
      <c r="E13" s="29">
        <v>64</v>
      </c>
      <c r="F13" s="29">
        <v>64</v>
      </c>
      <c r="G13" s="73">
        <v>64</v>
      </c>
      <c r="H13" s="73">
        <v>64</v>
      </c>
      <c r="I13" s="73">
        <v>64</v>
      </c>
      <c r="J13" s="13">
        <v>64</v>
      </c>
      <c r="K13" s="13">
        <v>64</v>
      </c>
      <c r="L13" s="13">
        <v>64</v>
      </c>
    </row>
    <row r="14" spans="1:12" ht="15" x14ac:dyDescent="0.15">
      <c r="A14" s="16" t="s">
        <v>29</v>
      </c>
      <c r="B14" s="32">
        <v>4</v>
      </c>
      <c r="C14" s="32">
        <v>4</v>
      </c>
      <c r="D14" s="32">
        <v>4</v>
      </c>
      <c r="E14" s="32">
        <v>4</v>
      </c>
      <c r="F14" s="32">
        <v>4</v>
      </c>
      <c r="G14" s="75">
        <v>4</v>
      </c>
      <c r="H14" s="75">
        <v>4</v>
      </c>
      <c r="I14" s="75">
        <v>4</v>
      </c>
      <c r="J14" s="102">
        <v>2</v>
      </c>
      <c r="K14" s="102">
        <v>2</v>
      </c>
      <c r="L14" s="102">
        <v>2</v>
      </c>
    </row>
    <row r="15" spans="1:12" ht="15" x14ac:dyDescent="0.15">
      <c r="A15" s="16" t="s">
        <v>31</v>
      </c>
      <c r="B15" s="32">
        <v>33</v>
      </c>
      <c r="C15" s="32">
        <v>33</v>
      </c>
      <c r="D15" s="32">
        <v>33</v>
      </c>
      <c r="E15" s="32">
        <v>24</v>
      </c>
      <c r="F15" s="32">
        <v>24</v>
      </c>
      <c r="G15" s="75">
        <v>24</v>
      </c>
      <c r="H15" s="75">
        <v>24</v>
      </c>
      <c r="I15" s="75">
        <v>24</v>
      </c>
      <c r="J15" s="103">
        <v>33</v>
      </c>
      <c r="K15" s="103">
        <v>33</v>
      </c>
      <c r="L15" s="103">
        <v>33</v>
      </c>
    </row>
    <row r="16" spans="1:12" ht="15" x14ac:dyDescent="0.15">
      <c r="A16" s="8" t="s">
        <v>33</v>
      </c>
      <c r="B16" s="29">
        <f t="shared" ref="B16:L16" si="0">B15+10*LOG10(B4)</f>
        <v>53</v>
      </c>
      <c r="C16" s="29">
        <f t="shared" si="0"/>
        <v>53</v>
      </c>
      <c r="D16" s="29">
        <f t="shared" si="0"/>
        <v>53</v>
      </c>
      <c r="E16" s="29">
        <f t="shared" si="0"/>
        <v>44</v>
      </c>
      <c r="F16" s="29">
        <f t="shared" si="0"/>
        <v>44</v>
      </c>
      <c r="G16" s="73">
        <f t="shared" si="0"/>
        <v>44</v>
      </c>
      <c r="H16" s="73">
        <f t="shared" si="0"/>
        <v>44</v>
      </c>
      <c r="I16" s="73">
        <f t="shared" si="0"/>
        <v>44</v>
      </c>
      <c r="J16" s="13">
        <f t="shared" si="0"/>
        <v>53</v>
      </c>
      <c r="K16" s="13">
        <f t="shared" si="0"/>
        <v>53</v>
      </c>
      <c r="L16" s="13">
        <f t="shared" si="0"/>
        <v>53</v>
      </c>
    </row>
    <row r="17" spans="1:12" ht="30" x14ac:dyDescent="0.15">
      <c r="A17" s="8" t="s">
        <v>35</v>
      </c>
      <c r="B17" s="29">
        <f t="shared" ref="B17:L17" si="1">B15+10*LOG10(B41/1000000)</f>
        <v>45.375437381428746</v>
      </c>
      <c r="C17" s="29">
        <f t="shared" si="1"/>
        <v>45.375437381428746</v>
      </c>
      <c r="D17" s="29">
        <f t="shared" si="1"/>
        <v>45.375437381428746</v>
      </c>
      <c r="E17" s="29">
        <f t="shared" si="1"/>
        <v>36.375437381428746</v>
      </c>
      <c r="F17" s="29">
        <f t="shared" si="1"/>
        <v>36.375437381428746</v>
      </c>
      <c r="G17" s="73">
        <f t="shared" si="1"/>
        <v>36.375437381428746</v>
      </c>
      <c r="H17" s="73">
        <f t="shared" si="1"/>
        <v>36.375437381428746</v>
      </c>
      <c r="I17" s="73">
        <f t="shared" si="1"/>
        <v>36.375437381428746</v>
      </c>
      <c r="J17" s="13">
        <f t="shared" si="1"/>
        <v>45.375437381428746</v>
      </c>
      <c r="K17" s="13">
        <f t="shared" si="1"/>
        <v>45.375437381428746</v>
      </c>
      <c r="L17" s="13">
        <f t="shared" si="1"/>
        <v>45.375437381428746</v>
      </c>
    </row>
    <row r="18" spans="1:12" ht="45" x14ac:dyDescent="0.15">
      <c r="A18" s="15" t="s">
        <v>37</v>
      </c>
      <c r="B18" s="29">
        <f t="shared" ref="B18:L18" si="2">B19+10*LOG10(B12/B13)-B20</f>
        <v>12.771212547196624</v>
      </c>
      <c r="C18" s="29">
        <f t="shared" si="2"/>
        <v>12.771212547196624</v>
      </c>
      <c r="D18" s="29">
        <f t="shared" si="2"/>
        <v>12.771212547196624</v>
      </c>
      <c r="E18" s="29">
        <f t="shared" si="2"/>
        <v>9.8212125471966232</v>
      </c>
      <c r="F18" s="29">
        <f t="shared" si="2"/>
        <v>9.8212125471966232</v>
      </c>
      <c r="G18" s="73">
        <f t="shared" si="2"/>
        <v>12.771212547196624</v>
      </c>
      <c r="H18" s="73">
        <f t="shared" si="2"/>
        <v>12.771212547196624</v>
      </c>
      <c r="I18" s="73">
        <f t="shared" si="2"/>
        <v>12.771212547196624</v>
      </c>
      <c r="J18" s="13">
        <f t="shared" si="2"/>
        <v>10.121212547196624</v>
      </c>
      <c r="K18" s="13">
        <f t="shared" si="2"/>
        <v>10.121212547196624</v>
      </c>
      <c r="L18" s="13">
        <f t="shared" si="2"/>
        <v>10.121212547196624</v>
      </c>
    </row>
    <row r="19" spans="1:12" ht="15" x14ac:dyDescent="0.15">
      <c r="A19" s="8" t="s">
        <v>39</v>
      </c>
      <c r="B19" s="29">
        <v>8</v>
      </c>
      <c r="C19" s="29">
        <v>8</v>
      </c>
      <c r="D19" s="29">
        <v>8</v>
      </c>
      <c r="E19" s="29">
        <v>8</v>
      </c>
      <c r="F19" s="29">
        <v>8</v>
      </c>
      <c r="G19" s="73">
        <v>8</v>
      </c>
      <c r="H19" s="73">
        <v>8</v>
      </c>
      <c r="I19" s="73">
        <v>8</v>
      </c>
      <c r="J19" s="13">
        <v>8</v>
      </c>
      <c r="K19" s="13">
        <v>8</v>
      </c>
      <c r="L19" s="13">
        <v>8</v>
      </c>
    </row>
    <row r="20" spans="1:12" ht="45" x14ac:dyDescent="0.15">
      <c r="A20" s="16" t="s">
        <v>41</v>
      </c>
      <c r="B20" s="32">
        <v>0</v>
      </c>
      <c r="C20" s="32">
        <v>0</v>
      </c>
      <c r="D20" s="32">
        <v>0</v>
      </c>
      <c r="E20" s="32">
        <v>2.95</v>
      </c>
      <c r="F20" s="32">
        <v>2.95</v>
      </c>
      <c r="G20" s="75">
        <v>0</v>
      </c>
      <c r="H20" s="75">
        <v>0</v>
      </c>
      <c r="I20" s="75">
        <v>0</v>
      </c>
      <c r="J20" s="102">
        <v>2.65</v>
      </c>
      <c r="K20" s="102">
        <v>2.65</v>
      </c>
      <c r="L20" s="102">
        <v>2.65</v>
      </c>
    </row>
    <row r="21" spans="1:12" ht="61.5" customHeight="1" x14ac:dyDescent="0.15">
      <c r="A21" s="33" t="s">
        <v>43</v>
      </c>
      <c r="B21" s="34">
        <v>8</v>
      </c>
      <c r="C21" s="34">
        <v>8</v>
      </c>
      <c r="D21" s="34">
        <v>8</v>
      </c>
      <c r="E21" s="34">
        <v>1.61</v>
      </c>
      <c r="F21" s="34">
        <v>1.61</v>
      </c>
      <c r="G21" s="76">
        <v>8</v>
      </c>
      <c r="H21" s="76">
        <v>8</v>
      </c>
      <c r="I21" s="76">
        <v>8</v>
      </c>
      <c r="J21" s="17">
        <f>10*LOG10(J13/J14)-8</f>
        <v>7.0514997831990609</v>
      </c>
      <c r="K21" s="17">
        <f t="shared" ref="K21" si="3">10*LOG10(K13/K14)-8</f>
        <v>7.0514997831990609</v>
      </c>
      <c r="L21" s="17">
        <f>10*LOG10(L13/L14)-8</f>
        <v>7.0514997831990609</v>
      </c>
    </row>
    <row r="22" spans="1:12" ht="15" x14ac:dyDescent="0.15">
      <c r="A22" s="8" t="s">
        <v>45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73">
        <v>0</v>
      </c>
      <c r="H22" s="73">
        <v>0</v>
      </c>
      <c r="I22" s="73">
        <v>0</v>
      </c>
      <c r="J22" s="13">
        <v>0</v>
      </c>
      <c r="K22" s="13">
        <v>0</v>
      </c>
      <c r="L22" s="13">
        <v>0</v>
      </c>
    </row>
    <row r="23" spans="1:12" ht="15" x14ac:dyDescent="0.15">
      <c r="A23" s="8" t="s">
        <v>47</v>
      </c>
      <c r="B23" s="29">
        <v>0</v>
      </c>
      <c r="C23" s="29">
        <v>0</v>
      </c>
      <c r="D23" s="29">
        <v>0</v>
      </c>
      <c r="E23" s="29">
        <v>0</v>
      </c>
      <c r="F23" s="29">
        <v>0</v>
      </c>
      <c r="G23" s="73">
        <v>0</v>
      </c>
      <c r="H23" s="73">
        <v>0</v>
      </c>
      <c r="I23" s="73">
        <v>0</v>
      </c>
      <c r="J23" s="13">
        <v>0</v>
      </c>
      <c r="K23" s="13">
        <v>0</v>
      </c>
      <c r="L23" s="13">
        <v>0</v>
      </c>
    </row>
    <row r="24" spans="1:12" ht="30" x14ac:dyDescent="0.15">
      <c r="A24" s="8" t="s">
        <v>48</v>
      </c>
      <c r="B24" s="29">
        <v>3</v>
      </c>
      <c r="C24" s="29">
        <v>3</v>
      </c>
      <c r="D24" s="29">
        <v>3</v>
      </c>
      <c r="E24" s="29">
        <v>3</v>
      </c>
      <c r="F24" s="29">
        <v>3</v>
      </c>
      <c r="G24" s="73">
        <v>3</v>
      </c>
      <c r="H24" s="73">
        <v>3</v>
      </c>
      <c r="I24" s="73">
        <v>3</v>
      </c>
      <c r="J24" s="13">
        <v>3</v>
      </c>
      <c r="K24" s="13">
        <v>3</v>
      </c>
      <c r="L24" s="13">
        <v>3</v>
      </c>
    </row>
    <row r="25" spans="1:12" ht="15" x14ac:dyDescent="0.15">
      <c r="A25" s="8" t="s">
        <v>49</v>
      </c>
      <c r="B25" s="29">
        <f t="shared" ref="B25:L25" si="4">B17+B18+B21+B22-B24</f>
        <v>63.146649928625379</v>
      </c>
      <c r="C25" s="29">
        <f t="shared" si="4"/>
        <v>63.146649928625379</v>
      </c>
      <c r="D25" s="29">
        <f t="shared" si="4"/>
        <v>63.146649928625379</v>
      </c>
      <c r="E25" s="29">
        <f t="shared" si="4"/>
        <v>44.806649928625369</v>
      </c>
      <c r="F25" s="29">
        <f t="shared" si="4"/>
        <v>44.806649928625369</v>
      </c>
      <c r="G25" s="73">
        <f t="shared" si="4"/>
        <v>54.146649928625372</v>
      </c>
      <c r="H25" s="73">
        <f t="shared" si="4"/>
        <v>54.146649928625372</v>
      </c>
      <c r="I25" s="73">
        <f t="shared" si="4"/>
        <v>54.146649928625372</v>
      </c>
      <c r="J25" s="13">
        <f t="shared" si="4"/>
        <v>59.548149711824436</v>
      </c>
      <c r="K25" s="13">
        <f t="shared" si="4"/>
        <v>59.548149711824436</v>
      </c>
      <c r="L25" s="13">
        <f t="shared" si="4"/>
        <v>59.548149711824436</v>
      </c>
    </row>
    <row r="26" spans="1:12" ht="15" x14ac:dyDescent="0.15">
      <c r="A26" s="8" t="s">
        <v>51</v>
      </c>
      <c r="B26" s="28" t="s">
        <v>16</v>
      </c>
      <c r="C26" s="28" t="s">
        <v>16</v>
      </c>
      <c r="D26" s="28" t="s">
        <v>16</v>
      </c>
      <c r="E26" s="28" t="s">
        <v>16</v>
      </c>
      <c r="F26" s="28" t="s">
        <v>16</v>
      </c>
      <c r="G26" s="71" t="s">
        <v>16</v>
      </c>
      <c r="H26" s="71" t="s">
        <v>16</v>
      </c>
      <c r="I26" s="71" t="s">
        <v>16</v>
      </c>
      <c r="J26" s="10" t="s">
        <v>16</v>
      </c>
      <c r="K26" s="10" t="s">
        <v>16</v>
      </c>
      <c r="L26" s="10" t="s">
        <v>16</v>
      </c>
    </row>
    <row r="27" spans="1:12" x14ac:dyDescent="0.15">
      <c r="A27" s="5" t="s">
        <v>52</v>
      </c>
      <c r="B27" s="31"/>
      <c r="C27" s="31"/>
      <c r="D27" s="31"/>
      <c r="E27" s="31"/>
      <c r="F27" s="31"/>
      <c r="G27" s="74"/>
      <c r="H27" s="74"/>
      <c r="I27" s="74"/>
      <c r="J27" s="14"/>
      <c r="K27" s="14"/>
      <c r="L27" s="14"/>
    </row>
    <row r="28" spans="1:12" ht="15" x14ac:dyDescent="0.15">
      <c r="A28" s="8" t="s">
        <v>53</v>
      </c>
      <c r="B28" s="29">
        <v>4</v>
      </c>
      <c r="C28" s="29">
        <v>2</v>
      </c>
      <c r="D28" s="29">
        <v>1</v>
      </c>
      <c r="E28" s="29">
        <v>4</v>
      </c>
      <c r="F28" s="29">
        <v>1</v>
      </c>
      <c r="G28" s="73">
        <v>4</v>
      </c>
      <c r="H28" s="73">
        <v>2</v>
      </c>
      <c r="I28" s="73">
        <v>1</v>
      </c>
      <c r="J28" s="13">
        <v>4</v>
      </c>
      <c r="K28" s="13">
        <v>2</v>
      </c>
      <c r="L28" s="13">
        <v>1</v>
      </c>
    </row>
    <row r="29" spans="1:12" ht="15" x14ac:dyDescent="0.15">
      <c r="A29" s="8" t="s">
        <v>54</v>
      </c>
      <c r="B29" s="29">
        <v>4</v>
      </c>
      <c r="C29" s="29">
        <v>2</v>
      </c>
      <c r="D29" s="29">
        <v>1</v>
      </c>
      <c r="E29" s="29">
        <v>4</v>
      </c>
      <c r="F29" s="29">
        <v>1</v>
      </c>
      <c r="G29" s="73">
        <v>4</v>
      </c>
      <c r="H29" s="73">
        <v>2</v>
      </c>
      <c r="I29" s="73">
        <v>1</v>
      </c>
      <c r="J29" s="13">
        <v>4</v>
      </c>
      <c r="K29" s="13">
        <v>2</v>
      </c>
      <c r="L29" s="13">
        <v>1</v>
      </c>
    </row>
    <row r="30" spans="1:12" ht="45" x14ac:dyDescent="0.15">
      <c r="A30" s="8" t="s">
        <v>56</v>
      </c>
      <c r="B30" s="29">
        <f t="shared" ref="B30:L30" si="5">B31+10*LOG10(B28/B29)-B32</f>
        <v>0</v>
      </c>
      <c r="C30" s="29">
        <f t="shared" si="5"/>
        <v>-3</v>
      </c>
      <c r="D30" s="29">
        <f t="shared" si="5"/>
        <v>-3</v>
      </c>
      <c r="E30" s="29">
        <f t="shared" si="5"/>
        <v>0</v>
      </c>
      <c r="F30" s="29">
        <f t="shared" si="5"/>
        <v>-3</v>
      </c>
      <c r="G30" s="73">
        <f t="shared" si="5"/>
        <v>0</v>
      </c>
      <c r="H30" s="73">
        <f t="shared" si="5"/>
        <v>-3</v>
      </c>
      <c r="I30" s="73">
        <f t="shared" si="5"/>
        <v>-3</v>
      </c>
      <c r="J30" s="13">
        <f t="shared" si="5"/>
        <v>0</v>
      </c>
      <c r="K30" s="13">
        <f t="shared" si="5"/>
        <v>-3</v>
      </c>
      <c r="L30" s="13">
        <f t="shared" si="5"/>
        <v>-3</v>
      </c>
    </row>
    <row r="31" spans="1:12" ht="15" x14ac:dyDescent="0.15">
      <c r="A31" s="8" t="s">
        <v>57</v>
      </c>
      <c r="B31" s="29">
        <v>0</v>
      </c>
      <c r="C31" s="29">
        <v>-3</v>
      </c>
      <c r="D31" s="29">
        <v>-3</v>
      </c>
      <c r="E31" s="29">
        <v>0</v>
      </c>
      <c r="F31" s="29">
        <v>-3</v>
      </c>
      <c r="G31" s="73">
        <v>0</v>
      </c>
      <c r="H31" s="73">
        <v>-3</v>
      </c>
      <c r="I31" s="73">
        <v>-3</v>
      </c>
      <c r="J31" s="13">
        <v>0</v>
      </c>
      <c r="K31" s="13">
        <v>-3</v>
      </c>
      <c r="L31" s="13">
        <v>-3</v>
      </c>
    </row>
    <row r="32" spans="1:12" ht="45" x14ac:dyDescent="0.15">
      <c r="A32" s="15" t="s">
        <v>58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73">
        <v>0</v>
      </c>
      <c r="H32" s="73">
        <v>0</v>
      </c>
      <c r="I32" s="73">
        <v>0</v>
      </c>
      <c r="J32" s="13">
        <v>0</v>
      </c>
      <c r="K32" s="13">
        <v>0</v>
      </c>
      <c r="L32" s="13">
        <v>0</v>
      </c>
    </row>
    <row r="33" spans="1:12" ht="28.5" x14ac:dyDescent="0.15">
      <c r="A33" s="21" t="s">
        <v>105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73">
        <v>0</v>
      </c>
      <c r="H33" s="73">
        <v>0</v>
      </c>
      <c r="I33" s="73">
        <v>0</v>
      </c>
      <c r="J33" s="13">
        <v>0</v>
      </c>
      <c r="K33" s="13">
        <v>0</v>
      </c>
      <c r="L33" s="13">
        <v>0</v>
      </c>
    </row>
    <row r="34" spans="1:12" ht="30" x14ac:dyDescent="0.15">
      <c r="A34" s="8" t="s">
        <v>60</v>
      </c>
      <c r="B34" s="29">
        <v>1</v>
      </c>
      <c r="C34" s="29">
        <v>1</v>
      </c>
      <c r="D34" s="29">
        <v>1</v>
      </c>
      <c r="E34" s="29">
        <v>1</v>
      </c>
      <c r="F34" s="29">
        <v>1</v>
      </c>
      <c r="G34" s="73">
        <v>1</v>
      </c>
      <c r="H34" s="73">
        <v>1</v>
      </c>
      <c r="I34" s="73">
        <v>1</v>
      </c>
      <c r="J34" s="13">
        <v>1</v>
      </c>
      <c r="K34" s="13">
        <v>1</v>
      </c>
      <c r="L34" s="13">
        <v>1</v>
      </c>
    </row>
    <row r="35" spans="1:12" ht="15" x14ac:dyDescent="0.15">
      <c r="A35" s="8" t="s">
        <v>61</v>
      </c>
      <c r="B35" s="27">
        <v>7</v>
      </c>
      <c r="C35" s="27">
        <v>7</v>
      </c>
      <c r="D35" s="27">
        <v>7</v>
      </c>
      <c r="E35" s="27">
        <v>7</v>
      </c>
      <c r="F35" s="27">
        <v>7</v>
      </c>
      <c r="G35" s="70">
        <v>7</v>
      </c>
      <c r="H35" s="70">
        <v>7</v>
      </c>
      <c r="I35" s="70">
        <v>7</v>
      </c>
      <c r="J35" s="9">
        <v>7</v>
      </c>
      <c r="K35" s="9">
        <v>7</v>
      </c>
      <c r="L35" s="9">
        <v>7</v>
      </c>
    </row>
    <row r="36" spans="1:12" ht="15" x14ac:dyDescent="0.15">
      <c r="A36" s="8" t="s">
        <v>62</v>
      </c>
      <c r="B36" s="27">
        <v>-174</v>
      </c>
      <c r="C36" s="27">
        <v>-174</v>
      </c>
      <c r="D36" s="27">
        <v>-174</v>
      </c>
      <c r="E36" s="27">
        <v>-174</v>
      </c>
      <c r="F36" s="27">
        <v>-174</v>
      </c>
      <c r="G36" s="70">
        <v>-174</v>
      </c>
      <c r="H36" s="70">
        <v>-174</v>
      </c>
      <c r="I36" s="70">
        <v>-174</v>
      </c>
      <c r="J36" s="9">
        <v>-174</v>
      </c>
      <c r="K36" s="9">
        <v>-174</v>
      </c>
      <c r="L36" s="9">
        <v>-174</v>
      </c>
    </row>
    <row r="37" spans="1:12" ht="15" x14ac:dyDescent="0.15">
      <c r="A37" s="16" t="s">
        <v>63</v>
      </c>
      <c r="B37" s="32">
        <v>-999</v>
      </c>
      <c r="C37" s="32">
        <v>-999</v>
      </c>
      <c r="D37" s="32">
        <v>-999</v>
      </c>
      <c r="E37" s="32">
        <v>-999</v>
      </c>
      <c r="F37" s="32">
        <v>-999</v>
      </c>
      <c r="G37" s="75">
        <v>-999</v>
      </c>
      <c r="H37" s="75">
        <v>-999</v>
      </c>
      <c r="I37" s="75">
        <v>-999</v>
      </c>
      <c r="J37" s="102">
        <v>-169.3</v>
      </c>
      <c r="K37" s="102">
        <v>-169.3</v>
      </c>
      <c r="L37" s="102">
        <v>-169.3</v>
      </c>
    </row>
    <row r="38" spans="1:12" ht="15" x14ac:dyDescent="0.15">
      <c r="A38" s="15" t="s">
        <v>65</v>
      </c>
      <c r="B38" s="29" t="s">
        <v>16</v>
      </c>
      <c r="C38" s="29" t="s">
        <v>16</v>
      </c>
      <c r="D38" s="29" t="s">
        <v>16</v>
      </c>
      <c r="E38" s="29" t="s">
        <v>16</v>
      </c>
      <c r="F38" s="29" t="s">
        <v>16</v>
      </c>
      <c r="G38" s="73" t="s">
        <v>16</v>
      </c>
      <c r="H38" s="73" t="s">
        <v>16</v>
      </c>
      <c r="I38" s="73" t="s">
        <v>16</v>
      </c>
      <c r="J38" s="13" t="s">
        <v>16</v>
      </c>
      <c r="K38" s="13" t="s">
        <v>16</v>
      </c>
      <c r="L38" s="13" t="s">
        <v>16</v>
      </c>
    </row>
    <row r="39" spans="1:12" ht="30" x14ac:dyDescent="0.15">
      <c r="A39" s="8" t="s">
        <v>106</v>
      </c>
      <c r="B39" s="29">
        <f t="shared" ref="B39:L39" si="6">10*LOG10(10^((B35+B36)/10)+10^(B37/10))</f>
        <v>-167.00000000000003</v>
      </c>
      <c r="C39" s="29">
        <f t="shared" si="6"/>
        <v>-167.00000000000003</v>
      </c>
      <c r="D39" s="29">
        <f t="shared" si="6"/>
        <v>-167.00000000000003</v>
      </c>
      <c r="E39" s="29">
        <f t="shared" si="6"/>
        <v>-167.00000000000003</v>
      </c>
      <c r="F39" s="29">
        <f t="shared" si="6"/>
        <v>-167.00000000000003</v>
      </c>
      <c r="G39" s="73">
        <f t="shared" si="6"/>
        <v>-167.00000000000003</v>
      </c>
      <c r="H39" s="73">
        <f t="shared" si="6"/>
        <v>-167.00000000000003</v>
      </c>
      <c r="I39" s="73">
        <f t="shared" si="6"/>
        <v>-167.00000000000003</v>
      </c>
      <c r="J39" s="13">
        <f t="shared" si="6"/>
        <v>-164.98918835931039</v>
      </c>
      <c r="K39" s="13">
        <f t="shared" si="6"/>
        <v>-164.98918835931039</v>
      </c>
      <c r="L39" s="13">
        <f t="shared" si="6"/>
        <v>-164.98918835931039</v>
      </c>
    </row>
    <row r="40" spans="1:12" ht="30" x14ac:dyDescent="0.15">
      <c r="A40" s="8" t="s">
        <v>107</v>
      </c>
      <c r="B40" s="28" t="s">
        <v>16</v>
      </c>
      <c r="C40" s="28" t="s">
        <v>16</v>
      </c>
      <c r="D40" s="28" t="s">
        <v>16</v>
      </c>
      <c r="E40" s="28" t="s">
        <v>16</v>
      </c>
      <c r="F40" s="28" t="s">
        <v>16</v>
      </c>
      <c r="G40" s="71" t="s">
        <v>16</v>
      </c>
      <c r="H40" s="71" t="s">
        <v>16</v>
      </c>
      <c r="I40" s="71" t="s">
        <v>16</v>
      </c>
      <c r="J40" s="10" t="s">
        <v>16</v>
      </c>
      <c r="K40" s="10" t="s">
        <v>16</v>
      </c>
      <c r="L40" s="10" t="s">
        <v>16</v>
      </c>
    </row>
    <row r="41" spans="1:12" ht="15" x14ac:dyDescent="0.15">
      <c r="A41" s="21" t="s">
        <v>68</v>
      </c>
      <c r="B41" s="29">
        <f t="shared" ref="B41:L41" si="7">48*360*1000</f>
        <v>17280000</v>
      </c>
      <c r="C41" s="29">
        <f t="shared" si="7"/>
        <v>17280000</v>
      </c>
      <c r="D41" s="29">
        <f t="shared" si="7"/>
        <v>17280000</v>
      </c>
      <c r="E41" s="29">
        <f t="shared" si="7"/>
        <v>17280000</v>
      </c>
      <c r="F41" s="29">
        <f t="shared" si="7"/>
        <v>17280000</v>
      </c>
      <c r="G41" s="73">
        <f t="shared" si="7"/>
        <v>17280000</v>
      </c>
      <c r="H41" s="73">
        <f t="shared" si="7"/>
        <v>17280000</v>
      </c>
      <c r="I41" s="73">
        <f t="shared" si="7"/>
        <v>17280000</v>
      </c>
      <c r="J41" s="13">
        <f t="shared" si="7"/>
        <v>17280000</v>
      </c>
      <c r="K41" s="13">
        <f t="shared" si="7"/>
        <v>17280000</v>
      </c>
      <c r="L41" s="13">
        <f t="shared" si="7"/>
        <v>17280000</v>
      </c>
    </row>
    <row r="42" spans="1:12" ht="15" x14ac:dyDescent="0.15">
      <c r="A42" s="21" t="s">
        <v>70</v>
      </c>
      <c r="B42" s="29" t="s">
        <v>16</v>
      </c>
      <c r="C42" s="29" t="s">
        <v>16</v>
      </c>
      <c r="D42" s="29" t="s">
        <v>16</v>
      </c>
      <c r="E42" s="29" t="s">
        <v>16</v>
      </c>
      <c r="F42" s="29" t="s">
        <v>16</v>
      </c>
      <c r="G42" s="73" t="s">
        <v>16</v>
      </c>
      <c r="H42" s="73" t="s">
        <v>16</v>
      </c>
      <c r="I42" s="73" t="s">
        <v>16</v>
      </c>
      <c r="J42" s="13" t="s">
        <v>16</v>
      </c>
      <c r="K42" s="13" t="s">
        <v>16</v>
      </c>
      <c r="L42" s="13" t="s">
        <v>16</v>
      </c>
    </row>
    <row r="43" spans="1:12" ht="15" x14ac:dyDescent="0.15">
      <c r="A43" s="8" t="s">
        <v>71</v>
      </c>
      <c r="B43" s="29">
        <f t="shared" ref="B43:L43" si="8">B39+10*LOG10(B41)</f>
        <v>-94.624562618571289</v>
      </c>
      <c r="C43" s="29">
        <f t="shared" si="8"/>
        <v>-94.624562618571289</v>
      </c>
      <c r="D43" s="29">
        <f t="shared" si="8"/>
        <v>-94.624562618571289</v>
      </c>
      <c r="E43" s="29">
        <f t="shared" si="8"/>
        <v>-94.624562618571289</v>
      </c>
      <c r="F43" s="29">
        <f t="shared" si="8"/>
        <v>-94.624562618571289</v>
      </c>
      <c r="G43" s="73">
        <f t="shared" si="8"/>
        <v>-94.624562618571289</v>
      </c>
      <c r="H43" s="73">
        <f t="shared" si="8"/>
        <v>-94.624562618571289</v>
      </c>
      <c r="I43" s="73">
        <f t="shared" si="8"/>
        <v>-94.624562618571289</v>
      </c>
      <c r="J43" s="13">
        <f t="shared" si="8"/>
        <v>-92.613750977881651</v>
      </c>
      <c r="K43" s="13">
        <f t="shared" si="8"/>
        <v>-92.613750977881651</v>
      </c>
      <c r="L43" s="13">
        <f t="shared" si="8"/>
        <v>-92.613750977881651</v>
      </c>
    </row>
    <row r="44" spans="1:12" ht="15" x14ac:dyDescent="0.15">
      <c r="A44" s="8" t="s">
        <v>72</v>
      </c>
      <c r="B44" s="28" t="s">
        <v>16</v>
      </c>
      <c r="C44" s="28" t="s">
        <v>16</v>
      </c>
      <c r="D44" s="28" t="s">
        <v>16</v>
      </c>
      <c r="E44" s="28" t="s">
        <v>16</v>
      </c>
      <c r="F44" s="28" t="s">
        <v>16</v>
      </c>
      <c r="G44" s="71" t="s">
        <v>16</v>
      </c>
      <c r="H44" s="71" t="s">
        <v>16</v>
      </c>
      <c r="I44" s="71" t="s">
        <v>16</v>
      </c>
      <c r="J44" s="10" t="s">
        <v>16</v>
      </c>
      <c r="K44" s="10" t="s">
        <v>16</v>
      </c>
      <c r="L44" s="10" t="s">
        <v>16</v>
      </c>
    </row>
    <row r="45" spans="1:12" ht="15" x14ac:dyDescent="0.15">
      <c r="A45" s="18" t="s">
        <v>73</v>
      </c>
      <c r="B45" s="19">
        <v>-11.1</v>
      </c>
      <c r="C45" s="19">
        <v>-8.3000000000000007</v>
      </c>
      <c r="D45" s="19">
        <v>-4.8</v>
      </c>
      <c r="E45" s="19">
        <v>-11.36</v>
      </c>
      <c r="F45" s="19">
        <v>-5.13</v>
      </c>
      <c r="G45" s="77">
        <v>-12.68</v>
      </c>
      <c r="H45" s="77">
        <v>-9.3800000000000008</v>
      </c>
      <c r="I45" s="77">
        <v>-5.41</v>
      </c>
      <c r="J45" s="17">
        <v>-8.5</v>
      </c>
      <c r="K45" s="17">
        <v>-5.86</v>
      </c>
      <c r="L45" s="17">
        <v>-2.67</v>
      </c>
    </row>
    <row r="46" spans="1:12" ht="15" x14ac:dyDescent="0.15">
      <c r="A46" s="21" t="s">
        <v>75</v>
      </c>
      <c r="B46" s="29" t="s">
        <v>16</v>
      </c>
      <c r="C46" s="29" t="s">
        <v>16</v>
      </c>
      <c r="D46" s="29" t="s">
        <v>16</v>
      </c>
      <c r="E46" s="29" t="s">
        <v>16</v>
      </c>
      <c r="F46" s="29" t="s">
        <v>16</v>
      </c>
      <c r="G46" s="73" t="s">
        <v>16</v>
      </c>
      <c r="H46" s="73" t="s">
        <v>16</v>
      </c>
      <c r="I46" s="73" t="s">
        <v>16</v>
      </c>
      <c r="J46" s="13" t="s">
        <v>16</v>
      </c>
      <c r="K46" s="13" t="s">
        <v>16</v>
      </c>
      <c r="L46" s="13" t="s">
        <v>16</v>
      </c>
    </row>
    <row r="47" spans="1:12" ht="15" x14ac:dyDescent="0.15">
      <c r="A47" s="8" t="s">
        <v>76</v>
      </c>
      <c r="B47" s="29">
        <v>2</v>
      </c>
      <c r="C47" s="29">
        <v>2</v>
      </c>
      <c r="D47" s="29">
        <v>2</v>
      </c>
      <c r="E47" s="29">
        <v>2</v>
      </c>
      <c r="F47" s="29">
        <v>2</v>
      </c>
      <c r="G47" s="73">
        <v>2</v>
      </c>
      <c r="H47" s="73">
        <v>2</v>
      </c>
      <c r="I47" s="73">
        <v>2</v>
      </c>
      <c r="J47" s="13">
        <v>2</v>
      </c>
      <c r="K47" s="13">
        <v>2</v>
      </c>
      <c r="L47" s="13">
        <v>2</v>
      </c>
    </row>
    <row r="48" spans="1:12" ht="30" x14ac:dyDescent="0.15">
      <c r="A48" s="8" t="s">
        <v>77</v>
      </c>
      <c r="B48" s="27">
        <v>0</v>
      </c>
      <c r="C48" s="27">
        <v>0</v>
      </c>
      <c r="D48" s="27">
        <v>0</v>
      </c>
      <c r="E48" s="27">
        <v>0</v>
      </c>
      <c r="F48" s="27">
        <v>0</v>
      </c>
      <c r="G48" s="70">
        <v>0</v>
      </c>
      <c r="H48" s="70">
        <v>0</v>
      </c>
      <c r="I48" s="70">
        <v>0</v>
      </c>
      <c r="J48" s="9">
        <v>0</v>
      </c>
      <c r="K48" s="9">
        <v>0</v>
      </c>
      <c r="L48" s="9">
        <v>0</v>
      </c>
    </row>
    <row r="49" spans="1:12" ht="33.75" customHeight="1" x14ac:dyDescent="0.15">
      <c r="A49" s="8" t="s">
        <v>79</v>
      </c>
      <c r="B49" s="28" t="s">
        <v>16</v>
      </c>
      <c r="C49" s="28" t="s">
        <v>16</v>
      </c>
      <c r="D49" s="28" t="s">
        <v>16</v>
      </c>
      <c r="E49" s="28" t="s">
        <v>16</v>
      </c>
      <c r="F49" s="28" t="s">
        <v>16</v>
      </c>
      <c r="G49" s="71" t="s">
        <v>16</v>
      </c>
      <c r="H49" s="71" t="s">
        <v>16</v>
      </c>
      <c r="I49" s="71" t="s">
        <v>16</v>
      </c>
      <c r="J49" s="10" t="s">
        <v>16</v>
      </c>
      <c r="K49" s="10" t="s">
        <v>16</v>
      </c>
      <c r="L49" s="10" t="s">
        <v>16</v>
      </c>
    </row>
    <row r="50" spans="1:12" ht="30" x14ac:dyDescent="0.15">
      <c r="A50" s="8" t="s">
        <v>80</v>
      </c>
      <c r="B50" s="29">
        <f t="shared" ref="B50:L50" si="9">B43+B45+B47-B48</f>
        <v>-103.72456261857128</v>
      </c>
      <c r="C50" s="29">
        <f t="shared" si="9"/>
        <v>-100.92456261857129</v>
      </c>
      <c r="D50" s="29">
        <f t="shared" si="9"/>
        <v>-97.424562618571287</v>
      </c>
      <c r="E50" s="29">
        <f t="shared" si="9"/>
        <v>-103.98456261857129</v>
      </c>
      <c r="F50" s="29">
        <f t="shared" si="9"/>
        <v>-97.754562618571285</v>
      </c>
      <c r="G50" s="73">
        <f t="shared" si="9"/>
        <v>-105.30456261857128</v>
      </c>
      <c r="H50" s="73">
        <f t="shared" si="9"/>
        <v>-102.00456261857128</v>
      </c>
      <c r="I50" s="73">
        <f t="shared" si="9"/>
        <v>-98.034562618571286</v>
      </c>
      <c r="J50" s="13">
        <f t="shared" si="9"/>
        <v>-99.113750977881651</v>
      </c>
      <c r="K50" s="13">
        <f t="shared" si="9"/>
        <v>-96.47375097788165</v>
      </c>
      <c r="L50" s="13">
        <f t="shared" si="9"/>
        <v>-93.283750977881652</v>
      </c>
    </row>
    <row r="51" spans="1:12" ht="30" x14ac:dyDescent="0.15">
      <c r="A51" s="8" t="s">
        <v>82</v>
      </c>
      <c r="B51" s="28" t="s">
        <v>16</v>
      </c>
      <c r="C51" s="28" t="s">
        <v>16</v>
      </c>
      <c r="D51" s="28" t="s">
        <v>16</v>
      </c>
      <c r="E51" s="28" t="s">
        <v>16</v>
      </c>
      <c r="F51" s="28" t="s">
        <v>16</v>
      </c>
      <c r="G51" s="71" t="s">
        <v>16</v>
      </c>
      <c r="H51" s="71" t="s">
        <v>16</v>
      </c>
      <c r="I51" s="71" t="s">
        <v>16</v>
      </c>
      <c r="J51" s="10" t="s">
        <v>16</v>
      </c>
      <c r="K51" s="10" t="s">
        <v>16</v>
      </c>
      <c r="L51" s="10" t="s">
        <v>16</v>
      </c>
    </row>
    <row r="52" spans="1:12" ht="30" x14ac:dyDescent="0.15">
      <c r="A52" s="22" t="s">
        <v>83</v>
      </c>
      <c r="B52" s="37">
        <f t="shared" ref="B52:G52" si="10">B25+B30+B33-B34-B50</f>
        <v>165.87121254719665</v>
      </c>
      <c r="C52" s="37">
        <f t="shared" si="10"/>
        <v>160.07121254719667</v>
      </c>
      <c r="D52" s="37">
        <f t="shared" si="10"/>
        <v>156.57121254719667</v>
      </c>
      <c r="E52" s="37">
        <f t="shared" si="10"/>
        <v>147.79121254719666</v>
      </c>
      <c r="F52" s="37">
        <f t="shared" si="10"/>
        <v>138.56121254719665</v>
      </c>
      <c r="G52" s="78">
        <f t="shared" si="10"/>
        <v>158.45121254719666</v>
      </c>
      <c r="H52" s="78">
        <f t="shared" ref="H52:K52" si="11">H25+H30+H33-H34-H50</f>
        <v>152.15121254719665</v>
      </c>
      <c r="I52" s="78">
        <f t="shared" si="11"/>
        <v>148.18121254719665</v>
      </c>
      <c r="J52" s="23">
        <f t="shared" si="11"/>
        <v>157.6619006897061</v>
      </c>
      <c r="K52" s="23">
        <f t="shared" si="11"/>
        <v>152.02190068970609</v>
      </c>
      <c r="L52" s="23">
        <f>L25+L30+L33-L34-L50</f>
        <v>148.83190068970609</v>
      </c>
    </row>
    <row r="53" spans="1:12" ht="30" x14ac:dyDescent="0.15">
      <c r="A53" s="24" t="s">
        <v>85</v>
      </c>
      <c r="B53" s="36" t="s">
        <v>16</v>
      </c>
      <c r="C53" s="36" t="s">
        <v>16</v>
      </c>
      <c r="D53" s="36" t="s">
        <v>16</v>
      </c>
      <c r="E53" s="36" t="s">
        <v>16</v>
      </c>
      <c r="F53" s="36" t="s">
        <v>16</v>
      </c>
      <c r="G53" s="79" t="s">
        <v>16</v>
      </c>
      <c r="H53" s="79" t="s">
        <v>16</v>
      </c>
      <c r="I53" s="79" t="s">
        <v>16</v>
      </c>
      <c r="J53" s="25" t="s">
        <v>16</v>
      </c>
      <c r="K53" s="25" t="s">
        <v>16</v>
      </c>
      <c r="L53" s="25" t="s">
        <v>16</v>
      </c>
    </row>
    <row r="54" spans="1:12" x14ac:dyDescent="0.15">
      <c r="A54" s="5" t="s">
        <v>86</v>
      </c>
      <c r="B54" s="31"/>
      <c r="C54" s="31"/>
      <c r="D54" s="31"/>
      <c r="E54" s="31"/>
      <c r="F54" s="31"/>
      <c r="G54" s="74"/>
      <c r="H54" s="74"/>
      <c r="I54" s="74"/>
      <c r="J54" s="14"/>
      <c r="K54" s="14"/>
      <c r="L54" s="14"/>
    </row>
    <row r="55" spans="1:12" ht="16.5" customHeight="1" x14ac:dyDescent="0.15">
      <c r="A55" s="16" t="s">
        <v>87</v>
      </c>
      <c r="B55" s="32">
        <v>7</v>
      </c>
      <c r="C55" s="32">
        <v>7</v>
      </c>
      <c r="D55" s="32">
        <v>7</v>
      </c>
      <c r="E55" s="32">
        <v>7</v>
      </c>
      <c r="F55" s="32">
        <v>7</v>
      </c>
      <c r="G55" s="75">
        <v>7</v>
      </c>
      <c r="H55" s="75">
        <v>7</v>
      </c>
      <c r="I55" s="75">
        <v>7</v>
      </c>
      <c r="J55" s="102">
        <v>7</v>
      </c>
      <c r="K55" s="102">
        <v>7</v>
      </c>
      <c r="L55" s="102">
        <v>7</v>
      </c>
    </row>
    <row r="56" spans="1:12" ht="30" x14ac:dyDescent="0.15">
      <c r="A56" s="16" t="s">
        <v>89</v>
      </c>
      <c r="B56" s="32">
        <v>7.56</v>
      </c>
      <c r="C56" s="32">
        <v>7.56</v>
      </c>
      <c r="D56" s="32">
        <v>7.56</v>
      </c>
      <c r="E56" s="32">
        <v>7.56</v>
      </c>
      <c r="F56" s="32">
        <v>7.56</v>
      </c>
      <c r="G56" s="75">
        <v>7.56</v>
      </c>
      <c r="H56" s="75">
        <v>7.56</v>
      </c>
      <c r="I56" s="75">
        <v>7.56</v>
      </c>
      <c r="J56" s="102">
        <v>7.56</v>
      </c>
      <c r="K56" s="102">
        <v>7.56</v>
      </c>
      <c r="L56" s="102">
        <v>7.56</v>
      </c>
    </row>
    <row r="57" spans="1:12" ht="30" x14ac:dyDescent="0.15">
      <c r="A57" s="15" t="s">
        <v>90</v>
      </c>
      <c r="B57" s="38" t="s">
        <v>16</v>
      </c>
      <c r="C57" s="38" t="s">
        <v>16</v>
      </c>
      <c r="D57" s="38" t="s">
        <v>16</v>
      </c>
      <c r="E57" s="38" t="s">
        <v>16</v>
      </c>
      <c r="F57" s="38" t="s">
        <v>16</v>
      </c>
      <c r="G57" s="80" t="s">
        <v>16</v>
      </c>
      <c r="H57" s="80" t="s">
        <v>16</v>
      </c>
      <c r="I57" s="80" t="s">
        <v>16</v>
      </c>
      <c r="J57" s="26" t="s">
        <v>16</v>
      </c>
      <c r="K57" s="26" t="s">
        <v>16</v>
      </c>
      <c r="L57" s="26" t="s">
        <v>16</v>
      </c>
    </row>
    <row r="58" spans="1:12" ht="15" x14ac:dyDescent="0.15">
      <c r="A58" s="16" t="s">
        <v>91</v>
      </c>
      <c r="B58" s="32">
        <v>0</v>
      </c>
      <c r="C58" s="32">
        <v>0</v>
      </c>
      <c r="D58" s="32">
        <v>0</v>
      </c>
      <c r="E58" s="32">
        <v>0</v>
      </c>
      <c r="F58" s="32">
        <v>0</v>
      </c>
      <c r="G58" s="75">
        <v>0</v>
      </c>
      <c r="H58" s="75">
        <v>0</v>
      </c>
      <c r="I58" s="75">
        <v>0</v>
      </c>
      <c r="J58" s="102">
        <v>0</v>
      </c>
      <c r="K58" s="102">
        <v>0</v>
      </c>
      <c r="L58" s="102">
        <v>0</v>
      </c>
    </row>
    <row r="59" spans="1:12" ht="15" x14ac:dyDescent="0.15">
      <c r="A59" s="16" t="s">
        <v>92</v>
      </c>
      <c r="B59" s="32">
        <v>26.25</v>
      </c>
      <c r="C59" s="32">
        <v>26.25</v>
      </c>
      <c r="D59" s="32">
        <v>26.25</v>
      </c>
      <c r="E59" s="32">
        <v>26.25</v>
      </c>
      <c r="F59" s="32">
        <v>26.25</v>
      </c>
      <c r="G59" s="75">
        <v>26.25</v>
      </c>
      <c r="H59" s="75">
        <v>26.25</v>
      </c>
      <c r="I59" s="75">
        <v>26.25</v>
      </c>
      <c r="J59" s="102">
        <v>26.25</v>
      </c>
      <c r="K59" s="102">
        <v>26.25</v>
      </c>
      <c r="L59" s="102">
        <v>26.25</v>
      </c>
    </row>
    <row r="60" spans="1:12" ht="15" x14ac:dyDescent="0.15">
      <c r="A60" s="16" t="s">
        <v>93</v>
      </c>
      <c r="B60" s="32">
        <v>0</v>
      </c>
      <c r="C60" s="32">
        <v>0</v>
      </c>
      <c r="D60" s="32">
        <v>0</v>
      </c>
      <c r="E60" s="32">
        <v>0</v>
      </c>
      <c r="F60" s="32">
        <v>0</v>
      </c>
      <c r="G60" s="75">
        <v>0</v>
      </c>
      <c r="H60" s="75">
        <v>0</v>
      </c>
      <c r="I60" s="75">
        <v>0</v>
      </c>
      <c r="J60" s="102">
        <v>0</v>
      </c>
      <c r="K60" s="102">
        <v>0</v>
      </c>
      <c r="L60" s="102">
        <v>0</v>
      </c>
    </row>
    <row r="61" spans="1:12" ht="30" x14ac:dyDescent="0.15">
      <c r="A61" s="22" t="s">
        <v>108</v>
      </c>
      <c r="B61" s="37">
        <f t="shared" ref="B61:G61" si="12">B52-B56+B58-B59+B60</f>
        <v>132.06121254719665</v>
      </c>
      <c r="C61" s="37">
        <f t="shared" si="12"/>
        <v>126.26121254719666</v>
      </c>
      <c r="D61" s="37">
        <f t="shared" si="12"/>
        <v>122.76121254719666</v>
      </c>
      <c r="E61" s="37">
        <f t="shared" si="12"/>
        <v>113.98121254719666</v>
      </c>
      <c r="F61" s="37">
        <f t="shared" si="12"/>
        <v>104.75121254719664</v>
      </c>
      <c r="G61" s="78">
        <f t="shared" si="12"/>
        <v>124.64121254719666</v>
      </c>
      <c r="H61" s="78">
        <f t="shared" ref="H61:K61" si="13">H52-H56+H58-H59+H60</f>
        <v>118.34121254719665</v>
      </c>
      <c r="I61" s="78">
        <f t="shared" si="13"/>
        <v>114.37121254719665</v>
      </c>
      <c r="J61" s="23">
        <f t="shared" si="13"/>
        <v>123.8519006897061</v>
      </c>
      <c r="K61" s="23">
        <f t="shared" si="13"/>
        <v>118.21190068970608</v>
      </c>
      <c r="L61" s="23">
        <f>L52-L56+L58-L59+L60</f>
        <v>115.02190068970609</v>
      </c>
    </row>
    <row r="62" spans="1:12" ht="30" x14ac:dyDescent="0.15">
      <c r="A62" s="24" t="s">
        <v>109</v>
      </c>
      <c r="B62" s="36" t="s">
        <v>16</v>
      </c>
      <c r="C62" s="36" t="s">
        <v>16</v>
      </c>
      <c r="D62" s="36" t="s">
        <v>16</v>
      </c>
      <c r="E62" s="36" t="s">
        <v>16</v>
      </c>
      <c r="F62" s="36" t="s">
        <v>16</v>
      </c>
      <c r="G62" s="79" t="s">
        <v>16</v>
      </c>
      <c r="H62" s="79" t="s">
        <v>16</v>
      </c>
      <c r="I62" s="79" t="s">
        <v>16</v>
      </c>
      <c r="J62" s="25" t="s">
        <v>16</v>
      </c>
      <c r="K62" s="25" t="s">
        <v>16</v>
      </c>
      <c r="L62" s="25" t="s">
        <v>16</v>
      </c>
    </row>
    <row r="63" spans="1:12" x14ac:dyDescent="0.15">
      <c r="B63" s="39"/>
      <c r="C63" s="39"/>
      <c r="D63" s="39"/>
      <c r="E63" s="39"/>
      <c r="F63" s="39"/>
      <c r="G63" s="81"/>
      <c r="H63" s="81"/>
      <c r="I63" s="81"/>
      <c r="J63" s="2"/>
      <c r="K63" s="2"/>
      <c r="L63" s="2"/>
    </row>
    <row r="64" spans="1:12" ht="15" x14ac:dyDescent="0.15">
      <c r="A64" s="22" t="s">
        <v>97</v>
      </c>
      <c r="B64" s="37">
        <f t="shared" ref="B64:L64" si="14">B17+B22-B50+B21+B33</f>
        <v>157.10000000000002</v>
      </c>
      <c r="C64" s="37">
        <f t="shared" si="14"/>
        <v>154.30000000000004</v>
      </c>
      <c r="D64" s="37">
        <f t="shared" si="14"/>
        <v>150.80000000000004</v>
      </c>
      <c r="E64" s="37">
        <f t="shared" si="14"/>
        <v>141.97000000000006</v>
      </c>
      <c r="F64" s="37">
        <f t="shared" si="14"/>
        <v>135.74000000000004</v>
      </c>
      <c r="G64" s="78">
        <f t="shared" si="14"/>
        <v>149.68000000000004</v>
      </c>
      <c r="H64" s="78">
        <f t="shared" si="14"/>
        <v>146.38000000000002</v>
      </c>
      <c r="I64" s="78">
        <f t="shared" si="14"/>
        <v>142.41000000000003</v>
      </c>
      <c r="J64" s="23">
        <f t="shared" si="14"/>
        <v>151.54068814250945</v>
      </c>
      <c r="K64" s="23">
        <f t="shared" si="14"/>
        <v>148.90068814250947</v>
      </c>
      <c r="L64" s="23">
        <f t="shared" si="14"/>
        <v>145.71068814250947</v>
      </c>
    </row>
    <row r="65" spans="1:12" ht="15" x14ac:dyDescent="0.15">
      <c r="A65" s="24" t="s">
        <v>98</v>
      </c>
      <c r="B65" s="36" t="s">
        <v>16</v>
      </c>
      <c r="C65" s="36" t="s">
        <v>16</v>
      </c>
      <c r="D65" s="36" t="s">
        <v>16</v>
      </c>
      <c r="E65" s="36" t="s">
        <v>16</v>
      </c>
      <c r="F65" s="36" t="s">
        <v>16</v>
      </c>
      <c r="G65" s="79" t="s">
        <v>16</v>
      </c>
      <c r="H65" s="79" t="s">
        <v>16</v>
      </c>
      <c r="I65" s="79" t="s">
        <v>16</v>
      </c>
      <c r="J65" s="25" t="s">
        <v>16</v>
      </c>
      <c r="K65" s="25" t="s">
        <v>16</v>
      </c>
      <c r="L65" s="25" t="s">
        <v>16</v>
      </c>
    </row>
  </sheetData>
  <mergeCells count="4">
    <mergeCell ref="B1:D1"/>
    <mergeCell ref="E1:F1"/>
    <mergeCell ref="G1:I1"/>
    <mergeCell ref="J1:L1"/>
  </mergeCells>
  <phoneticPr fontId="17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caa248ac-567e-4f8a-83ad-95641c120e6c"/>
    <ds:schemaRef ds:uri="f0c1c198-6772-4070-9fed-c99b54821fd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A182760-64C2-4104-83CF-0534E743D2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vivo</cp:lastModifiedBy>
  <cp:lastPrinted>2006-01-19T03:50:00Z</cp:lastPrinted>
  <dcterms:created xsi:type="dcterms:W3CDTF">2003-11-11T03:59:00Z</dcterms:created>
  <dcterms:modified xsi:type="dcterms:W3CDTF">2020-10-20T08:59:49Z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
SpQXKoG3kDrHxbtwjjI2bTOdUwIkYr/W5/+ylhwSIPBkBSDq6AQyWQGUv+jLThg3nrFatU8D_x000d__x000d_
RxtLhhYzX+BOVOjRyKSUGFoqvbhe2mN9kaXYBU4xRuexYD0ZYCcYqGJrDgubNmnPhNmEYf4a_x000d__x000d_
+x3adntaFX6SA9Biln0bE</vt:lpwstr>
  </property>
  <property fmtid="{D5CDD505-2E9C-101B-9397-08002B2CF9AE}" pid="3" name="_ms_pID_7253431">
    <vt:lpwstr>D8O3VmwI+Z+PlISGjFExb4WrgeTq4XPkfm0hCre81xp56PEebhl_x000d__x000d_
XYYXFD11XlLvvike5JRQtmqtTp4NshrAT8MsoZP7ICMzMUYFkHT930bCAaaAhcJX/MpzdKQQ_x000d__x000d_
4Hyq5K+q74HwhApKetItk1FOE2x06JQRrdmUyTTBnHF0jbdXNYG1uTWPm9eJFNsKgN98Nr25_x000d__x000d_
s3UqtHQxxlK3pQexaSvmzHwV41HRA6xXiARy3iGtqp</vt:lpwstr>
  </property>
  <property fmtid="{D5CDD505-2E9C-101B-9397-08002B2CF9AE}" pid="4" name="_ms_pID_7253432">
    <vt:lpwstr>oNeTSWQYm0V5/MXRxHPt5ydn4yE2/u_x000d__x000d_
OQM/XRq8IseLeSeO9Eh/26gAvz5+qhierc1T8lvMZuPaU36C/9G9PuxqRsVgLFiPPxNFudRA_x000d__x000d_
AGuFqScwKMQtVeOuWcxq2qiNRCNBrGLp0A0L1Uba+TxrBvw/TowZdC4rQ07UpqVflcfepn32_x000d__x000d_
QtuRfZiZW20W7j/yyk5RsN1Kd44oVQTQuz4kuVKSNALeLaLc5hVkRqeL3TvVNn/</vt:lpwstr>
  </property>
  <property fmtid="{D5CDD505-2E9C-101B-9397-08002B2CF9AE}" pid="5" name="_ms_pID_7253433">
    <vt:lpwstr>OZ31sW5W4_x000d__x000d_
1++nvbQyLnNmMOnfXeqLBhOdakc=</vt:lpwstr>
  </property>
  <property fmtid="{D5CDD505-2E9C-101B-9397-08002B2CF9AE}" pid="6" name="_2015_ms_pID_725343">
    <vt:lpwstr>(3)M8vsE/wJ24qcKxQmo4AzIPfLoXax7K3JMZBJ8ztDPko/SVrMoveBhxzhMkIXgv8TzbTnHX7R_x000d__x000d_
z5aQ0CwKF9pl+LmHw/YNhPfTyXjuVLJgjAz3wvaAr7+DujX50h98bUYuBlyXtBlgX/HGeQYI_x000d__x000d_
LthUr2snWv5l74UzO9dj8zvuhfK2PQHnBwMqiArh5kcZI3XLb+ZJRiqB7hWMLCbm7OuDkXSO_x000d__x000d_
XObNt5BeqqsbHxf7aM</vt:lpwstr>
  </property>
  <property fmtid="{D5CDD505-2E9C-101B-9397-08002B2CF9AE}" pid="7" name="_2015_ms_pID_7253431">
    <vt:lpwstr>BJ+RDjnBOdRKWgz95jYIfuQWEbcwvdXb714OTvNPjSrl4S0AxKSduL_x000d__x000d_
LBC3eMKFNJhO2CP3Pskm9RDopncAz0xee+9u5f11mzIMe4BEa25xtJLQ7O8eJ1NFJaZL5gyN_x000d__x000d_
tH/417mUxNmwWhNVQsZR3Vl05VnxupcggsvnW0JjLpjvwNLxP5PUGPpIY7g2gbIQtteHh19m_x000d__x000d_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C:\Users\seunghoon.choi\Downloads\RedCapCoverage-4GHz-v000.xlsx</vt:lpwstr>
  </property>
  <property fmtid="{D5CDD505-2E9C-101B-9397-08002B2CF9AE}" pid="25" name="KSOProductBuildVer">
    <vt:lpwstr>2052-11.8.2.9022</vt:lpwstr>
  </property>
</Properties>
</file>