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80244668\Downloads\"/>
    </mc:Choice>
  </mc:AlternateContent>
  <bookViews>
    <workbookView xWindow="0" yWindow="0" windowWidth="19200" windowHeight="7070" tabRatio="774" firstSheet="3" activeTab="11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 B4" sheetId="57" r:id="rId14"/>
  </sheets>
  <calcPr calcId="162913"/>
</workbook>
</file>

<file path=xl/calcChain.xml><?xml version="1.0" encoding="utf-8"?>
<calcChain xmlns="http://schemas.openxmlformats.org/spreadsheetml/2006/main">
  <c r="G42" i="54" l="1"/>
  <c r="F42" i="54"/>
  <c r="G40" i="54"/>
  <c r="G44" i="54" s="1"/>
  <c r="G51" i="54" s="1"/>
  <c r="G65" i="54" s="1"/>
  <c r="F40" i="54"/>
  <c r="F44" i="54" s="1"/>
  <c r="F51" i="54" s="1"/>
  <c r="F65" i="54" s="1"/>
  <c r="G30" i="54"/>
  <c r="F30" i="54"/>
  <c r="G26" i="54"/>
  <c r="G53" i="54" s="1"/>
  <c r="G62" i="54" s="1"/>
  <c r="G18" i="54"/>
  <c r="F18" i="54"/>
  <c r="F26" i="54" s="1"/>
  <c r="F53" i="54" s="1"/>
  <c r="F62" i="54" s="1"/>
  <c r="I42" i="53"/>
  <c r="I17" i="53" s="1"/>
  <c r="H42" i="53"/>
  <c r="G42" i="53"/>
  <c r="G17" i="53" s="1"/>
  <c r="I40" i="53"/>
  <c r="I44" i="53" s="1"/>
  <c r="I51" i="53" s="1"/>
  <c r="H40" i="53"/>
  <c r="H44" i="53" s="1"/>
  <c r="H51" i="53" s="1"/>
  <c r="G40" i="53"/>
  <c r="G44" i="53" s="1"/>
  <c r="G51" i="53" s="1"/>
  <c r="I30" i="53"/>
  <c r="H30" i="53"/>
  <c r="G30" i="53"/>
  <c r="I18" i="53"/>
  <c r="H18" i="53"/>
  <c r="G18" i="53"/>
  <c r="H17" i="53"/>
  <c r="I16" i="53"/>
  <c r="H16" i="53"/>
  <c r="G16" i="53"/>
  <c r="I42" i="52"/>
  <c r="H42" i="52"/>
  <c r="G42" i="52"/>
  <c r="G17" i="52" s="1"/>
  <c r="I40" i="52"/>
  <c r="I44" i="52" s="1"/>
  <c r="I51" i="52" s="1"/>
  <c r="H40" i="52"/>
  <c r="H44" i="52" s="1"/>
  <c r="H51" i="52" s="1"/>
  <c r="H65" i="52" s="1"/>
  <c r="G40" i="52"/>
  <c r="I30" i="52"/>
  <c r="H30" i="52"/>
  <c r="G30" i="52"/>
  <c r="H26" i="52"/>
  <c r="I18" i="52"/>
  <c r="H18" i="52"/>
  <c r="G18" i="52"/>
  <c r="I17" i="52"/>
  <c r="H17" i="52"/>
  <c r="I16" i="52"/>
  <c r="H16" i="52"/>
  <c r="G16" i="52"/>
  <c r="I41" i="51"/>
  <c r="H41" i="51"/>
  <c r="G41" i="51"/>
  <c r="G17" i="51" s="1"/>
  <c r="I39" i="51"/>
  <c r="I43" i="51" s="1"/>
  <c r="I50" i="51" s="1"/>
  <c r="H39" i="51"/>
  <c r="H43" i="51" s="1"/>
  <c r="H50" i="51" s="1"/>
  <c r="H64" i="51" s="1"/>
  <c r="G39" i="51"/>
  <c r="I30" i="51"/>
  <c r="H30" i="51"/>
  <c r="G30" i="51"/>
  <c r="H25" i="51"/>
  <c r="I18" i="51"/>
  <c r="H18" i="51"/>
  <c r="G18" i="51"/>
  <c r="I17" i="51"/>
  <c r="H17" i="51"/>
  <c r="I16" i="51"/>
  <c r="H16" i="51"/>
  <c r="G16" i="51"/>
  <c r="G42" i="50"/>
  <c r="G44" i="50" s="1"/>
  <c r="G51" i="50" s="1"/>
  <c r="G65" i="50" s="1"/>
  <c r="F42" i="50"/>
  <c r="G40" i="50"/>
  <c r="F40" i="50"/>
  <c r="F44" i="50" s="1"/>
  <c r="F51" i="50" s="1"/>
  <c r="F65" i="50" s="1"/>
  <c r="G30" i="50"/>
  <c r="F30" i="50"/>
  <c r="G18" i="50"/>
  <c r="G26" i="50" s="1"/>
  <c r="G53" i="50" s="1"/>
  <c r="G62" i="50" s="1"/>
  <c r="F18" i="50"/>
  <c r="F26" i="50" s="1"/>
  <c r="F53" i="50" s="1"/>
  <c r="F62" i="50" s="1"/>
  <c r="G41" i="49"/>
  <c r="F41" i="49"/>
  <c r="G39" i="49"/>
  <c r="G43" i="49" s="1"/>
  <c r="G50" i="49" s="1"/>
  <c r="G64" i="49" s="1"/>
  <c r="F39" i="49"/>
  <c r="F43" i="49" s="1"/>
  <c r="F50" i="49" s="1"/>
  <c r="F64" i="49" s="1"/>
  <c r="G30" i="49"/>
  <c r="F30" i="49"/>
  <c r="G18" i="49"/>
  <c r="G25" i="49" s="1"/>
  <c r="G52" i="49" s="1"/>
  <c r="G61" i="49" s="1"/>
  <c r="F18" i="49"/>
  <c r="F25" i="49" s="1"/>
  <c r="F52" i="49" s="1"/>
  <c r="F61" i="49" s="1"/>
  <c r="G41" i="48"/>
  <c r="F41" i="48"/>
  <c r="G39" i="48"/>
  <c r="G43" i="48" s="1"/>
  <c r="G50" i="48" s="1"/>
  <c r="G64" i="48" s="1"/>
  <c r="F39" i="48"/>
  <c r="F43" i="48" s="1"/>
  <c r="F50" i="48" s="1"/>
  <c r="F64" i="48" s="1"/>
  <c r="G30" i="48"/>
  <c r="F30" i="48"/>
  <c r="F25" i="48"/>
  <c r="F52" i="48" s="1"/>
  <c r="F61" i="48" s="1"/>
  <c r="G18" i="48"/>
  <c r="G25" i="48" s="1"/>
  <c r="G52" i="48" s="1"/>
  <c r="G61" i="48" s="1"/>
  <c r="F18" i="48"/>
  <c r="G41" i="47"/>
  <c r="F41" i="47"/>
  <c r="G39" i="47"/>
  <c r="G43" i="47" s="1"/>
  <c r="G50" i="47" s="1"/>
  <c r="G64" i="47" s="1"/>
  <c r="F39" i="47"/>
  <c r="F43" i="47" s="1"/>
  <c r="F50" i="47" s="1"/>
  <c r="F64" i="47" s="1"/>
  <c r="G30" i="47"/>
  <c r="F30" i="47"/>
  <c r="G18" i="47"/>
  <c r="G25" i="47" s="1"/>
  <c r="G52" i="47" s="1"/>
  <c r="G61" i="47" s="1"/>
  <c r="F18" i="47"/>
  <c r="F25" i="47" s="1"/>
  <c r="F52" i="47" s="1"/>
  <c r="F61" i="47" s="1"/>
  <c r="I44" i="46"/>
  <c r="I51" i="46" s="1"/>
  <c r="I42" i="46"/>
  <c r="H42" i="46"/>
  <c r="H17" i="46" s="1"/>
  <c r="G42" i="46"/>
  <c r="I40" i="46"/>
  <c r="H40" i="46"/>
  <c r="H44" i="46" s="1"/>
  <c r="H51" i="46" s="1"/>
  <c r="G40" i="46"/>
  <c r="G44" i="46" s="1"/>
  <c r="G51" i="46" s="1"/>
  <c r="I30" i="46"/>
  <c r="H30" i="46"/>
  <c r="G30" i="46"/>
  <c r="I18" i="46"/>
  <c r="H18" i="46"/>
  <c r="G18" i="46"/>
  <c r="I17" i="46"/>
  <c r="G17" i="46"/>
  <c r="G65" i="46" s="1"/>
  <c r="I16" i="46"/>
  <c r="H16" i="46"/>
  <c r="G16" i="46"/>
  <c r="I43" i="32"/>
  <c r="I50" i="32" s="1"/>
  <c r="I41" i="32"/>
  <c r="H41" i="32"/>
  <c r="H17" i="32" s="1"/>
  <c r="G41" i="32"/>
  <c r="I39" i="32"/>
  <c r="H39" i="32"/>
  <c r="H43" i="32" s="1"/>
  <c r="H50" i="32" s="1"/>
  <c r="G39" i="32"/>
  <c r="G43" i="32" s="1"/>
  <c r="G50" i="32" s="1"/>
  <c r="I30" i="32"/>
  <c r="H30" i="32"/>
  <c r="G30" i="32"/>
  <c r="I18" i="32"/>
  <c r="H18" i="32"/>
  <c r="G18" i="32"/>
  <c r="I17" i="32"/>
  <c r="I64" i="32" s="1"/>
  <c r="G17" i="32"/>
  <c r="I16" i="32"/>
  <c r="H16" i="32"/>
  <c r="G16" i="32"/>
  <c r="C41" i="57"/>
  <c r="B41" i="57"/>
  <c r="C39" i="57"/>
  <c r="C43" i="57" s="1"/>
  <c r="C50" i="57" s="1"/>
  <c r="C64" i="57" s="1"/>
  <c r="B39" i="57"/>
  <c r="B43" i="57" s="1"/>
  <c r="B50" i="57" s="1"/>
  <c r="B64" i="57" s="1"/>
  <c r="C30" i="57"/>
  <c r="B30" i="57"/>
  <c r="C18" i="57"/>
  <c r="C25" i="57" s="1"/>
  <c r="C52" i="57" s="1"/>
  <c r="C61" i="57" s="1"/>
  <c r="B18" i="57"/>
  <c r="B25" i="57" s="1"/>
  <c r="B52" i="57" s="1"/>
  <c r="B61" i="57" s="1"/>
  <c r="D42" i="56"/>
  <c r="C42" i="56"/>
  <c r="C17" i="56" s="1"/>
  <c r="B42" i="56"/>
  <c r="D40" i="56"/>
  <c r="D44" i="56" s="1"/>
  <c r="D51" i="56" s="1"/>
  <c r="C40" i="56"/>
  <c r="C44" i="56" s="1"/>
  <c r="C51" i="56" s="1"/>
  <c r="B40" i="56"/>
  <c r="B44" i="56" s="1"/>
  <c r="B51" i="56" s="1"/>
  <c r="B65" i="56" s="1"/>
  <c r="D30" i="56"/>
  <c r="C30" i="56"/>
  <c r="B30" i="56"/>
  <c r="B26" i="56"/>
  <c r="B53" i="56" s="1"/>
  <c r="B62" i="56" s="1"/>
  <c r="D18" i="56"/>
  <c r="C18" i="56"/>
  <c r="B18" i="56"/>
  <c r="D17" i="56"/>
  <c r="B17" i="56"/>
  <c r="D16" i="56"/>
  <c r="C16" i="56"/>
  <c r="B16" i="56"/>
  <c r="E42" i="54"/>
  <c r="D42" i="54"/>
  <c r="C42" i="54"/>
  <c r="B42" i="54"/>
  <c r="E40" i="54"/>
  <c r="E44" i="54" s="1"/>
  <c r="E51" i="54" s="1"/>
  <c r="E65" i="54" s="1"/>
  <c r="D40" i="54"/>
  <c r="D44" i="54" s="1"/>
  <c r="D51" i="54" s="1"/>
  <c r="D65" i="54" s="1"/>
  <c r="C40" i="54"/>
  <c r="C44" i="54" s="1"/>
  <c r="C51" i="54" s="1"/>
  <c r="C65" i="54" s="1"/>
  <c r="B40" i="54"/>
  <c r="B44" i="54" s="1"/>
  <c r="B51" i="54" s="1"/>
  <c r="B65" i="54" s="1"/>
  <c r="E30" i="54"/>
  <c r="D30" i="54"/>
  <c r="C30" i="54"/>
  <c r="B30" i="54"/>
  <c r="E18" i="54"/>
  <c r="E26" i="54" s="1"/>
  <c r="E53" i="54" s="1"/>
  <c r="E62" i="54" s="1"/>
  <c r="D18" i="54"/>
  <c r="D26" i="54" s="1"/>
  <c r="C18" i="54"/>
  <c r="C26" i="54" s="1"/>
  <c r="C53" i="54" s="1"/>
  <c r="C62" i="54" s="1"/>
  <c r="B18" i="54"/>
  <c r="B26" i="54" s="1"/>
  <c r="B53" i="54" s="1"/>
  <c r="B62" i="54" s="1"/>
  <c r="D44" i="53"/>
  <c r="D51" i="53" s="1"/>
  <c r="F42" i="53"/>
  <c r="E42" i="53"/>
  <c r="D42" i="53"/>
  <c r="C42" i="53"/>
  <c r="B42" i="53"/>
  <c r="F40" i="53"/>
  <c r="F44" i="53" s="1"/>
  <c r="F51" i="53" s="1"/>
  <c r="E40" i="53"/>
  <c r="E44" i="53" s="1"/>
  <c r="E51" i="53" s="1"/>
  <c r="D40" i="53"/>
  <c r="C40" i="53"/>
  <c r="C44" i="53" s="1"/>
  <c r="C51" i="53" s="1"/>
  <c r="B40" i="53"/>
  <c r="B44" i="53" s="1"/>
  <c r="B51" i="53" s="1"/>
  <c r="F30" i="53"/>
  <c r="E30" i="53"/>
  <c r="D30" i="53"/>
  <c r="C30" i="53"/>
  <c r="B30" i="53"/>
  <c r="F18" i="53"/>
  <c r="E18" i="53"/>
  <c r="D18" i="53"/>
  <c r="C18" i="53"/>
  <c r="B18" i="53"/>
  <c r="F17" i="53"/>
  <c r="F65" i="53" s="1"/>
  <c r="E17" i="53"/>
  <c r="D17" i="53"/>
  <c r="D65" i="53" s="1"/>
  <c r="C17" i="53"/>
  <c r="C65" i="53" s="1"/>
  <c r="B17" i="53"/>
  <c r="B65" i="53" s="1"/>
  <c r="F16" i="53"/>
  <c r="E16" i="53"/>
  <c r="D16" i="53"/>
  <c r="C16" i="53"/>
  <c r="B16" i="53"/>
  <c r="F42" i="52"/>
  <c r="E42" i="52"/>
  <c r="E17" i="52" s="1"/>
  <c r="D42" i="52"/>
  <c r="C42" i="52"/>
  <c r="B42" i="52"/>
  <c r="F40" i="52"/>
  <c r="F44" i="52" s="1"/>
  <c r="F51" i="52" s="1"/>
  <c r="E40" i="52"/>
  <c r="E44" i="52" s="1"/>
  <c r="E51" i="52" s="1"/>
  <c r="D40" i="52"/>
  <c r="D44" i="52" s="1"/>
  <c r="D51" i="52" s="1"/>
  <c r="D65" i="52" s="1"/>
  <c r="C40" i="52"/>
  <c r="C44" i="52" s="1"/>
  <c r="C51" i="52" s="1"/>
  <c r="B40" i="52"/>
  <c r="B44" i="52" s="1"/>
  <c r="B51" i="52" s="1"/>
  <c r="F30" i="52"/>
  <c r="E30" i="52"/>
  <c r="D30" i="52"/>
  <c r="C30" i="52"/>
  <c r="B30" i="52"/>
  <c r="D26" i="52"/>
  <c r="D53" i="52" s="1"/>
  <c r="D62" i="52" s="1"/>
  <c r="F18" i="52"/>
  <c r="E18" i="52"/>
  <c r="D18" i="52"/>
  <c r="C18" i="52"/>
  <c r="B18" i="52"/>
  <c r="F17" i="52"/>
  <c r="F65" i="52" s="1"/>
  <c r="D17" i="52"/>
  <c r="C17" i="52"/>
  <c r="C65" i="52" s="1"/>
  <c r="B17" i="52"/>
  <c r="B65" i="52" s="1"/>
  <c r="F16" i="52"/>
  <c r="E16" i="52"/>
  <c r="D16" i="52"/>
  <c r="C16" i="52"/>
  <c r="B16" i="52"/>
  <c r="D43" i="51"/>
  <c r="D50" i="51" s="1"/>
  <c r="F41" i="51"/>
  <c r="E41" i="51"/>
  <c r="D41" i="51"/>
  <c r="C41" i="51"/>
  <c r="B41" i="51"/>
  <c r="F39" i="51"/>
  <c r="F43" i="51" s="1"/>
  <c r="F50" i="51" s="1"/>
  <c r="E39" i="51"/>
  <c r="E43" i="51" s="1"/>
  <c r="E50" i="51" s="1"/>
  <c r="D39" i="51"/>
  <c r="C39" i="51"/>
  <c r="C43" i="51" s="1"/>
  <c r="C50" i="51" s="1"/>
  <c r="B39" i="51"/>
  <c r="B43" i="51" s="1"/>
  <c r="B50" i="51" s="1"/>
  <c r="F30" i="51"/>
  <c r="E30" i="51"/>
  <c r="D30" i="51"/>
  <c r="C30" i="51"/>
  <c r="B30" i="51"/>
  <c r="F18" i="51"/>
  <c r="E18" i="51"/>
  <c r="D18" i="51"/>
  <c r="C18" i="51"/>
  <c r="B18" i="51"/>
  <c r="F17" i="51"/>
  <c r="E17" i="51"/>
  <c r="D17" i="51"/>
  <c r="C17" i="51"/>
  <c r="C64" i="51" s="1"/>
  <c r="B17" i="51"/>
  <c r="B64" i="51" s="1"/>
  <c r="F16" i="51"/>
  <c r="E16" i="51"/>
  <c r="D16" i="51"/>
  <c r="C16" i="51"/>
  <c r="B16" i="51"/>
  <c r="E42" i="50"/>
  <c r="D42" i="50"/>
  <c r="C42" i="50"/>
  <c r="B42" i="50"/>
  <c r="E40" i="50"/>
  <c r="E44" i="50" s="1"/>
  <c r="E51" i="50" s="1"/>
  <c r="E65" i="50" s="1"/>
  <c r="D40" i="50"/>
  <c r="D44" i="50" s="1"/>
  <c r="D51" i="50" s="1"/>
  <c r="D65" i="50" s="1"/>
  <c r="C40" i="50"/>
  <c r="C44" i="50" s="1"/>
  <c r="C51" i="50" s="1"/>
  <c r="C65" i="50" s="1"/>
  <c r="B40" i="50"/>
  <c r="B44" i="50" s="1"/>
  <c r="B51" i="50" s="1"/>
  <c r="B65" i="50" s="1"/>
  <c r="E30" i="50"/>
  <c r="D30" i="50"/>
  <c r="C30" i="50"/>
  <c r="B30" i="50"/>
  <c r="C26" i="50"/>
  <c r="C53" i="50" s="1"/>
  <c r="C62" i="50" s="1"/>
  <c r="E18" i="50"/>
  <c r="E26" i="50" s="1"/>
  <c r="E53" i="50" s="1"/>
  <c r="E62" i="50" s="1"/>
  <c r="D18" i="50"/>
  <c r="D26" i="50" s="1"/>
  <c r="D53" i="50" s="1"/>
  <c r="D62" i="50" s="1"/>
  <c r="C18" i="50"/>
  <c r="B18" i="50"/>
  <c r="B26" i="50" s="1"/>
  <c r="B53" i="50" s="1"/>
  <c r="B62" i="50" s="1"/>
  <c r="E41" i="49"/>
  <c r="D41" i="49"/>
  <c r="C41" i="49"/>
  <c r="B41" i="49"/>
  <c r="E39" i="49"/>
  <c r="E43" i="49" s="1"/>
  <c r="E50" i="49" s="1"/>
  <c r="E64" i="49" s="1"/>
  <c r="D39" i="49"/>
  <c r="D43" i="49" s="1"/>
  <c r="D50" i="49" s="1"/>
  <c r="D64" i="49" s="1"/>
  <c r="C39" i="49"/>
  <c r="C43" i="49" s="1"/>
  <c r="C50" i="49" s="1"/>
  <c r="C64" i="49" s="1"/>
  <c r="B39" i="49"/>
  <c r="B43" i="49" s="1"/>
  <c r="B50" i="49" s="1"/>
  <c r="B64" i="49" s="1"/>
  <c r="E30" i="49"/>
  <c r="D30" i="49"/>
  <c r="C30" i="49"/>
  <c r="B30" i="49"/>
  <c r="C25" i="49"/>
  <c r="C52" i="49" s="1"/>
  <c r="C61" i="49" s="1"/>
  <c r="E18" i="49"/>
  <c r="E25" i="49" s="1"/>
  <c r="E52" i="49" s="1"/>
  <c r="E61" i="49" s="1"/>
  <c r="D18" i="49"/>
  <c r="D25" i="49" s="1"/>
  <c r="D52" i="49" s="1"/>
  <c r="D61" i="49" s="1"/>
  <c r="C18" i="49"/>
  <c r="B18" i="49"/>
  <c r="B25" i="49" s="1"/>
  <c r="B52" i="49" s="1"/>
  <c r="B61" i="49" s="1"/>
  <c r="E41" i="48"/>
  <c r="D41" i="48"/>
  <c r="C41" i="48"/>
  <c r="B41" i="48"/>
  <c r="E39" i="48"/>
  <c r="E43" i="48" s="1"/>
  <c r="E50" i="48" s="1"/>
  <c r="E64" i="48" s="1"/>
  <c r="D39" i="48"/>
  <c r="D43" i="48" s="1"/>
  <c r="D50" i="48" s="1"/>
  <c r="D64" i="48" s="1"/>
  <c r="C39" i="48"/>
  <c r="C43" i="48" s="1"/>
  <c r="C50" i="48" s="1"/>
  <c r="C64" i="48" s="1"/>
  <c r="B39" i="48"/>
  <c r="B43" i="48" s="1"/>
  <c r="B50" i="48" s="1"/>
  <c r="B64" i="48" s="1"/>
  <c r="E30" i="48"/>
  <c r="D30" i="48"/>
  <c r="C30" i="48"/>
  <c r="B30" i="48"/>
  <c r="C25" i="48"/>
  <c r="C52" i="48" s="1"/>
  <c r="C61" i="48" s="1"/>
  <c r="E18" i="48"/>
  <c r="E25" i="48" s="1"/>
  <c r="E52" i="48" s="1"/>
  <c r="E61" i="48" s="1"/>
  <c r="D18" i="48"/>
  <c r="D25" i="48" s="1"/>
  <c r="D52" i="48" s="1"/>
  <c r="D61" i="48" s="1"/>
  <c r="C18" i="48"/>
  <c r="B18" i="48"/>
  <c r="B25" i="48" s="1"/>
  <c r="C43" i="47"/>
  <c r="C50" i="47" s="1"/>
  <c r="C64" i="47" s="1"/>
  <c r="E41" i="47"/>
  <c r="D41" i="47"/>
  <c r="C41" i="47"/>
  <c r="B41" i="47"/>
  <c r="E39" i="47"/>
  <c r="E43" i="47" s="1"/>
  <c r="E50" i="47" s="1"/>
  <c r="E64" i="47" s="1"/>
  <c r="D39" i="47"/>
  <c r="D43" i="47" s="1"/>
  <c r="D50" i="47" s="1"/>
  <c r="D64" i="47" s="1"/>
  <c r="C39" i="47"/>
  <c r="B39" i="47"/>
  <c r="B43" i="47" s="1"/>
  <c r="B50" i="47" s="1"/>
  <c r="B64" i="47" s="1"/>
  <c r="E30" i="47"/>
  <c r="D30" i="47"/>
  <c r="C30" i="47"/>
  <c r="B30" i="47"/>
  <c r="C25" i="47"/>
  <c r="C52" i="47" s="1"/>
  <c r="C61" i="47" s="1"/>
  <c r="E18" i="47"/>
  <c r="E25" i="47" s="1"/>
  <c r="E52" i="47" s="1"/>
  <c r="E61" i="47" s="1"/>
  <c r="D18" i="47"/>
  <c r="D25" i="47" s="1"/>
  <c r="C18" i="47"/>
  <c r="B18" i="47"/>
  <c r="B25" i="47" s="1"/>
  <c r="F42" i="46"/>
  <c r="E42" i="46"/>
  <c r="E17" i="46" s="1"/>
  <c r="D42" i="46"/>
  <c r="C42" i="46"/>
  <c r="B42" i="46"/>
  <c r="F40" i="46"/>
  <c r="F44" i="46" s="1"/>
  <c r="F51" i="46" s="1"/>
  <c r="E40" i="46"/>
  <c r="E44" i="46" s="1"/>
  <c r="E51" i="46" s="1"/>
  <c r="D40" i="46"/>
  <c r="D44" i="46" s="1"/>
  <c r="D51" i="46" s="1"/>
  <c r="D65" i="46" s="1"/>
  <c r="C40" i="46"/>
  <c r="C44" i="46" s="1"/>
  <c r="C51" i="46" s="1"/>
  <c r="B40" i="46"/>
  <c r="B44" i="46" s="1"/>
  <c r="B51" i="46" s="1"/>
  <c r="F30" i="46"/>
  <c r="E30" i="46"/>
  <c r="D30" i="46"/>
  <c r="C30" i="46"/>
  <c r="B30" i="46"/>
  <c r="D26" i="46"/>
  <c r="D53" i="46" s="1"/>
  <c r="D62" i="46" s="1"/>
  <c r="F18" i="46"/>
  <c r="E18" i="46"/>
  <c r="D18" i="46"/>
  <c r="C18" i="46"/>
  <c r="B18" i="46"/>
  <c r="F17" i="46"/>
  <c r="F65" i="46" s="1"/>
  <c r="D17" i="46"/>
  <c r="C17" i="46"/>
  <c r="C65" i="46" s="1"/>
  <c r="B17" i="46"/>
  <c r="F16" i="46"/>
  <c r="E16" i="46"/>
  <c r="D16" i="46"/>
  <c r="C16" i="46"/>
  <c r="B16" i="46"/>
  <c r="D43" i="32"/>
  <c r="D50" i="32" s="1"/>
  <c r="F41" i="32"/>
  <c r="E41" i="32"/>
  <c r="D41" i="32"/>
  <c r="C41" i="32"/>
  <c r="B41" i="32"/>
  <c r="F39" i="32"/>
  <c r="F43" i="32" s="1"/>
  <c r="F50" i="32" s="1"/>
  <c r="E39" i="32"/>
  <c r="E43" i="32" s="1"/>
  <c r="E50" i="32" s="1"/>
  <c r="D39" i="32"/>
  <c r="C39" i="32"/>
  <c r="C43" i="32" s="1"/>
  <c r="C50" i="32" s="1"/>
  <c r="B39" i="32"/>
  <c r="B43" i="32" s="1"/>
  <c r="B50" i="32" s="1"/>
  <c r="F30" i="32"/>
  <c r="E30" i="32"/>
  <c r="D30" i="32"/>
  <c r="C30" i="32"/>
  <c r="B30" i="32"/>
  <c r="F18" i="32"/>
  <c r="E18" i="32"/>
  <c r="D18" i="32"/>
  <c r="C18" i="32"/>
  <c r="B18" i="32"/>
  <c r="F17" i="32"/>
  <c r="E17" i="32"/>
  <c r="E64" i="32" s="1"/>
  <c r="D17" i="32"/>
  <c r="D64" i="32" s="1"/>
  <c r="C17" i="32"/>
  <c r="B17" i="32"/>
  <c r="B64" i="32" s="1"/>
  <c r="F16" i="32"/>
  <c r="E16" i="32"/>
  <c r="D16" i="32"/>
  <c r="C16" i="32"/>
  <c r="B16" i="32"/>
  <c r="E47" i="31"/>
  <c r="C47" i="31"/>
  <c r="D46" i="31"/>
  <c r="B46" i="31"/>
  <c r="E45" i="31"/>
  <c r="E49" i="31" s="1"/>
  <c r="E56" i="31" s="1"/>
  <c r="E70" i="31" s="1"/>
  <c r="C45" i="31"/>
  <c r="C49" i="31" s="1"/>
  <c r="C56" i="31" s="1"/>
  <c r="D44" i="31"/>
  <c r="D48" i="31" s="1"/>
  <c r="D55" i="31" s="1"/>
  <c r="D69" i="31" s="1"/>
  <c r="B44" i="31"/>
  <c r="B48" i="31" s="1"/>
  <c r="B55" i="31" s="1"/>
  <c r="E35" i="31"/>
  <c r="D35" i="31"/>
  <c r="C35" i="31"/>
  <c r="B35" i="31"/>
  <c r="E31" i="31"/>
  <c r="E58" i="31" s="1"/>
  <c r="E67" i="31" s="1"/>
  <c r="D30" i="31"/>
  <c r="E23" i="31"/>
  <c r="D23" i="31"/>
  <c r="C23" i="31"/>
  <c r="B23" i="31"/>
  <c r="C22" i="31"/>
  <c r="C70" i="31" s="1"/>
  <c r="B22" i="31"/>
  <c r="C21" i="31"/>
  <c r="B21" i="31"/>
  <c r="E47" i="29"/>
  <c r="C47" i="29"/>
  <c r="D46" i="29"/>
  <c r="B46" i="29"/>
  <c r="E45" i="29"/>
  <c r="E49" i="29" s="1"/>
  <c r="E56" i="29" s="1"/>
  <c r="E70" i="29" s="1"/>
  <c r="C45" i="29"/>
  <c r="C49" i="29" s="1"/>
  <c r="C56" i="29" s="1"/>
  <c r="D44" i="29"/>
  <c r="D48" i="29" s="1"/>
  <c r="D55" i="29" s="1"/>
  <c r="D69" i="29" s="1"/>
  <c r="B44" i="29"/>
  <c r="B48" i="29" s="1"/>
  <c r="B55" i="29" s="1"/>
  <c r="E35" i="29"/>
  <c r="D35" i="29"/>
  <c r="C35" i="29"/>
  <c r="B35" i="29"/>
  <c r="E23" i="29"/>
  <c r="E31" i="29" s="1"/>
  <c r="E58" i="29" s="1"/>
  <c r="E67" i="29" s="1"/>
  <c r="D23" i="29"/>
  <c r="D30" i="29" s="1"/>
  <c r="C23" i="29"/>
  <c r="B23" i="29"/>
  <c r="C22" i="29"/>
  <c r="C70" i="29" s="1"/>
  <c r="B22" i="29"/>
  <c r="B69" i="29" s="1"/>
  <c r="C21" i="29"/>
  <c r="B21" i="29"/>
  <c r="I65" i="53" l="1"/>
  <c r="I26" i="53"/>
  <c r="I53" i="53" s="1"/>
  <c r="I62" i="53" s="1"/>
  <c r="H65" i="53"/>
  <c r="G65" i="53"/>
  <c r="G26" i="53"/>
  <c r="G53" i="53" s="1"/>
  <c r="G62" i="53" s="1"/>
  <c r="H26" i="53"/>
  <c r="H53" i="53" s="1"/>
  <c r="H62" i="53" s="1"/>
  <c r="I65" i="52"/>
  <c r="G65" i="52"/>
  <c r="G26" i="52"/>
  <c r="H53" i="52"/>
  <c r="H62" i="52" s="1"/>
  <c r="G44" i="52"/>
  <c r="G51" i="52" s="1"/>
  <c r="I26" i="52"/>
  <c r="I53" i="52" s="1"/>
  <c r="I62" i="52" s="1"/>
  <c r="I64" i="51"/>
  <c r="G25" i="51"/>
  <c r="H52" i="51"/>
  <c r="H61" i="51" s="1"/>
  <c r="G43" i="51"/>
  <c r="G50" i="51" s="1"/>
  <c r="G64" i="51" s="1"/>
  <c r="I25" i="51"/>
  <c r="I52" i="51" s="1"/>
  <c r="I61" i="51" s="1"/>
  <c r="I65" i="46"/>
  <c r="H65" i="46"/>
  <c r="H26" i="46"/>
  <c r="H53" i="46" s="1"/>
  <c r="H62" i="46" s="1"/>
  <c r="I26" i="46"/>
  <c r="I53" i="46" s="1"/>
  <c r="I62" i="46" s="1"/>
  <c r="G26" i="46"/>
  <c r="G53" i="46" s="1"/>
  <c r="G62" i="46" s="1"/>
  <c r="G64" i="32"/>
  <c r="H64" i="32"/>
  <c r="H25" i="32"/>
  <c r="H52" i="32" s="1"/>
  <c r="H61" i="32" s="1"/>
  <c r="I25" i="32"/>
  <c r="I52" i="32" s="1"/>
  <c r="I61" i="32" s="1"/>
  <c r="G25" i="32"/>
  <c r="G52" i="32" s="1"/>
  <c r="G61" i="32" s="1"/>
  <c r="D53" i="54"/>
  <c r="D62" i="54" s="1"/>
  <c r="F64" i="32"/>
  <c r="D64" i="51"/>
  <c r="D57" i="31"/>
  <c r="D66" i="31" s="1"/>
  <c r="E64" i="51"/>
  <c r="D65" i="56"/>
  <c r="E65" i="46"/>
  <c r="E26" i="46"/>
  <c r="E53" i="46" s="1"/>
  <c r="E62" i="46" s="1"/>
  <c r="F64" i="51"/>
  <c r="D57" i="29"/>
  <c r="D66" i="29" s="1"/>
  <c r="B69" i="31"/>
  <c r="B65" i="46"/>
  <c r="B52" i="47"/>
  <c r="B61" i="47" s="1"/>
  <c r="E65" i="52"/>
  <c r="E26" i="52"/>
  <c r="E53" i="52" s="1"/>
  <c r="E62" i="52" s="1"/>
  <c r="C64" i="32"/>
  <c r="C65" i="56"/>
  <c r="C26" i="56"/>
  <c r="C53" i="56" s="1"/>
  <c r="C62" i="56" s="1"/>
  <c r="D52" i="47"/>
  <c r="D61" i="47" s="1"/>
  <c r="B52" i="48"/>
  <c r="B61" i="48" s="1"/>
  <c r="E65" i="53"/>
  <c r="B30" i="31"/>
  <c r="B57" i="31" s="1"/>
  <c r="B66" i="31" s="1"/>
  <c r="C26" i="46"/>
  <c r="C53" i="46" s="1"/>
  <c r="C62" i="46" s="1"/>
  <c r="C26" i="52"/>
  <c r="C53" i="52" s="1"/>
  <c r="C62" i="52" s="1"/>
  <c r="C31" i="31"/>
  <c r="C58" i="31" s="1"/>
  <c r="C67" i="31" s="1"/>
  <c r="B25" i="32"/>
  <c r="B52" i="32" s="1"/>
  <c r="B61" i="32" s="1"/>
  <c r="F26" i="46"/>
  <c r="F53" i="46" s="1"/>
  <c r="F62" i="46" s="1"/>
  <c r="B25" i="51"/>
  <c r="B52" i="51" s="1"/>
  <c r="B61" i="51" s="1"/>
  <c r="F26" i="52"/>
  <c r="F53" i="52" s="1"/>
  <c r="F62" i="52" s="1"/>
  <c r="B26" i="53"/>
  <c r="B53" i="53" s="1"/>
  <c r="B62" i="53" s="1"/>
  <c r="D26" i="56"/>
  <c r="D53" i="56" s="1"/>
  <c r="D62" i="56" s="1"/>
  <c r="B30" i="29"/>
  <c r="B57" i="29" s="1"/>
  <c r="B66" i="29" s="1"/>
  <c r="C25" i="32"/>
  <c r="C52" i="32" s="1"/>
  <c r="C61" i="32" s="1"/>
  <c r="C25" i="51"/>
  <c r="C52" i="51" s="1"/>
  <c r="C61" i="51" s="1"/>
  <c r="C26" i="53"/>
  <c r="C53" i="53" s="1"/>
  <c r="C62" i="53" s="1"/>
  <c r="D25" i="32"/>
  <c r="D52" i="32" s="1"/>
  <c r="D61" i="32" s="1"/>
  <c r="D25" i="51"/>
  <c r="D52" i="51" s="1"/>
  <c r="D61" i="51" s="1"/>
  <c r="D26" i="53"/>
  <c r="D53" i="53" s="1"/>
  <c r="D62" i="53" s="1"/>
  <c r="C31" i="29"/>
  <c r="C58" i="29" s="1"/>
  <c r="C67" i="29" s="1"/>
  <c r="E25" i="32"/>
  <c r="E52" i="32" s="1"/>
  <c r="E61" i="32" s="1"/>
  <c r="E25" i="51"/>
  <c r="E52" i="51" s="1"/>
  <c r="E61" i="51" s="1"/>
  <c r="E26" i="53"/>
  <c r="E53" i="53" s="1"/>
  <c r="E62" i="53" s="1"/>
  <c r="F25" i="32"/>
  <c r="F52" i="32" s="1"/>
  <c r="F61" i="32" s="1"/>
  <c r="B26" i="46"/>
  <c r="B53" i="46" s="1"/>
  <c r="B62" i="46" s="1"/>
  <c r="F25" i="51"/>
  <c r="F52" i="51" s="1"/>
  <c r="F61" i="51" s="1"/>
  <c r="B26" i="52"/>
  <c r="B53" i="52" s="1"/>
  <c r="B62" i="52" s="1"/>
  <c r="F26" i="53"/>
  <c r="F53" i="53" s="1"/>
  <c r="F62" i="53" s="1"/>
  <c r="G53" i="52" l="1"/>
  <c r="G62" i="52" s="1"/>
  <c r="G52" i="51"/>
  <c r="G61" i="51" s="1"/>
</calcChain>
</file>

<file path=xl/sharedStrings.xml><?xml version="1.0" encoding="utf-8"?>
<sst xmlns="http://schemas.openxmlformats.org/spreadsheetml/2006/main" count="2451" uniqueCount="115">
  <si>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</si>
  <si>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</si>
  <si>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</si>
  <si>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</si>
  <si>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Urban, 4.0GHz (TDD, DDDSUDDSUU (S: 10D:2G:2U))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</si>
  <si>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</si>
  <si>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</si>
  <si>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</si>
  <si>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</si>
  <si>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</si>
  <si>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</si>
  <si>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</si>
  <si>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second choice for FR1 TDD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</si>
  <si>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</si>
  <si>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</si>
  <si>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</si>
  <si>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</si>
  <si>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</si>
  <si>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10Mbps for DL and 1Mbps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</si>
  <si>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</si>
  <si>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</si>
  <si>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</si>
  <si>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</si>
  <si>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</si>
  <si>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</si>
  <si>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</si>
  <si>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gNB: based on CE SI agreement (192 for 4GHz and 2.6GHz, and 16 for 700MHz)
UE: based on UE capability</t>
  </si>
  <si>
    <t>(2a) # of gNB TXRUs</t>
  </si>
  <si>
    <t>gNB: CE SI agreement (64 for 2.6GHz and 4GHz,  2 or 4 TXRUs for 700MHz)</t>
  </si>
  <si>
    <t>(2b) Number of transmit chains</t>
  </si>
  <si>
    <t>gNB: based on CE SI agreement (Companies are encouraged to use 4 for 2.6 GHz and 2 for 700 MHz for easily comparing the results)
UE: based on UE capability</t>
  </si>
  <si>
    <t>(3a) Downlink Power Spectrum Density (dBm/MHz)</t>
  </si>
  <si>
    <t>Based on CE SI agreement: 
For 4GHz frequency, 24 and 33 dBm/MHz
For 2.6 GHz frequency, 33 dBm/MHz
For 700MH, 36 dBm/MHz</t>
  </si>
  <si>
    <t>(3b) Total transmit power for carrier bandwidth (dBm)</t>
  </si>
  <si>
    <t>Total transmit power for total system bandwidth</t>
  </si>
  <si>
    <t>(3bis) Transmit power for occupied channel bandwidth for control channel (17a) or data channel (17b)</t>
  </si>
  <si>
    <t>Added according to CE SI agreement
DL: adjusted according to occupied BW
UL: fixed to 23dBm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</si>
  <si>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</si>
  <si>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</si>
  <si>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</si>
  <si>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 For RedCap, can adjust for UE antenna efficiency loss for FR1.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</si>
  <si>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</si>
  <si>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</si>
  <si>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</si>
  <si>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</si>
  <si>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</si>
  <si>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</si>
  <si>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</si>
  <si>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</si>
  <si>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</si>
  <si>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</si>
  <si>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</si>
  <si>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</si>
  <si>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</si>
  <si>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</si>
  <si>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gNB: based on CE SI agreement (Companies are encouraged to use 4 for 2.6 GHz and 2 for 700 MHz for easily comparing the results)
UE: based on UE capability. For FR1, the value is supposed to be equal to (10)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</si>
  <si>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</si>
  <si>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</si>
  <si>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</si>
  <si>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charset val="134"/>
      </rPr>
      <t xml:space="preserve">(11bis) Receiver </t>
    </r>
    <r>
      <rPr>
        <b/>
        <strike/>
        <sz val="11"/>
        <rFont val="Times New Roman"/>
        <charset val="134"/>
      </rPr>
      <t>a</t>
    </r>
    <r>
      <rPr>
        <b/>
        <sz val="11"/>
        <rFont val="Times New Roman"/>
        <charset val="134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</si>
  <si>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</si>
  <si>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</si>
  <si>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</si>
  <si>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</si>
  <si>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</si>
  <si>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</si>
  <si>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</si>
  <si>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</si>
  <si>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</si>
  <si>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bandwidth.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</si>
  <si>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</si>
  <si>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</si>
  <si>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</si>
  <si>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</si>
  <si>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</si>
  <si>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</si>
  <si>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</si>
  <si>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</si>
  <si>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</si>
  <si>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</si>
  <si>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</si>
  <si>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</si>
  <si>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</si>
  <si>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</si>
  <si>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</si>
  <si>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</si>
  <si>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</si>
  <si>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</si>
  <si>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</si>
  <si>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</si>
  <si>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</si>
  <si>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</si>
  <si>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</si>
  <si>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</si>
  <si>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</si>
  <si>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</si>
  <si>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</si>
  <si>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</si>
  <si>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</si>
  <si>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 
2Mbps for DL and 1Mbps for UL</t>
  </si>
  <si>
    <t>Samsung</t>
  </si>
  <si>
    <t>ZTE</t>
  </si>
  <si>
    <t>Ref UE 
(NLoS O-to-I)</t>
  </si>
  <si>
    <t>RedCap UE, 2 Rx
(NLoS O-to-I)</t>
  </si>
  <si>
    <t>RedCap UE, 1 Rx
(NLoS O-to-I)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</si>
  <si>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</si>
  <si>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</si>
  <si>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</si>
  <si>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</si>
  <si>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</si>
  <si>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RedCap UE
(NLoS O-to-I)</t>
  </si>
  <si>
    <t xml:space="preserve">(10) Number of receive antennas </t>
  </si>
  <si>
    <t>Example: Company 1</t>
  </si>
  <si>
    <t>Target missed detection rate at 0.1% false alarm probability for the required SNR in item (19a) for control channel</t>
  </si>
  <si>
    <t>OPPO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</si>
</sst>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0.0000000000000_ "/>
    <numFmt numFmtId="169" formatCode="0.00_ "/>
  </numFmts>
  <fonts count="17">
    <font>
      <sz val="12"/>
      <name val="宋体"/>
      <charset val="134"/>
    </font>
    <font>
      <sz val="12"/>
      <color theme="1"/>
      <name val="宋体"/>
      <charset val="134"/>
    </font>
    <font>
      <b/>
      <sz val="11"/>
      <name val="Times New Roman"/>
      <charset val="134"/>
    </font>
    <font>
      <b/>
      <sz val="11"/>
      <color theme="9" tint="-0.249977111117893"/>
      <name val="Times New Roman"/>
      <charset val="134"/>
    </font>
    <font>
      <b/>
      <sz val="11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b/>
      <strike/>
      <sz val="11"/>
      <name val="Times New Roman"/>
      <charset val="134"/>
    </font>
    <font>
      <sz val="12"/>
      <name val="宋体"/>
      <charset val="134"/>
    </font>
    <font>
      <sz val="12"/>
      <name val="宋体"/>
      <family val="3"/>
      <charset val="134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宋体"/>
      <family val="3"/>
      <charset val="134"/>
    </font>
    <font>
      <sz val="11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1" applyFont="1">
      <alignment vertical="center"/>
    </xf>
    <xf numFmtId="169" fontId="1" fillId="0" borderId="0" xfId="1" applyNumberFormat="1" applyFont="1" applyAlignment="1">
      <alignment horizontal="center" vertical="center"/>
    </xf>
    <xf numFmtId="0" fontId="8" fillId="0" borderId="0" xfId="1">
      <alignment vertical="center"/>
    </xf>
    <xf numFmtId="0" fontId="2" fillId="2" borderId="1" xfId="1" applyFont="1" applyFill="1" applyBorder="1" applyAlignment="1">
      <alignment horizontal="justify" vertical="center" wrapText="1"/>
    </xf>
    <xf numFmtId="0" fontId="2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169" fontId="4" fillId="2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justify" vertical="center" wrapText="1"/>
    </xf>
    <xf numFmtId="169" fontId="6" fillId="0" borderId="1" xfId="1" applyNumberFormat="1" applyFont="1" applyBorder="1" applyAlignment="1">
      <alignment horizontal="center" vertical="center" wrapText="1"/>
    </xf>
    <xf numFmtId="169" fontId="1" fillId="0" borderId="1" xfId="1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justify" vertical="center" wrapText="1"/>
    </xf>
    <xf numFmtId="9" fontId="6" fillId="0" borderId="1" xfId="1" applyNumberFormat="1" applyFont="1" applyBorder="1" applyAlignment="1">
      <alignment horizontal="center" vertical="center" wrapText="1"/>
    </xf>
    <xf numFmtId="169" fontId="6" fillId="0" borderId="1" xfId="1" applyNumberFormat="1" applyFont="1" applyFill="1" applyBorder="1" applyAlignment="1">
      <alignment horizontal="center" vertical="center" wrapText="1"/>
    </xf>
    <xf numFmtId="169" fontId="4" fillId="2" borderId="1" xfId="1" applyNumberFormat="1" applyFont="1" applyFill="1" applyBorder="1" applyAlignment="1">
      <alignment vertical="center" wrapText="1"/>
    </xf>
    <xf numFmtId="0" fontId="5" fillId="4" borderId="1" xfId="1" applyFont="1" applyFill="1" applyBorder="1" applyAlignment="1">
      <alignment horizontal="justify" vertical="center" wrapText="1"/>
    </xf>
    <xf numFmtId="0" fontId="5" fillId="5" borderId="1" xfId="1" applyFont="1" applyFill="1" applyBorder="1" applyAlignment="1">
      <alignment horizontal="justify" vertical="center" wrapText="1"/>
    </xf>
    <xf numFmtId="169" fontId="6" fillId="5" borderId="1" xfId="1" applyNumberFormat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justify" vertical="center" wrapText="1"/>
    </xf>
    <xf numFmtId="169" fontId="6" fillId="6" borderId="1" xfId="1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2" fillId="4" borderId="1" xfId="1" applyFont="1" applyFill="1" applyBorder="1" applyAlignment="1">
      <alignment horizontal="justify" vertical="center" wrapText="1"/>
    </xf>
    <xf numFmtId="0" fontId="5" fillId="7" borderId="1" xfId="1" applyFont="1" applyFill="1" applyBorder="1" applyAlignment="1">
      <alignment horizontal="justify" vertical="center"/>
    </xf>
    <xf numFmtId="169" fontId="6" fillId="7" borderId="1" xfId="1" applyNumberFormat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justify" vertical="center"/>
    </xf>
    <xf numFmtId="169" fontId="6" fillId="0" borderId="1" xfId="1" applyNumberFormat="1" applyFont="1" applyFill="1" applyBorder="1" applyAlignment="1">
      <alignment horizontal="center" vertical="center"/>
    </xf>
    <xf numFmtId="169" fontId="1" fillId="0" borderId="1" xfId="1" applyNumberFormat="1" applyFont="1" applyFill="1" applyBorder="1" applyAlignment="1">
      <alignment horizontal="center" vertical="center"/>
    </xf>
    <xf numFmtId="169" fontId="5" fillId="0" borderId="1" xfId="1" applyNumberFormat="1" applyFont="1" applyBorder="1" applyAlignment="1">
      <alignment horizontal="center" vertical="center" wrapText="1"/>
    </xf>
    <xf numFmtId="169" fontId="0" fillId="0" borderId="1" xfId="1" applyNumberFormat="1" applyFont="1" applyBorder="1" applyAlignment="1">
      <alignment horizontal="center" vertical="center"/>
    </xf>
    <xf numFmtId="169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69" fontId="2" fillId="2" borderId="1" xfId="1" applyNumberFormat="1" applyFont="1" applyFill="1" applyBorder="1" applyAlignment="1">
      <alignment vertical="center" wrapText="1"/>
    </xf>
    <xf numFmtId="169" fontId="5" fillId="5" borderId="1" xfId="1" applyNumberFormat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justify" vertical="center" wrapText="1"/>
    </xf>
    <xf numFmtId="169" fontId="5" fillId="6" borderId="1" xfId="1" applyNumberFormat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justify" vertical="center" wrapText="1"/>
    </xf>
    <xf numFmtId="169" fontId="5" fillId="0" borderId="1" xfId="1" applyNumberFormat="1" applyFont="1" applyFill="1" applyBorder="1" applyAlignment="1">
      <alignment horizontal="center" vertical="center"/>
    </xf>
    <xf numFmtId="169" fontId="5" fillId="7" borderId="1" xfId="1" applyNumberFormat="1" applyFont="1" applyFill="1" applyBorder="1" applyAlignment="1">
      <alignment horizontal="center" vertical="center"/>
    </xf>
    <xf numFmtId="169" fontId="0" fillId="0" borderId="1" xfId="1" applyNumberFormat="1" applyFont="1" applyFill="1" applyBorder="1" applyAlignment="1">
      <alignment horizontal="center" vertical="center"/>
    </xf>
    <xf numFmtId="169" fontId="0" fillId="0" borderId="0" xfId="1" applyNumberFormat="1" applyFont="1" applyAlignment="1">
      <alignment horizontal="center" vertical="center"/>
    </xf>
    <xf numFmtId="0" fontId="6" fillId="4" borderId="1" xfId="1" applyFont="1" applyFill="1" applyBorder="1" applyAlignment="1">
      <alignment horizontal="justify" vertical="center" wrapText="1"/>
    </xf>
    <xf numFmtId="0" fontId="6" fillId="5" borderId="1" xfId="1" applyFont="1" applyFill="1" applyBorder="1" applyAlignment="1">
      <alignment horizontal="justify" vertical="center" wrapText="1"/>
    </xf>
    <xf numFmtId="0" fontId="4" fillId="4" borderId="1" xfId="1" applyFont="1" applyFill="1" applyBorder="1" applyAlignment="1">
      <alignment horizontal="justify" vertical="center" wrapText="1"/>
    </xf>
    <xf numFmtId="0" fontId="4" fillId="6" borderId="1" xfId="1" applyFont="1" applyFill="1" applyBorder="1" applyAlignment="1">
      <alignment horizontal="justify" vertical="center" wrapText="1"/>
    </xf>
    <xf numFmtId="0" fontId="6" fillId="4" borderId="1" xfId="1" applyFont="1" applyFill="1" applyBorder="1" applyAlignment="1">
      <alignment horizontal="justify" vertical="center"/>
    </xf>
    <xf numFmtId="0" fontId="6" fillId="7" borderId="1" xfId="1" applyFont="1" applyFill="1" applyBorder="1" applyAlignment="1">
      <alignment horizontal="justify" vertical="center"/>
    </xf>
    <xf numFmtId="169" fontId="1" fillId="0" borderId="0" xfId="1" applyNumberFormat="1" applyFont="1">
      <alignment vertical="center"/>
    </xf>
    <xf numFmtId="0" fontId="2" fillId="2" borderId="1" xfId="1" applyFont="1" applyFill="1" applyBorder="1" applyAlignment="1">
      <alignment horizontal="center" vertical="center" wrapText="1"/>
    </xf>
    <xf numFmtId="169" fontId="2" fillId="2" borderId="1" xfId="1" applyNumberFormat="1" applyFont="1" applyFill="1" applyBorder="1" applyAlignment="1">
      <alignment horizontal="center" vertical="center" wrapText="1"/>
    </xf>
    <xf numFmtId="0" fontId="5" fillId="0" borderId="0" xfId="1" applyFont="1">
      <alignment vertical="center"/>
    </xf>
    <xf numFmtId="0" fontId="1" fillId="0" borderId="0" xfId="1" applyFont="1">
      <alignment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vertical="center" wrapText="1"/>
    </xf>
    <xf numFmtId="0" fontId="5" fillId="0" borderId="1" xfId="1" applyFont="1" applyBorder="1">
      <alignment vertical="center"/>
    </xf>
    <xf numFmtId="0" fontId="5" fillId="0" borderId="1" xfId="1" applyFont="1" applyBorder="1" applyAlignment="1">
      <alignment vertical="center" wrapText="1"/>
    </xf>
    <xf numFmtId="9" fontId="6" fillId="0" borderId="1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vertical="center" wrapText="1"/>
    </xf>
    <xf numFmtId="169" fontId="5" fillId="0" borderId="1" xfId="1" applyNumberFormat="1" applyFont="1" applyFill="1" applyBorder="1" applyAlignment="1">
      <alignment horizontal="left" vertical="center" wrapText="1"/>
    </xf>
    <xf numFmtId="169" fontId="5" fillId="6" borderId="1" xfId="1" applyNumberFormat="1" applyFont="1" applyFill="1" applyBorder="1" applyAlignment="1">
      <alignment horizontal="left" vertical="center" wrapText="1"/>
    </xf>
    <xf numFmtId="168" fontId="8" fillId="0" borderId="0" xfId="1" applyNumberFormat="1">
      <alignment vertical="center"/>
    </xf>
    <xf numFmtId="0" fontId="5" fillId="7" borderId="1" xfId="1" applyFont="1" applyFill="1" applyBorder="1" applyAlignment="1">
      <alignment vertical="center" wrapText="1"/>
    </xf>
    <xf numFmtId="169" fontId="1" fillId="5" borderId="1" xfId="1" applyNumberFormat="1" applyFont="1" applyFill="1" applyBorder="1" applyAlignment="1">
      <alignment horizontal="center" vertical="center"/>
    </xf>
    <xf numFmtId="0" fontId="0" fillId="0" borderId="0" xfId="1" applyFont="1" applyAlignment="1">
      <alignment vertical="center" wrapText="1"/>
    </xf>
    <xf numFmtId="169" fontId="5" fillId="0" borderId="0" xfId="1" applyNumberFormat="1" applyFont="1" applyAlignment="1">
      <alignment horizontal="center" vertical="center"/>
    </xf>
    <xf numFmtId="169" fontId="5" fillId="0" borderId="0" xfId="1" applyNumberFormat="1" applyFont="1">
      <alignment vertical="center"/>
    </xf>
    <xf numFmtId="169" fontId="2" fillId="2" borderId="1" xfId="1" applyNumberFormat="1" applyFont="1" applyFill="1" applyBorder="1" applyAlignment="1">
      <alignment horizontal="center" vertical="center" wrapText="1"/>
    </xf>
    <xf numFmtId="169" fontId="5" fillId="6" borderId="2" xfId="1" applyNumberFormat="1" applyFont="1" applyFill="1" applyBorder="1" applyAlignment="1">
      <alignment horizontal="center" vertical="center" wrapText="1"/>
    </xf>
    <xf numFmtId="169" fontId="5" fillId="6" borderId="3" xfId="1" applyNumberFormat="1" applyFont="1" applyFill="1" applyBorder="1" applyAlignment="1">
      <alignment horizontal="center" vertical="center" wrapText="1"/>
    </xf>
    <xf numFmtId="169" fontId="5" fillId="6" borderId="4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top" wrapText="1"/>
    </xf>
    <xf numFmtId="0" fontId="10" fillId="2" borderId="1" xfId="1" applyFont="1" applyFill="1" applyBorder="1" applyAlignment="1">
      <alignment horizontal="center" vertical="top" wrapText="1"/>
    </xf>
    <xf numFmtId="0" fontId="11" fillId="2" borderId="1" xfId="1" applyFont="1" applyFill="1" applyBorder="1" applyAlignment="1">
      <alignment horizontal="center" vertical="center" wrapText="1"/>
    </xf>
    <xf numFmtId="169" fontId="11" fillId="2" borderId="1" xfId="1" applyNumberFormat="1" applyFont="1" applyFill="1" applyBorder="1" applyAlignment="1">
      <alignment horizontal="center" vertical="center" wrapText="1"/>
    </xf>
    <xf numFmtId="169" fontId="12" fillId="0" borderId="1" xfId="1" applyNumberFormat="1" applyFont="1" applyBorder="1" applyAlignment="1">
      <alignment horizontal="center" vertical="center" wrapText="1"/>
    </xf>
    <xf numFmtId="169" fontId="9" fillId="0" borderId="1" xfId="1" applyNumberFormat="1" applyFont="1" applyBorder="1" applyAlignment="1">
      <alignment horizontal="center" vertical="center"/>
    </xf>
    <xf numFmtId="9" fontId="12" fillId="0" borderId="1" xfId="1" applyNumberFormat="1" applyFont="1" applyFill="1" applyBorder="1" applyAlignment="1">
      <alignment horizontal="center" vertical="center" wrapText="1"/>
    </xf>
    <xf numFmtId="169" fontId="12" fillId="0" borderId="1" xfId="1" applyNumberFormat="1" applyFont="1" applyFill="1" applyBorder="1" applyAlignment="1">
      <alignment horizontal="center" vertical="center" wrapText="1"/>
    </xf>
    <xf numFmtId="169" fontId="13" fillId="2" borderId="1" xfId="1" applyNumberFormat="1" applyFont="1" applyFill="1" applyBorder="1" applyAlignment="1">
      <alignment vertical="center" wrapText="1"/>
    </xf>
    <xf numFmtId="169" fontId="12" fillId="8" borderId="1" xfId="1" applyNumberFormat="1" applyFont="1" applyFill="1" applyBorder="1" applyAlignment="1">
      <alignment horizontal="center" vertical="center" wrapText="1"/>
    </xf>
    <xf numFmtId="169" fontId="12" fillId="5" borderId="1" xfId="1" applyNumberFormat="1" applyFont="1" applyFill="1" applyBorder="1" applyAlignment="1">
      <alignment horizontal="center" vertical="center" wrapText="1"/>
    </xf>
    <xf numFmtId="169" fontId="14" fillId="5" borderId="1" xfId="1" applyNumberFormat="1" applyFont="1" applyFill="1" applyBorder="1" applyAlignment="1">
      <alignment horizontal="center" vertical="center" wrapText="1"/>
    </xf>
    <xf numFmtId="169" fontId="12" fillId="7" borderId="1" xfId="1" applyNumberFormat="1" applyFont="1" applyFill="1" applyBorder="1" applyAlignment="1">
      <alignment horizontal="center" vertical="center"/>
    </xf>
    <xf numFmtId="169" fontId="12" fillId="0" borderId="1" xfId="1" applyNumberFormat="1" applyFont="1" applyFill="1" applyBorder="1" applyAlignment="1">
      <alignment horizontal="center" vertical="center"/>
    </xf>
    <xf numFmtId="169" fontId="9" fillId="0" borderId="1" xfId="1" applyNumberFormat="1" applyFont="1" applyFill="1" applyBorder="1" applyAlignment="1">
      <alignment horizontal="center" vertical="center"/>
    </xf>
    <xf numFmtId="169" fontId="9" fillId="0" borderId="0" xfId="1" applyNumberFormat="1" applyFont="1" applyAlignment="1">
      <alignment horizontal="center" vertical="center"/>
    </xf>
    <xf numFmtId="169" fontId="15" fillId="0" borderId="0" xfId="1" applyNumberFormat="1" applyFont="1" applyAlignment="1">
      <alignment horizontal="center" vertical="center"/>
    </xf>
    <xf numFmtId="169" fontId="16" fillId="0" borderId="1" xfId="1" applyNumberFormat="1" applyFont="1" applyBorder="1" applyAlignment="1">
      <alignment horizontal="center" vertical="center" wrapText="1"/>
    </xf>
    <xf numFmtId="169" fontId="15" fillId="0" borderId="1" xfId="1" applyNumberFormat="1" applyFont="1" applyBorder="1" applyAlignment="1">
      <alignment horizontal="center" vertical="center"/>
    </xf>
    <xf numFmtId="9" fontId="16" fillId="0" borderId="1" xfId="1" applyNumberFormat="1" applyFont="1" applyBorder="1" applyAlignment="1">
      <alignment horizontal="center" vertical="center" wrapText="1"/>
    </xf>
    <xf numFmtId="169" fontId="16" fillId="0" borderId="1" xfId="1" applyNumberFormat="1" applyFont="1" applyFill="1" applyBorder="1" applyAlignment="1">
      <alignment horizontal="center" vertical="center" wrapText="1"/>
    </xf>
    <xf numFmtId="169" fontId="11" fillId="2" borderId="1" xfId="1" applyNumberFormat="1" applyFont="1" applyFill="1" applyBorder="1" applyAlignment="1">
      <alignment vertical="center" wrapText="1"/>
    </xf>
    <xf numFmtId="169" fontId="16" fillId="8" borderId="1" xfId="1" applyNumberFormat="1" applyFont="1" applyFill="1" applyBorder="1" applyAlignment="1">
      <alignment horizontal="center" vertical="center" wrapText="1"/>
    </xf>
    <xf numFmtId="169" fontId="16" fillId="5" borderId="1" xfId="1" applyNumberFormat="1" applyFont="1" applyFill="1" applyBorder="1" applyAlignment="1">
      <alignment horizontal="center" vertical="center" wrapText="1"/>
    </xf>
    <xf numFmtId="169" fontId="16" fillId="7" borderId="1" xfId="1" applyNumberFormat="1" applyFont="1" applyFill="1" applyBorder="1" applyAlignment="1">
      <alignment horizontal="center" vertical="center"/>
    </xf>
    <xf numFmtId="169" fontId="16" fillId="0" borderId="1" xfId="1" applyNumberFormat="1" applyFont="1" applyFill="1" applyBorder="1" applyAlignment="1">
      <alignment horizontal="center" vertical="center"/>
    </xf>
    <xf numFmtId="169" fontId="15" fillId="0" borderId="1" xfId="1" applyNumberFormat="1" applyFont="1" applyFill="1" applyBorder="1" applyAlignment="1">
      <alignment horizontal="center" vertical="center"/>
    </xf>
    <xf numFmtId="169" fontId="15" fillId="0" borderId="0" xfId="1" applyNumberFormat="1" applyFont="1">
      <alignment vertical="center"/>
    </xf>
    <xf numFmtId="0" fontId="13" fillId="2" borderId="1" xfId="1" applyFont="1" applyFill="1" applyBorder="1" applyAlignment="1">
      <alignment horizontal="center" vertical="center" wrapText="1"/>
    </xf>
    <xf numFmtId="169" fontId="13" fillId="2" borderId="1" xfId="1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zoomScale="70" zoomScaleNormal="70" workbookViewId="0">
      <pane xSplit="1" ySplit="6" topLeftCell="B58" activePane="bottomRight" state="frozen"/>
      <selection pane="topRight"/>
      <selection pane="bottomLeft"/>
      <selection pane="bottomRight" activeCell="B7" sqref="B7"/>
    </sheetView>
  </sheetViews>
  <sheetFormatPr defaultColWidth="9" defaultRowHeight="15"/>
  <cols>
    <col min="1" max="1" width="62.08203125" style="50" customWidth="1"/>
    <col min="2" max="4" width="15.58203125" style="2" customWidth="1"/>
    <col min="5" max="5" width="15.58203125" style="46" customWidth="1"/>
    <col min="6" max="6" width="39.58203125" style="1" customWidth="1"/>
    <col min="7" max="16384" width="9" style="3"/>
  </cols>
  <sheetData>
    <row r="1" spans="1:6">
      <c r="A1" s="51" t="s">
        <v>0</v>
      </c>
    </row>
    <row r="2" spans="1:6" ht="28">
      <c r="A2" s="52" t="s">
        <v>1</v>
      </c>
    </row>
    <row r="3" spans="1:6">
      <c r="A3" s="45" t="s">
        <v>2</v>
      </c>
    </row>
    <row r="5" spans="1:6" ht="28.4" customHeight="1">
      <c r="A5" s="53" t="s">
        <v>3</v>
      </c>
      <c r="B5" s="68" t="s">
        <v>4</v>
      </c>
      <c r="C5" s="68"/>
      <c r="D5" s="68"/>
      <c r="E5" s="68"/>
      <c r="F5" s="68"/>
    </row>
    <row r="6" spans="1:6">
      <c r="A6" s="53"/>
      <c r="B6" s="54" t="s">
        <v>5</v>
      </c>
      <c r="C6" s="54" t="s">
        <v>6</v>
      </c>
      <c r="D6" s="54" t="s">
        <v>7</v>
      </c>
      <c r="E6" s="54" t="s">
        <v>8</v>
      </c>
      <c r="F6" s="4" t="s">
        <v>9</v>
      </c>
    </row>
    <row r="7" spans="1:6" ht="15" customHeight="1">
      <c r="A7" s="55" t="s">
        <v>10</v>
      </c>
      <c r="B7" s="14"/>
      <c r="C7" s="14"/>
      <c r="D7" s="14"/>
      <c r="E7" s="14"/>
      <c r="F7" s="56"/>
    </row>
    <row r="8" spans="1:6">
      <c r="A8" s="11" t="s">
        <v>11</v>
      </c>
      <c r="B8" s="9">
        <v>2.6</v>
      </c>
      <c r="C8" s="9">
        <v>2.6</v>
      </c>
      <c r="D8" s="9">
        <v>2.6</v>
      </c>
      <c r="E8" s="9">
        <v>2.6</v>
      </c>
      <c r="F8" s="56" t="s">
        <v>12</v>
      </c>
    </row>
    <row r="9" spans="1:6">
      <c r="A9" s="11" t="s">
        <v>13</v>
      </c>
      <c r="B9" s="9">
        <v>100</v>
      </c>
      <c r="C9" s="9">
        <v>100</v>
      </c>
      <c r="D9" s="9">
        <v>100</v>
      </c>
      <c r="E9" s="9">
        <v>100</v>
      </c>
      <c r="F9" s="56" t="s">
        <v>14</v>
      </c>
    </row>
    <row r="10" spans="1:6">
      <c r="A10" s="11" t="s">
        <v>15</v>
      </c>
      <c r="B10" s="10" t="s">
        <v>16</v>
      </c>
      <c r="C10" s="10" t="s">
        <v>16</v>
      </c>
      <c r="D10" s="10" t="s">
        <v>16</v>
      </c>
      <c r="E10" s="10" t="s">
        <v>16</v>
      </c>
      <c r="F10" s="56"/>
    </row>
    <row r="11" spans="1:6" ht="28">
      <c r="A11" s="11" t="s">
        <v>17</v>
      </c>
      <c r="B11" s="10" t="s">
        <v>16</v>
      </c>
      <c r="C11" s="13">
        <v>10000000</v>
      </c>
      <c r="D11" s="10" t="s">
        <v>16</v>
      </c>
      <c r="E11" s="9">
        <v>1000000</v>
      </c>
      <c r="F11" s="57" t="s">
        <v>18</v>
      </c>
    </row>
    <row r="12" spans="1:6">
      <c r="A12" s="11" t="s">
        <v>19</v>
      </c>
      <c r="B12" s="58">
        <v>0.01</v>
      </c>
      <c r="C12" s="10" t="s">
        <v>16</v>
      </c>
      <c r="D12" s="12">
        <v>0.01</v>
      </c>
      <c r="E12" s="10" t="s">
        <v>16</v>
      </c>
      <c r="F12" s="56" t="s">
        <v>14</v>
      </c>
    </row>
    <row r="13" spans="1:6">
      <c r="A13" s="11" t="s">
        <v>20</v>
      </c>
      <c r="B13" s="10" t="s">
        <v>16</v>
      </c>
      <c r="C13" s="58">
        <v>0.1</v>
      </c>
      <c r="D13" s="10" t="s">
        <v>16</v>
      </c>
      <c r="E13" s="12">
        <v>0.1</v>
      </c>
      <c r="F13" s="56" t="s">
        <v>14</v>
      </c>
    </row>
    <row r="14" spans="1:6">
      <c r="A14" s="11" t="s">
        <v>21</v>
      </c>
      <c r="B14" s="13" t="s">
        <v>22</v>
      </c>
      <c r="C14" s="13" t="s">
        <v>22</v>
      </c>
      <c r="D14" s="13" t="s">
        <v>22</v>
      </c>
      <c r="E14" s="13" t="s">
        <v>22</v>
      </c>
      <c r="F14" s="56" t="s">
        <v>14</v>
      </c>
    </row>
    <row r="15" spans="1:6">
      <c r="A15" s="11" t="s">
        <v>23</v>
      </c>
      <c r="B15" s="13">
        <v>3</v>
      </c>
      <c r="C15" s="13">
        <v>3</v>
      </c>
      <c r="D15" s="13">
        <v>3</v>
      </c>
      <c r="E15" s="13">
        <v>3</v>
      </c>
      <c r="F15" s="56" t="s">
        <v>14</v>
      </c>
    </row>
    <row r="16" spans="1:6" ht="15" customHeight="1">
      <c r="A16" s="55" t="s">
        <v>24</v>
      </c>
      <c r="B16" s="14"/>
      <c r="C16" s="14"/>
      <c r="D16" s="14"/>
      <c r="E16" s="14"/>
      <c r="F16" s="56"/>
    </row>
    <row r="17" spans="1:6" ht="42">
      <c r="A17" s="11" t="s">
        <v>25</v>
      </c>
      <c r="B17" s="13">
        <v>192</v>
      </c>
      <c r="C17" s="13">
        <v>192</v>
      </c>
      <c r="D17" s="9">
        <v>1</v>
      </c>
      <c r="E17" s="9">
        <v>1</v>
      </c>
      <c r="F17" s="57" t="s">
        <v>26</v>
      </c>
    </row>
    <row r="18" spans="1:6" ht="28">
      <c r="A18" s="8" t="s">
        <v>27</v>
      </c>
      <c r="B18" s="13">
        <v>64</v>
      </c>
      <c r="C18" s="13">
        <v>64</v>
      </c>
      <c r="D18" s="13">
        <v>64</v>
      </c>
      <c r="E18" s="13">
        <v>64</v>
      </c>
      <c r="F18" s="57" t="s">
        <v>28</v>
      </c>
    </row>
    <row r="19" spans="1:6" ht="56">
      <c r="A19" s="16" t="s">
        <v>29</v>
      </c>
      <c r="B19" s="17">
        <v>4</v>
      </c>
      <c r="C19" s="17">
        <v>4</v>
      </c>
      <c r="D19" s="13">
        <v>1</v>
      </c>
      <c r="E19" s="13">
        <v>1</v>
      </c>
      <c r="F19" s="59" t="s">
        <v>30</v>
      </c>
    </row>
    <row r="20" spans="1:6" ht="56">
      <c r="A20" s="16" t="s">
        <v>31</v>
      </c>
      <c r="B20" s="32">
        <v>24</v>
      </c>
      <c r="C20" s="32">
        <v>24</v>
      </c>
      <c r="D20" s="13" t="s">
        <v>16</v>
      </c>
      <c r="E20" s="13" t="s">
        <v>16</v>
      </c>
      <c r="F20" s="59" t="s">
        <v>32</v>
      </c>
    </row>
    <row r="21" spans="1:6">
      <c r="A21" s="8" t="s">
        <v>33</v>
      </c>
      <c r="B21" s="13">
        <f>B20+10*LOG10(B9)</f>
        <v>44</v>
      </c>
      <c r="C21" s="13">
        <f>C20+10*LOG10(C9)</f>
        <v>44</v>
      </c>
      <c r="D21" s="9">
        <v>23</v>
      </c>
      <c r="E21" s="9">
        <v>23</v>
      </c>
      <c r="F21" s="57" t="s">
        <v>34</v>
      </c>
    </row>
    <row r="22" spans="1:6" ht="42">
      <c r="A22" s="11" t="s">
        <v>35</v>
      </c>
      <c r="B22" s="13">
        <f>B20+10*LOG10(B46/1000000)</f>
        <v>36.375437381428746</v>
      </c>
      <c r="C22" s="13">
        <f>C20+10*LOG10(C47/1000000)</f>
        <v>42.57332496431269</v>
      </c>
      <c r="D22" s="9">
        <v>23</v>
      </c>
      <c r="E22" s="9">
        <v>23</v>
      </c>
      <c r="F22" s="57" t="s">
        <v>36</v>
      </c>
    </row>
    <row r="23" spans="1:6" ht="42">
      <c r="A23" s="15" t="s">
        <v>37</v>
      </c>
      <c r="B23" s="13">
        <f>B24+10*LOG10(B17/B18)-B25</f>
        <v>12.771212547196624</v>
      </c>
      <c r="C23" s="13">
        <f>C24+10*LOG10(C17/C18)-C25</f>
        <v>12.771212547196624</v>
      </c>
      <c r="D23" s="13">
        <f>D24+10*LOG10(D17/D19)-D25</f>
        <v>0</v>
      </c>
      <c r="E23" s="13">
        <f>E24+10*LOG10(E17/E19)-E25</f>
        <v>0</v>
      </c>
      <c r="F23" s="60" t="s">
        <v>38</v>
      </c>
    </row>
    <row r="24" spans="1:6" ht="56">
      <c r="A24" s="8" t="s">
        <v>39</v>
      </c>
      <c r="B24" s="13">
        <v>8</v>
      </c>
      <c r="C24" s="13">
        <v>8</v>
      </c>
      <c r="D24" s="9">
        <v>0</v>
      </c>
      <c r="E24" s="9">
        <v>0</v>
      </c>
      <c r="F24" s="57" t="s">
        <v>40</v>
      </c>
    </row>
    <row r="25" spans="1:6" ht="56">
      <c r="A25" s="16" t="s">
        <v>41</v>
      </c>
      <c r="B25" s="17">
        <v>0</v>
      </c>
      <c r="C25" s="17">
        <v>0</v>
      </c>
      <c r="D25" s="13">
        <v>0</v>
      </c>
      <c r="E25" s="13">
        <v>0</v>
      </c>
      <c r="F25" s="59" t="s">
        <v>42</v>
      </c>
    </row>
    <row r="26" spans="1:6" ht="56">
      <c r="A26" s="33" t="s">
        <v>43</v>
      </c>
      <c r="B26" s="19">
        <v>8</v>
      </c>
      <c r="C26" s="19">
        <v>12</v>
      </c>
      <c r="D26" s="13">
        <v>0</v>
      </c>
      <c r="E26" s="13">
        <v>0</v>
      </c>
      <c r="F26" s="61" t="s">
        <v>44</v>
      </c>
    </row>
    <row r="27" spans="1:6">
      <c r="A27" s="11" t="s">
        <v>45</v>
      </c>
      <c r="B27" s="13">
        <v>0</v>
      </c>
      <c r="C27" s="13">
        <v>0</v>
      </c>
      <c r="D27" s="9">
        <v>0</v>
      </c>
      <c r="E27" s="9">
        <v>0</v>
      </c>
      <c r="F27" s="56" t="s">
        <v>46</v>
      </c>
    </row>
    <row r="28" spans="1:6" ht="15.75" customHeight="1">
      <c r="A28" s="11" t="s">
        <v>47</v>
      </c>
      <c r="B28" s="13">
        <v>0</v>
      </c>
      <c r="C28" s="13">
        <v>0</v>
      </c>
      <c r="D28" s="9">
        <v>0</v>
      </c>
      <c r="E28" s="9">
        <v>0</v>
      </c>
      <c r="F28" s="56" t="s">
        <v>46</v>
      </c>
    </row>
    <row r="29" spans="1:6" ht="28">
      <c r="A29" s="11" t="s">
        <v>48</v>
      </c>
      <c r="B29" s="13">
        <v>3</v>
      </c>
      <c r="C29" s="13">
        <v>3</v>
      </c>
      <c r="D29" s="9">
        <v>1</v>
      </c>
      <c r="E29" s="9">
        <v>1</v>
      </c>
      <c r="F29" s="56" t="s">
        <v>46</v>
      </c>
    </row>
    <row r="30" spans="1:6">
      <c r="A30" s="11" t="s">
        <v>49</v>
      </c>
      <c r="B30" s="13">
        <f>B22+B23+B26+B27-B29</f>
        <v>54.146649928625372</v>
      </c>
      <c r="C30" s="10" t="s">
        <v>16</v>
      </c>
      <c r="D30" s="9">
        <f>D22+D23+D26+D27-D29</f>
        <v>22</v>
      </c>
      <c r="E30" s="10" t="s">
        <v>16</v>
      </c>
      <c r="F30" s="57" t="s">
        <v>50</v>
      </c>
    </row>
    <row r="31" spans="1:6">
      <c r="A31" s="11" t="s">
        <v>51</v>
      </c>
      <c r="B31" s="10" t="s">
        <v>16</v>
      </c>
      <c r="C31" s="13">
        <f>C22+C23+C26-C28-C29</f>
        <v>64.344537511509316</v>
      </c>
      <c r="D31" s="10" t="s">
        <v>16</v>
      </c>
      <c r="E31" s="9">
        <f>E22+E23+E26-E28-E29</f>
        <v>22</v>
      </c>
      <c r="F31" s="57" t="s">
        <v>50</v>
      </c>
    </row>
    <row r="32" spans="1:6">
      <c r="A32" s="55" t="s">
        <v>52</v>
      </c>
      <c r="B32" s="14"/>
      <c r="C32" s="14"/>
      <c r="D32" s="14"/>
      <c r="E32" s="14"/>
      <c r="F32" s="56"/>
    </row>
    <row r="33" spans="1:6" ht="42">
      <c r="A33" s="11" t="s">
        <v>53</v>
      </c>
      <c r="B33" s="13">
        <v>4</v>
      </c>
      <c r="C33" s="13">
        <v>4</v>
      </c>
      <c r="D33" s="13">
        <v>192</v>
      </c>
      <c r="E33" s="13">
        <v>192</v>
      </c>
      <c r="F33" s="57" t="s">
        <v>26</v>
      </c>
    </row>
    <row r="34" spans="1:6" ht="70">
      <c r="A34" s="16" t="s">
        <v>54</v>
      </c>
      <c r="B34" s="13">
        <v>4</v>
      </c>
      <c r="C34" s="13">
        <v>4</v>
      </c>
      <c r="D34" s="17">
        <v>4</v>
      </c>
      <c r="E34" s="17">
        <v>4</v>
      </c>
      <c r="F34" s="59" t="s">
        <v>55</v>
      </c>
    </row>
    <row r="35" spans="1:6" ht="42">
      <c r="A35" s="8" t="s">
        <v>56</v>
      </c>
      <c r="B35" s="13">
        <f>B36+10*LOG10(B33/B34)-B37</f>
        <v>0</v>
      </c>
      <c r="C35" s="13">
        <f>C36+10*LOG10(C33/C34)-C37</f>
        <v>0</v>
      </c>
      <c r="D35" s="13">
        <f>D36+10*LOG10(D33/D18)-D37</f>
        <v>12.771212547196624</v>
      </c>
      <c r="E35" s="13">
        <f>E36+10*LOG10(E33/E18)-E37</f>
        <v>12.771212547196624</v>
      </c>
      <c r="F35" s="57" t="s">
        <v>38</v>
      </c>
    </row>
    <row r="36" spans="1:6" ht="56">
      <c r="A36" s="8" t="s">
        <v>57</v>
      </c>
      <c r="B36" s="13">
        <v>0</v>
      </c>
      <c r="C36" s="13">
        <v>0</v>
      </c>
      <c r="D36" s="9">
        <v>8</v>
      </c>
      <c r="E36" s="9">
        <v>8</v>
      </c>
      <c r="F36" s="57" t="s">
        <v>40</v>
      </c>
    </row>
    <row r="37" spans="1:6" ht="56">
      <c r="A37" s="16" t="s">
        <v>58</v>
      </c>
      <c r="B37" s="13">
        <v>0</v>
      </c>
      <c r="C37" s="13">
        <v>0</v>
      </c>
      <c r="D37" s="17">
        <v>0</v>
      </c>
      <c r="E37" s="17">
        <v>0</v>
      </c>
      <c r="F37" s="59" t="s">
        <v>42</v>
      </c>
    </row>
    <row r="38" spans="1:6" ht="56">
      <c r="A38" s="18" t="s">
        <v>59</v>
      </c>
      <c r="B38" s="13">
        <v>0</v>
      </c>
      <c r="C38" s="13">
        <v>0</v>
      </c>
      <c r="D38" s="19">
        <v>8</v>
      </c>
      <c r="E38" s="19">
        <v>12</v>
      </c>
      <c r="F38" s="61" t="s">
        <v>44</v>
      </c>
    </row>
    <row r="39" spans="1:6" ht="28">
      <c r="A39" s="11" t="s">
        <v>60</v>
      </c>
      <c r="B39" s="13">
        <v>1</v>
      </c>
      <c r="C39" s="13">
        <v>1</v>
      </c>
      <c r="D39" s="9">
        <v>3</v>
      </c>
      <c r="E39" s="9">
        <v>3</v>
      </c>
      <c r="F39" s="56" t="s">
        <v>46</v>
      </c>
    </row>
    <row r="40" spans="1:6">
      <c r="A40" s="11" t="s">
        <v>61</v>
      </c>
      <c r="B40" s="9">
        <v>7</v>
      </c>
      <c r="C40" s="9">
        <v>7</v>
      </c>
      <c r="D40" s="9">
        <v>5</v>
      </c>
      <c r="E40" s="9">
        <v>5</v>
      </c>
      <c r="F40" s="56" t="s">
        <v>46</v>
      </c>
    </row>
    <row r="41" spans="1:6">
      <c r="A41" s="11" t="s">
        <v>62</v>
      </c>
      <c r="B41" s="9">
        <v>-174</v>
      </c>
      <c r="C41" s="9">
        <v>-174</v>
      </c>
      <c r="D41" s="9">
        <v>-174</v>
      </c>
      <c r="E41" s="13">
        <v>-174</v>
      </c>
      <c r="F41" s="56"/>
    </row>
    <row r="42" spans="1:6" ht="28">
      <c r="A42" s="41" t="s">
        <v>63</v>
      </c>
      <c r="B42" s="17">
        <v>-999</v>
      </c>
      <c r="C42" s="17" t="s">
        <v>16</v>
      </c>
      <c r="D42" s="17">
        <v>-999</v>
      </c>
      <c r="E42" s="17" t="s">
        <v>16</v>
      </c>
      <c r="F42" s="61" t="s">
        <v>64</v>
      </c>
    </row>
    <row r="43" spans="1:6" ht="28">
      <c r="A43" s="41" t="s">
        <v>65</v>
      </c>
      <c r="B43" s="17" t="s">
        <v>16</v>
      </c>
      <c r="C43" s="17">
        <v>-999</v>
      </c>
      <c r="D43" s="17" t="s">
        <v>16</v>
      </c>
      <c r="E43" s="17">
        <v>-999</v>
      </c>
      <c r="F43" s="61" t="s">
        <v>64</v>
      </c>
    </row>
    <row r="44" spans="1:6" ht="28">
      <c r="A44" s="11" t="s">
        <v>66</v>
      </c>
      <c r="B44" s="13">
        <f>10*LOG10(10^((B40+B41)/10)+10^(B42/10))</f>
        <v>-167.00000000000003</v>
      </c>
      <c r="C44" s="10" t="s">
        <v>16</v>
      </c>
      <c r="D44" s="13">
        <f>10*LOG10(10^((D40+D41)/10)+10^(D42/10))</f>
        <v>-169.00000000000003</v>
      </c>
      <c r="E44" s="10" t="s">
        <v>16</v>
      </c>
      <c r="F44" s="56"/>
    </row>
    <row r="45" spans="1:6" ht="28">
      <c r="A45" s="11" t="s">
        <v>67</v>
      </c>
      <c r="B45" s="10" t="s">
        <v>16</v>
      </c>
      <c r="C45" s="13">
        <f>10*LOG10(10^((C40+C41)/10)+10^(C43/10))</f>
        <v>-167.00000000000003</v>
      </c>
      <c r="D45" s="10" t="s">
        <v>16</v>
      </c>
      <c r="E45" s="13">
        <f>10*LOG10(10^((E40+E41)/10)+10^(E43/10))</f>
        <v>-169.00000000000003</v>
      </c>
      <c r="F45" s="56"/>
    </row>
    <row r="46" spans="1:6" ht="28">
      <c r="A46" s="43" t="s">
        <v>68</v>
      </c>
      <c r="B46" s="19">
        <f>48*360*1000</f>
        <v>17280000</v>
      </c>
      <c r="C46" s="19" t="s">
        <v>16</v>
      </c>
      <c r="D46" s="19">
        <f>1*12*30*1000</f>
        <v>360000</v>
      </c>
      <c r="E46" s="19" t="s">
        <v>16</v>
      </c>
      <c r="F46" s="61" t="s">
        <v>69</v>
      </c>
    </row>
    <row r="47" spans="1:6" ht="28">
      <c r="A47" s="43" t="s">
        <v>70</v>
      </c>
      <c r="B47" s="19" t="s">
        <v>16</v>
      </c>
      <c r="C47" s="19">
        <f>200*360*1000</f>
        <v>72000000</v>
      </c>
      <c r="D47" s="19" t="s">
        <v>16</v>
      </c>
      <c r="E47" s="19">
        <f>30*360*1000</f>
        <v>10800000</v>
      </c>
      <c r="F47" s="61" t="s">
        <v>69</v>
      </c>
    </row>
    <row r="48" spans="1:6">
      <c r="A48" s="11" t="s">
        <v>71</v>
      </c>
      <c r="B48" s="13">
        <f>B44+10*LOG10(B46)</f>
        <v>-94.624562618571289</v>
      </c>
      <c r="C48" s="13" t="s">
        <v>16</v>
      </c>
      <c r="D48" s="13">
        <f>D44+10*LOG10(D46)</f>
        <v>-113.43697499232715</v>
      </c>
      <c r="E48" s="10" t="s">
        <v>16</v>
      </c>
      <c r="F48" s="56"/>
    </row>
    <row r="49" spans="1:6">
      <c r="A49" s="11" t="s">
        <v>72</v>
      </c>
      <c r="B49" s="10" t="s">
        <v>16</v>
      </c>
      <c r="C49" s="13">
        <f>C45+10*LOG10(C47)</f>
        <v>-88.426675035687353</v>
      </c>
      <c r="D49" s="10" t="s">
        <v>16</v>
      </c>
      <c r="E49" s="13">
        <f>E45+10*LOG10(E47)</f>
        <v>-98.66576244513054</v>
      </c>
      <c r="F49" s="56"/>
    </row>
    <row r="50" spans="1:6">
      <c r="A50" s="43" t="s">
        <v>73</v>
      </c>
      <c r="B50" s="19">
        <v>-9.1999999999999993</v>
      </c>
      <c r="C50" s="19" t="s">
        <v>16</v>
      </c>
      <c r="D50" s="19">
        <v>-5.4</v>
      </c>
      <c r="E50" s="19" t="s">
        <v>16</v>
      </c>
      <c r="F50" s="61" t="s">
        <v>74</v>
      </c>
    </row>
    <row r="51" spans="1:6">
      <c r="A51" s="43" t="s">
        <v>75</v>
      </c>
      <c r="B51" s="19" t="s">
        <v>16</v>
      </c>
      <c r="C51" s="19">
        <v>-5.7</v>
      </c>
      <c r="D51" s="19" t="s">
        <v>16</v>
      </c>
      <c r="E51" s="19">
        <v>-10.7</v>
      </c>
      <c r="F51" s="61" t="s">
        <v>74</v>
      </c>
    </row>
    <row r="52" spans="1:6">
      <c r="A52" s="11" t="s">
        <v>76</v>
      </c>
      <c r="B52" s="13">
        <v>2</v>
      </c>
      <c r="C52" s="13">
        <v>2</v>
      </c>
      <c r="D52" s="9">
        <v>2</v>
      </c>
      <c r="E52" s="9">
        <v>2</v>
      </c>
      <c r="F52" s="56" t="s">
        <v>46</v>
      </c>
    </row>
    <row r="53" spans="1:6" ht="28">
      <c r="A53" s="8" t="s">
        <v>77</v>
      </c>
      <c r="B53" s="9">
        <v>0</v>
      </c>
      <c r="C53" s="13" t="s">
        <v>16</v>
      </c>
      <c r="D53" s="9">
        <v>0</v>
      </c>
      <c r="E53" s="9" t="s">
        <v>16</v>
      </c>
      <c r="F53" s="56" t="s">
        <v>78</v>
      </c>
    </row>
    <row r="54" spans="1:6" ht="28">
      <c r="A54" s="8" t="s">
        <v>79</v>
      </c>
      <c r="B54" s="10" t="s">
        <v>16</v>
      </c>
      <c r="C54" s="9">
        <v>0</v>
      </c>
      <c r="D54" s="10" t="s">
        <v>16</v>
      </c>
      <c r="E54" s="9">
        <v>0</v>
      </c>
      <c r="F54" s="56" t="s">
        <v>78</v>
      </c>
    </row>
    <row r="55" spans="1:6" ht="28">
      <c r="A55" s="11" t="s">
        <v>80</v>
      </c>
      <c r="B55" s="13">
        <f>B48+B50+B52-B53</f>
        <v>-101.82456261857129</v>
      </c>
      <c r="C55" s="10" t="s">
        <v>16</v>
      </c>
      <c r="D55" s="13">
        <f>D48+D50+D52-D53</f>
        <v>-116.83697499232716</v>
      </c>
      <c r="E55" s="10" t="s">
        <v>16</v>
      </c>
      <c r="F55" s="56" t="s">
        <v>81</v>
      </c>
    </row>
    <row r="56" spans="1:6" ht="28">
      <c r="A56" s="11" t="s">
        <v>82</v>
      </c>
      <c r="B56" s="10" t="s">
        <v>16</v>
      </c>
      <c r="C56" s="13">
        <f>C49+C51+C52-C54</f>
        <v>-92.126675035687356</v>
      </c>
      <c r="D56" s="13" t="s">
        <v>16</v>
      </c>
      <c r="E56" s="13">
        <f>E49+E51+E52-E54</f>
        <v>-107.36576244513054</v>
      </c>
      <c r="F56" s="56" t="s">
        <v>81</v>
      </c>
    </row>
    <row r="57" spans="1:6" ht="28">
      <c r="A57" s="22" t="s">
        <v>83</v>
      </c>
      <c r="B57" s="23">
        <f>B30+B35+B38-B39-B55</f>
        <v>154.97121254719667</v>
      </c>
      <c r="C57" s="23" t="s">
        <v>16</v>
      </c>
      <c r="D57" s="23">
        <f>D30+D35+D38-D39-D55</f>
        <v>156.60818753952378</v>
      </c>
      <c r="E57" s="23" t="s">
        <v>16</v>
      </c>
      <c r="F57" s="63" t="s">
        <v>84</v>
      </c>
    </row>
    <row r="58" spans="1:6" ht="33.75" customHeight="1">
      <c r="A58" s="22" t="s">
        <v>85</v>
      </c>
      <c r="B58" s="23" t="s">
        <v>16</v>
      </c>
      <c r="C58" s="23">
        <f>C31+C35+C38-C39-C56</f>
        <v>155.47121254719667</v>
      </c>
      <c r="D58" s="23" t="s">
        <v>16</v>
      </c>
      <c r="E58" s="23">
        <f>E31+E35+E38-E39-E56</f>
        <v>151.13697499232717</v>
      </c>
      <c r="F58" s="63" t="s">
        <v>84</v>
      </c>
    </row>
    <row r="59" spans="1:6">
      <c r="A59" s="55" t="s">
        <v>86</v>
      </c>
      <c r="B59" s="14"/>
      <c r="C59" s="14"/>
      <c r="D59" s="14"/>
      <c r="E59" s="14"/>
      <c r="F59" s="56"/>
    </row>
    <row r="60" spans="1:6" ht="36" customHeight="1">
      <c r="A60" s="41" t="s">
        <v>87</v>
      </c>
      <c r="B60" s="17">
        <v>7</v>
      </c>
      <c r="C60" s="17">
        <v>7</v>
      </c>
      <c r="D60" s="17">
        <v>7</v>
      </c>
      <c r="E60" s="17">
        <v>7</v>
      </c>
      <c r="F60" s="69" t="s">
        <v>88</v>
      </c>
    </row>
    <row r="61" spans="1:6" ht="28">
      <c r="A61" s="41" t="s">
        <v>89</v>
      </c>
      <c r="B61" s="17">
        <v>7.56</v>
      </c>
      <c r="C61" s="64" t="s">
        <v>16</v>
      </c>
      <c r="D61" s="17">
        <v>7.56</v>
      </c>
      <c r="E61" s="64" t="s">
        <v>16</v>
      </c>
      <c r="F61" s="70"/>
    </row>
    <row r="62" spans="1:6" ht="28">
      <c r="A62" s="41" t="s">
        <v>90</v>
      </c>
      <c r="B62" s="64" t="s">
        <v>16</v>
      </c>
      <c r="C62" s="17">
        <v>4.4800000000000004</v>
      </c>
      <c r="D62" s="64" t="s">
        <v>16</v>
      </c>
      <c r="E62" s="17">
        <v>4.4800000000000004</v>
      </c>
      <c r="F62" s="70"/>
    </row>
    <row r="63" spans="1:6">
      <c r="A63" s="41" t="s">
        <v>91</v>
      </c>
      <c r="B63" s="17">
        <v>0</v>
      </c>
      <c r="C63" s="17">
        <v>0</v>
      </c>
      <c r="D63" s="17">
        <v>0</v>
      </c>
      <c r="E63" s="17">
        <v>0</v>
      </c>
      <c r="F63" s="70"/>
    </row>
    <row r="64" spans="1:6" ht="36" customHeight="1">
      <c r="A64" s="41" t="s">
        <v>92</v>
      </c>
      <c r="B64" s="17">
        <v>26.25</v>
      </c>
      <c r="C64" s="17">
        <v>26.25</v>
      </c>
      <c r="D64" s="17">
        <v>26.25</v>
      </c>
      <c r="E64" s="17">
        <v>26.25</v>
      </c>
      <c r="F64" s="70"/>
    </row>
    <row r="65" spans="1:6">
      <c r="A65" s="41" t="s">
        <v>93</v>
      </c>
      <c r="B65" s="17">
        <v>0</v>
      </c>
      <c r="C65" s="17">
        <v>0</v>
      </c>
      <c r="D65" s="17">
        <v>0</v>
      </c>
      <c r="E65" s="17">
        <v>0</v>
      </c>
      <c r="F65" s="71"/>
    </row>
    <row r="66" spans="1:6" ht="28">
      <c r="A66" s="22" t="s">
        <v>94</v>
      </c>
      <c r="B66" s="23">
        <f>B57-B61+B63-B64+B65</f>
        <v>121.16121254719667</v>
      </c>
      <c r="C66" s="23" t="s">
        <v>16</v>
      </c>
      <c r="D66" s="23">
        <f>D57-D61+D63-D64+D65</f>
        <v>122.79818753952378</v>
      </c>
      <c r="E66" s="23" t="s">
        <v>16</v>
      </c>
      <c r="F66" s="63" t="s">
        <v>95</v>
      </c>
    </row>
    <row r="67" spans="1:6" ht="28">
      <c r="A67" s="45" t="s">
        <v>96</v>
      </c>
      <c r="B67" s="23" t="s">
        <v>16</v>
      </c>
      <c r="C67" s="23">
        <f>C58-C62+C63-C64+C65</f>
        <v>124.74121254719668</v>
      </c>
      <c r="D67" s="23" t="s">
        <v>16</v>
      </c>
      <c r="E67" s="23">
        <f>E58-E62+E63-E64+E65</f>
        <v>120.40697499232718</v>
      </c>
      <c r="F67" s="63" t="s">
        <v>95</v>
      </c>
    </row>
    <row r="69" spans="1:6">
      <c r="A69" s="45" t="s">
        <v>97</v>
      </c>
      <c r="B69" s="23">
        <f>B22+B27-B55+B26+B38</f>
        <v>146.20000000000005</v>
      </c>
      <c r="C69" s="23" t="s">
        <v>16</v>
      </c>
      <c r="D69" s="23">
        <f>D22+D27-D55+D26+D38</f>
        <v>147.83697499232716</v>
      </c>
      <c r="E69" s="23" t="s">
        <v>16</v>
      </c>
      <c r="F69" s="63" t="s">
        <v>95</v>
      </c>
    </row>
    <row r="70" spans="1:6">
      <c r="A70" s="45" t="s">
        <v>98</v>
      </c>
      <c r="B70" s="23" t="s">
        <v>16</v>
      </c>
      <c r="C70" s="23">
        <f>C22-C28-C56+C26+C38</f>
        <v>146.70000000000005</v>
      </c>
      <c r="D70" s="23" t="s">
        <v>16</v>
      </c>
      <c r="E70" s="23">
        <f>E22-E28-E56+E26+E38</f>
        <v>142.36576244513054</v>
      </c>
      <c r="F70" s="63" t="s">
        <v>95</v>
      </c>
    </row>
    <row r="74" spans="1:6">
      <c r="E74" s="2"/>
    </row>
    <row r="77" spans="1:6" s="49" customFormat="1" ht="14">
      <c r="B77" s="66"/>
      <c r="C77" s="66"/>
      <c r="D77" s="66"/>
      <c r="E77" s="67"/>
    </row>
  </sheetData>
  <mergeCells count="2">
    <mergeCell ref="B5:F5"/>
    <mergeCell ref="F60:F65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workbookViewId="0">
      <pane xSplit="1" ySplit="1" topLeftCell="E2" activePane="bottomRight" state="frozen"/>
      <selection pane="topRight"/>
      <selection pane="bottomLeft"/>
      <selection pane="bottomRight" activeCell="G1" sqref="G1:I1048576"/>
    </sheetView>
  </sheetViews>
  <sheetFormatPr defaultColWidth="9" defaultRowHeight="15"/>
  <cols>
    <col min="1" max="1" width="62.08203125" style="1" customWidth="1"/>
    <col min="2" max="2" width="15.58203125" style="2" customWidth="1"/>
    <col min="3" max="4" width="15.58203125" style="3" customWidth="1"/>
    <col min="5" max="5" width="15.58203125" style="2" customWidth="1"/>
    <col min="6" max="6" width="15.58203125" style="3" customWidth="1"/>
    <col min="7" max="7" width="15.58203125" style="88" customWidth="1"/>
    <col min="8" max="9" width="15.58203125" style="3" customWidth="1"/>
    <col min="10" max="16384" width="9" style="3"/>
  </cols>
  <sheetData>
    <row r="1" spans="1:9" ht="14.25" customHeight="1">
      <c r="A1" s="4"/>
      <c r="B1" s="72" t="s">
        <v>100</v>
      </c>
      <c r="C1" s="72"/>
      <c r="D1" s="72"/>
      <c r="E1" s="72" t="s">
        <v>101</v>
      </c>
      <c r="F1" s="72"/>
      <c r="G1" s="73" t="s">
        <v>114</v>
      </c>
      <c r="H1" s="73"/>
      <c r="I1" s="73"/>
    </row>
    <row r="2" spans="1:9" ht="29.25" customHeight="1">
      <c r="A2" s="5" t="s">
        <v>10</v>
      </c>
      <c r="B2" s="6" t="s">
        <v>102</v>
      </c>
      <c r="C2" s="7" t="s">
        <v>103</v>
      </c>
      <c r="D2" s="7" t="s">
        <v>104</v>
      </c>
      <c r="E2" s="6" t="s">
        <v>102</v>
      </c>
      <c r="F2" s="7" t="s">
        <v>104</v>
      </c>
      <c r="G2" s="74" t="s">
        <v>102</v>
      </c>
      <c r="H2" s="75" t="s">
        <v>103</v>
      </c>
      <c r="I2" s="75" t="s">
        <v>104</v>
      </c>
    </row>
    <row r="3" spans="1:9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9">
        <v>4</v>
      </c>
      <c r="G3" s="76">
        <v>2.6</v>
      </c>
      <c r="H3" s="76">
        <v>2.6</v>
      </c>
      <c r="I3" s="76">
        <v>2.6</v>
      </c>
    </row>
    <row r="4" spans="1:9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6">
        <v>100</v>
      </c>
      <c r="H4" s="76">
        <v>100</v>
      </c>
      <c r="I4" s="76">
        <v>100</v>
      </c>
    </row>
    <row r="5" spans="1:9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7" t="s">
        <v>16</v>
      </c>
      <c r="H5" s="77" t="s">
        <v>16</v>
      </c>
      <c r="I5" s="77" t="s">
        <v>16</v>
      </c>
    </row>
    <row r="6" spans="1:9">
      <c r="A6" s="8" t="s">
        <v>17</v>
      </c>
      <c r="B6" s="29" t="s">
        <v>16</v>
      </c>
      <c r="C6" s="29" t="s">
        <v>16</v>
      </c>
      <c r="D6" s="29" t="s">
        <v>16</v>
      </c>
      <c r="E6" s="29" t="s">
        <v>16</v>
      </c>
      <c r="F6" s="29" t="s">
        <v>16</v>
      </c>
      <c r="G6" s="79" t="s">
        <v>16</v>
      </c>
      <c r="H6" s="79" t="s">
        <v>16</v>
      </c>
      <c r="I6" s="79" t="s">
        <v>16</v>
      </c>
    </row>
    <row r="7" spans="1:9">
      <c r="A7" s="8" t="s">
        <v>19</v>
      </c>
      <c r="B7" s="28" t="s">
        <v>16</v>
      </c>
      <c r="C7" s="28" t="s">
        <v>16</v>
      </c>
      <c r="D7" s="28" t="s">
        <v>16</v>
      </c>
      <c r="E7" s="28" t="s">
        <v>16</v>
      </c>
      <c r="F7" s="28" t="s">
        <v>16</v>
      </c>
      <c r="G7" s="77" t="s">
        <v>16</v>
      </c>
      <c r="H7" s="77" t="s">
        <v>16</v>
      </c>
      <c r="I7" s="77" t="s">
        <v>16</v>
      </c>
    </row>
    <row r="8" spans="1:9">
      <c r="A8" s="8" t="s">
        <v>20</v>
      </c>
      <c r="B8" s="30">
        <v>0.1</v>
      </c>
      <c r="C8" s="30">
        <v>0.1</v>
      </c>
      <c r="D8" s="30">
        <v>0.1</v>
      </c>
      <c r="E8" s="30">
        <v>0.1</v>
      </c>
      <c r="F8" s="30">
        <v>0.1</v>
      </c>
      <c r="G8" s="78">
        <v>0.1</v>
      </c>
      <c r="H8" s="78">
        <v>0.1</v>
      </c>
      <c r="I8" s="78">
        <v>0.1</v>
      </c>
    </row>
    <row r="9" spans="1:9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9" t="s">
        <v>22</v>
      </c>
      <c r="H9" s="79" t="s">
        <v>22</v>
      </c>
      <c r="I9" s="79" t="s">
        <v>22</v>
      </c>
    </row>
    <row r="10" spans="1:9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9">
        <v>3</v>
      </c>
      <c r="H10" s="79">
        <v>3</v>
      </c>
      <c r="I10" s="79">
        <v>3</v>
      </c>
    </row>
    <row r="11" spans="1:9">
      <c r="A11" s="5" t="s">
        <v>24</v>
      </c>
      <c r="B11" s="31"/>
      <c r="C11" s="31"/>
      <c r="D11" s="31"/>
      <c r="E11" s="31"/>
      <c r="F11" s="31"/>
      <c r="G11" s="80"/>
      <c r="H11" s="80"/>
      <c r="I11" s="80"/>
    </row>
    <row r="12" spans="1:9" ht="15" customHeight="1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9">
        <v>192</v>
      </c>
      <c r="H12" s="79">
        <v>192</v>
      </c>
      <c r="I12" s="79">
        <v>192</v>
      </c>
    </row>
    <row r="13" spans="1:9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9">
        <v>64</v>
      </c>
      <c r="H13" s="79">
        <v>64</v>
      </c>
      <c r="I13" s="79">
        <v>64</v>
      </c>
    </row>
    <row r="14" spans="1:9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81">
        <v>4</v>
      </c>
      <c r="H14" s="81">
        <v>4</v>
      </c>
      <c r="I14" s="81">
        <v>4</v>
      </c>
    </row>
    <row r="15" spans="1:9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81">
        <v>24</v>
      </c>
      <c r="H15" s="81">
        <v>24</v>
      </c>
      <c r="I15" s="81">
        <v>24</v>
      </c>
    </row>
    <row r="16" spans="1:9">
      <c r="A16" s="8" t="s">
        <v>33</v>
      </c>
      <c r="B16" s="29">
        <f>B15+10*LOG10(B4)</f>
        <v>53</v>
      </c>
      <c r="C16" s="29">
        <f>C15+10*LOG10(C4)</f>
        <v>53</v>
      </c>
      <c r="D16" s="29">
        <f>D15+10*LOG10(D4)</f>
        <v>53</v>
      </c>
      <c r="E16" s="29">
        <f>E15+10*LOG10(E4)</f>
        <v>44</v>
      </c>
      <c r="F16" s="29">
        <f>F15+10*LOG10(F4)</f>
        <v>44</v>
      </c>
      <c r="G16" s="79">
        <f>G15+10*LOG10(G4)</f>
        <v>44</v>
      </c>
      <c r="H16" s="79">
        <f>H15+10*LOG10(H4)</f>
        <v>44</v>
      </c>
      <c r="I16" s="79">
        <f>I15+10*LOG10(I4)</f>
        <v>44</v>
      </c>
    </row>
    <row r="17" spans="1:9" ht="28">
      <c r="A17" s="8" t="s">
        <v>35</v>
      </c>
      <c r="B17" s="29">
        <f>B15+10*LOG10(B42/1000000)</f>
        <v>34.583624920952495</v>
      </c>
      <c r="C17" s="29">
        <f>C15+10*LOG10(C42/1000000)</f>
        <v>34.583624920952495</v>
      </c>
      <c r="D17" s="29">
        <f>D15+10*LOG10(D42/1000000)</f>
        <v>34.583624920952495</v>
      </c>
      <c r="E17" s="29">
        <f>E15+10*LOG10(E42/1000000)</f>
        <v>24.334237554869496</v>
      </c>
      <c r="F17" s="29">
        <f>F15+10*LOG10(F42/1000000)</f>
        <v>24.334237554869496</v>
      </c>
      <c r="G17" s="79">
        <f>G15+10*LOG10(G42/1000000)</f>
        <v>24.334237554869496</v>
      </c>
      <c r="H17" s="79">
        <f>H15+10*LOG10(H42/1000000)</f>
        <v>24.334237554869496</v>
      </c>
      <c r="I17" s="79">
        <f>I15+10*LOG10(I42/1000000)</f>
        <v>24.334237554869496</v>
      </c>
    </row>
    <row r="18" spans="1:9" ht="42">
      <c r="A18" s="15" t="s">
        <v>37</v>
      </c>
      <c r="B18" s="29">
        <f>B19+10*LOG10(B12/B13)-B20</f>
        <v>12.771212547196624</v>
      </c>
      <c r="C18" s="29">
        <f>C19+10*LOG10(C12/C13)-C20</f>
        <v>12.771212547196624</v>
      </c>
      <c r="D18" s="29">
        <f>D19+10*LOG10(D12/D13)-D20</f>
        <v>12.771212547196624</v>
      </c>
      <c r="E18" s="29">
        <f>E19+10*LOG10(E12/E13)-E20</f>
        <v>9.8212125471966232</v>
      </c>
      <c r="F18" s="29">
        <f>F19+10*LOG10(F12/F13)-F20</f>
        <v>9.8212125471966232</v>
      </c>
      <c r="G18" s="79">
        <f>G19+10*LOG10(G12/G13)-G20</f>
        <v>12.771212547196624</v>
      </c>
      <c r="H18" s="79">
        <f>H19+10*LOG10(H12/H13)-H20</f>
        <v>12.771212547196624</v>
      </c>
      <c r="I18" s="79">
        <f>I19+10*LOG10(I12/I13)-I20</f>
        <v>12.771212547196624</v>
      </c>
    </row>
    <row r="19" spans="1:9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9">
        <v>8</v>
      </c>
      <c r="H19" s="79">
        <v>8</v>
      </c>
      <c r="I19" s="79">
        <v>8</v>
      </c>
    </row>
    <row r="20" spans="1:9" ht="42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81">
        <v>0</v>
      </c>
      <c r="H20" s="81">
        <v>0</v>
      </c>
      <c r="I20" s="81">
        <v>0</v>
      </c>
    </row>
    <row r="21" spans="1:9" ht="61.5" customHeight="1">
      <c r="A21" s="33" t="s">
        <v>43</v>
      </c>
      <c r="B21" s="34">
        <v>8</v>
      </c>
      <c r="C21" s="34">
        <v>8</v>
      </c>
      <c r="D21" s="34">
        <v>8</v>
      </c>
      <c r="E21" s="34">
        <v>1.61</v>
      </c>
      <c r="F21" s="34">
        <v>1.61</v>
      </c>
      <c r="G21" s="82">
        <v>8</v>
      </c>
      <c r="H21" s="82">
        <v>8</v>
      </c>
      <c r="I21" s="82">
        <v>8</v>
      </c>
    </row>
    <row r="22" spans="1:9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9">
        <v>0</v>
      </c>
      <c r="H22" s="79">
        <v>0</v>
      </c>
      <c r="I22" s="79">
        <v>0</v>
      </c>
    </row>
    <row r="23" spans="1:9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9">
        <v>0</v>
      </c>
      <c r="H23" s="79">
        <v>0</v>
      </c>
      <c r="I23" s="79">
        <v>0</v>
      </c>
    </row>
    <row r="24" spans="1:9" ht="28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9">
        <v>3</v>
      </c>
      <c r="H24" s="79">
        <v>3</v>
      </c>
      <c r="I24" s="79">
        <v>3</v>
      </c>
    </row>
    <row r="25" spans="1:9">
      <c r="A25" s="8" t="s">
        <v>49</v>
      </c>
      <c r="B25" s="28" t="s">
        <v>16</v>
      </c>
      <c r="C25" s="28" t="s">
        <v>16</v>
      </c>
      <c r="D25" s="28" t="s">
        <v>16</v>
      </c>
      <c r="E25" s="28" t="s">
        <v>16</v>
      </c>
      <c r="F25" s="28" t="s">
        <v>16</v>
      </c>
      <c r="G25" s="77" t="s">
        <v>16</v>
      </c>
      <c r="H25" s="77" t="s">
        <v>16</v>
      </c>
      <c r="I25" s="77" t="s">
        <v>16</v>
      </c>
    </row>
    <row r="26" spans="1:9">
      <c r="A26" s="8" t="s">
        <v>51</v>
      </c>
      <c r="B26" s="29">
        <f>B17+B18+B21-B23-B24</f>
        <v>52.354837468149121</v>
      </c>
      <c r="C26" s="29">
        <f>C17+C18+C21-C23-C24</f>
        <v>52.354837468149121</v>
      </c>
      <c r="D26" s="29">
        <f>D17+D18+D21-D23-D24</f>
        <v>52.354837468149121</v>
      </c>
      <c r="E26" s="29">
        <f>E17+E18+E21-E23-E24</f>
        <v>32.765450102066119</v>
      </c>
      <c r="F26" s="29">
        <f>F17+F18+F21-F23-F24</f>
        <v>32.765450102066119</v>
      </c>
      <c r="G26" s="79">
        <f>G17+G18+G21-G23-G24</f>
        <v>42.105450102066122</v>
      </c>
      <c r="H26" s="79">
        <f>H17+H18+H21-H23-H24</f>
        <v>42.105450102066122</v>
      </c>
      <c r="I26" s="79">
        <f>I17+I18+I21-I23-I24</f>
        <v>42.105450102066122</v>
      </c>
    </row>
    <row r="27" spans="1:9">
      <c r="A27" s="5" t="s">
        <v>52</v>
      </c>
      <c r="B27" s="31"/>
      <c r="C27" s="31"/>
      <c r="D27" s="31"/>
      <c r="E27" s="31"/>
      <c r="F27" s="31"/>
      <c r="G27" s="80"/>
      <c r="H27" s="80"/>
      <c r="I27" s="80"/>
    </row>
    <row r="28" spans="1:9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9">
        <v>4</v>
      </c>
      <c r="H28" s="79">
        <v>2</v>
      </c>
      <c r="I28" s="79">
        <v>1</v>
      </c>
    </row>
    <row r="29" spans="1:9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9">
        <v>4</v>
      </c>
      <c r="H29" s="79">
        <v>2</v>
      </c>
      <c r="I29" s="79">
        <v>1</v>
      </c>
    </row>
    <row r="30" spans="1:9" ht="42">
      <c r="A30" s="8" t="s">
        <v>56</v>
      </c>
      <c r="B30" s="29">
        <f>B31+10*LOG10(B28/B29)-B32</f>
        <v>0</v>
      </c>
      <c r="C30" s="29">
        <f>C31+10*LOG10(C28/C29)-C32</f>
        <v>-3</v>
      </c>
      <c r="D30" s="29">
        <f>D31+10*LOG10(D28/D29)-D32</f>
        <v>-3</v>
      </c>
      <c r="E30" s="29">
        <f>E31+10*LOG10(E28/E29)-E32</f>
        <v>0</v>
      </c>
      <c r="F30" s="29">
        <f>F31+10*LOG10(F28/F29)-F32</f>
        <v>-3</v>
      </c>
      <c r="G30" s="79">
        <f>G31+10*LOG10(G28/G29)-G32</f>
        <v>0</v>
      </c>
      <c r="H30" s="79">
        <f>H31+10*LOG10(H28/H29)-H32</f>
        <v>-3</v>
      </c>
      <c r="I30" s="79">
        <f>I31+10*LOG10(I28/I29)-I32</f>
        <v>-3</v>
      </c>
    </row>
    <row r="31" spans="1:9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9">
        <v>0</v>
      </c>
      <c r="H31" s="79">
        <v>-3</v>
      </c>
      <c r="I31" s="79">
        <v>-3</v>
      </c>
    </row>
    <row r="32" spans="1:9" ht="42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9">
        <v>0</v>
      </c>
      <c r="H32" s="79">
        <v>0</v>
      </c>
      <c r="I32" s="79">
        <v>0</v>
      </c>
    </row>
    <row r="33" spans="1:9" ht="28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9">
        <v>0</v>
      </c>
      <c r="H33" s="79">
        <v>0</v>
      </c>
      <c r="I33" s="79">
        <v>0</v>
      </c>
    </row>
    <row r="34" spans="1:9" ht="28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9">
        <v>1</v>
      </c>
      <c r="H34" s="79">
        <v>1</v>
      </c>
      <c r="I34" s="79">
        <v>1</v>
      </c>
    </row>
    <row r="35" spans="1:9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6">
        <v>7</v>
      </c>
      <c r="H35" s="76">
        <v>7</v>
      </c>
      <c r="I35" s="76">
        <v>7</v>
      </c>
    </row>
    <row r="36" spans="1:9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6">
        <v>-174</v>
      </c>
      <c r="H36" s="76">
        <v>-174</v>
      </c>
      <c r="I36" s="76">
        <v>-174</v>
      </c>
    </row>
    <row r="37" spans="1:9">
      <c r="A37" s="15" t="s">
        <v>63</v>
      </c>
      <c r="B37" s="29" t="s">
        <v>16</v>
      </c>
      <c r="C37" s="29" t="s">
        <v>16</v>
      </c>
      <c r="D37" s="29" t="s">
        <v>16</v>
      </c>
      <c r="E37" s="29" t="s">
        <v>16</v>
      </c>
      <c r="F37" s="29" t="s">
        <v>16</v>
      </c>
      <c r="G37" s="79" t="s">
        <v>16</v>
      </c>
      <c r="H37" s="79" t="s">
        <v>16</v>
      </c>
      <c r="I37" s="79" t="s">
        <v>16</v>
      </c>
    </row>
    <row r="38" spans="1:9">
      <c r="A38" s="16" t="s">
        <v>65</v>
      </c>
      <c r="B38" s="32">
        <v>-999</v>
      </c>
      <c r="C38" s="32">
        <v>-999</v>
      </c>
      <c r="D38" s="32">
        <v>-999</v>
      </c>
      <c r="E38" s="32">
        <v>-999</v>
      </c>
      <c r="F38" s="32">
        <v>-999</v>
      </c>
      <c r="G38" s="81">
        <v>-999</v>
      </c>
      <c r="H38" s="81">
        <v>-999</v>
      </c>
      <c r="I38" s="81">
        <v>-999</v>
      </c>
    </row>
    <row r="39" spans="1:9" ht="28">
      <c r="A39" s="8" t="s">
        <v>106</v>
      </c>
      <c r="B39" s="28" t="s">
        <v>16</v>
      </c>
      <c r="C39" s="28" t="s">
        <v>16</v>
      </c>
      <c r="D39" s="28" t="s">
        <v>16</v>
      </c>
      <c r="E39" s="28" t="s">
        <v>16</v>
      </c>
      <c r="F39" s="28" t="s">
        <v>16</v>
      </c>
      <c r="G39" s="77" t="s">
        <v>16</v>
      </c>
      <c r="H39" s="77" t="s">
        <v>16</v>
      </c>
      <c r="I39" s="77" t="s">
        <v>16</v>
      </c>
    </row>
    <row r="40" spans="1:9" ht="28">
      <c r="A40" s="8" t="s">
        <v>107</v>
      </c>
      <c r="B40" s="29">
        <f>10*LOG10(10^((B35+B36)/10)+10^(B38/10))</f>
        <v>-167.00000000000003</v>
      </c>
      <c r="C40" s="29">
        <f>10*LOG10(10^((C35+C36)/10)+10^(C38/10))</f>
        <v>-167.00000000000003</v>
      </c>
      <c r="D40" s="29">
        <f>10*LOG10(10^((D35+D36)/10)+10^(D38/10))</f>
        <v>-167.00000000000003</v>
      </c>
      <c r="E40" s="29">
        <f>10*LOG10(10^((E35+E36)/10)+10^(E38/10))</f>
        <v>-167.00000000000003</v>
      </c>
      <c r="F40" s="29">
        <f>10*LOG10(10^((F35+F36)/10)+10^(F38/10))</f>
        <v>-167.00000000000003</v>
      </c>
      <c r="G40" s="79">
        <f>10*LOG10(10^((G35+G36)/10)+10^(G38/10))</f>
        <v>-167.00000000000003</v>
      </c>
      <c r="H40" s="79">
        <f>10*LOG10(10^((H35+H36)/10)+10^(H38/10))</f>
        <v>-167.00000000000003</v>
      </c>
      <c r="I40" s="79">
        <f>10*LOG10(10^((I35+I36)/10)+10^(I38/10))</f>
        <v>-167.00000000000003</v>
      </c>
    </row>
    <row r="41" spans="1:9">
      <c r="A41" s="21" t="s">
        <v>68</v>
      </c>
      <c r="B41" s="29" t="s">
        <v>16</v>
      </c>
      <c r="C41" s="29" t="s">
        <v>16</v>
      </c>
      <c r="D41" s="29" t="s">
        <v>16</v>
      </c>
      <c r="E41" s="29" t="s">
        <v>16</v>
      </c>
      <c r="F41" s="29" t="s">
        <v>16</v>
      </c>
      <c r="G41" s="79" t="s">
        <v>16</v>
      </c>
      <c r="H41" s="79" t="s">
        <v>16</v>
      </c>
      <c r="I41" s="79" t="s">
        <v>16</v>
      </c>
    </row>
    <row r="42" spans="1:9">
      <c r="A42" s="35" t="s">
        <v>70</v>
      </c>
      <c r="B42" s="19">
        <f>4*360*1000</f>
        <v>1440000</v>
      </c>
      <c r="C42" s="19">
        <f>4*360*1000</f>
        <v>1440000</v>
      </c>
      <c r="D42" s="19">
        <f>4*360*1000</f>
        <v>1440000</v>
      </c>
      <c r="E42" s="19">
        <f>3*360*1000</f>
        <v>1080000</v>
      </c>
      <c r="F42" s="19">
        <f>3*360*1000</f>
        <v>1080000</v>
      </c>
      <c r="G42" s="82">
        <f>3*360*1000</f>
        <v>1080000</v>
      </c>
      <c r="H42" s="82">
        <f t="shared" ref="H42:I42" si="0">3*360*1000</f>
        <v>1080000</v>
      </c>
      <c r="I42" s="82">
        <f t="shared" si="0"/>
        <v>1080000</v>
      </c>
    </row>
    <row r="43" spans="1:9">
      <c r="A43" s="8" t="s">
        <v>71</v>
      </c>
      <c r="B43" s="29" t="s">
        <v>16</v>
      </c>
      <c r="C43" s="29" t="s">
        <v>16</v>
      </c>
      <c r="D43" s="29" t="s">
        <v>16</v>
      </c>
      <c r="E43" s="29" t="s">
        <v>16</v>
      </c>
      <c r="F43" s="29" t="s">
        <v>16</v>
      </c>
      <c r="G43" s="79" t="s">
        <v>16</v>
      </c>
      <c r="H43" s="79" t="s">
        <v>16</v>
      </c>
      <c r="I43" s="79" t="s">
        <v>16</v>
      </c>
    </row>
    <row r="44" spans="1:9">
      <c r="A44" s="8" t="s">
        <v>72</v>
      </c>
      <c r="B44" s="29">
        <f>B40+10*LOG10(B42)</f>
        <v>-105.41637507904753</v>
      </c>
      <c r="C44" s="29">
        <f>C40+10*LOG10(C42)</f>
        <v>-105.41637507904753</v>
      </c>
      <c r="D44" s="29">
        <f>D40+10*LOG10(D42)</f>
        <v>-105.41637507904753</v>
      </c>
      <c r="E44" s="29">
        <f>E40+10*LOG10(E42)</f>
        <v>-106.66576244513053</v>
      </c>
      <c r="F44" s="29">
        <f>F40+10*LOG10(F42)</f>
        <v>-106.66576244513053</v>
      </c>
      <c r="G44" s="79">
        <f>G40+10*LOG10(G42)</f>
        <v>-106.66576244513053</v>
      </c>
      <c r="H44" s="79">
        <f>H40+10*LOG10(H42)</f>
        <v>-106.66576244513053</v>
      </c>
      <c r="I44" s="79">
        <f>I40+10*LOG10(I42)</f>
        <v>-106.66576244513053</v>
      </c>
    </row>
    <row r="45" spans="1:9">
      <c r="A45" s="21" t="s">
        <v>73</v>
      </c>
      <c r="B45" s="29" t="s">
        <v>16</v>
      </c>
      <c r="C45" s="29" t="s">
        <v>16</v>
      </c>
      <c r="D45" s="29" t="s">
        <v>16</v>
      </c>
      <c r="E45" s="29" t="s">
        <v>16</v>
      </c>
      <c r="F45" s="29" t="s">
        <v>16</v>
      </c>
      <c r="G45" s="79" t="s">
        <v>16</v>
      </c>
      <c r="H45" s="79" t="s">
        <v>16</v>
      </c>
      <c r="I45" s="79" t="s">
        <v>16</v>
      </c>
    </row>
    <row r="46" spans="1:9">
      <c r="A46" s="35" t="s">
        <v>75</v>
      </c>
      <c r="B46" s="19">
        <v>-7.5</v>
      </c>
      <c r="C46" s="19">
        <v>-4</v>
      </c>
      <c r="D46" s="19">
        <v>1.2</v>
      </c>
      <c r="E46" s="19">
        <v>-11.87</v>
      </c>
      <c r="F46" s="19">
        <v>-8.26</v>
      </c>
      <c r="G46" s="83">
        <v>-7.62</v>
      </c>
      <c r="H46" s="83">
        <v>-3.54</v>
      </c>
      <c r="I46" s="83">
        <v>1.98</v>
      </c>
    </row>
    <row r="47" spans="1:9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9">
        <v>2</v>
      </c>
      <c r="H47" s="79">
        <v>2</v>
      </c>
      <c r="I47" s="79">
        <v>2</v>
      </c>
    </row>
    <row r="48" spans="1:9" ht="28">
      <c r="A48" s="8" t="s">
        <v>77</v>
      </c>
      <c r="B48" s="29" t="s">
        <v>16</v>
      </c>
      <c r="C48" s="29" t="s">
        <v>16</v>
      </c>
      <c r="D48" s="29" t="s">
        <v>16</v>
      </c>
      <c r="E48" s="29" t="s">
        <v>16</v>
      </c>
      <c r="F48" s="29" t="s">
        <v>16</v>
      </c>
      <c r="G48" s="79" t="s">
        <v>16</v>
      </c>
      <c r="H48" s="79" t="s">
        <v>16</v>
      </c>
      <c r="I48" s="79" t="s">
        <v>16</v>
      </c>
    </row>
    <row r="49" spans="1:9" ht="33.75" customHeight="1">
      <c r="A49" s="8" t="s">
        <v>79</v>
      </c>
      <c r="B49" s="27">
        <v>0</v>
      </c>
      <c r="C49" s="27">
        <v>0</v>
      </c>
      <c r="D49" s="27">
        <v>0</v>
      </c>
      <c r="E49" s="27">
        <v>0</v>
      </c>
      <c r="F49" s="27">
        <v>0</v>
      </c>
      <c r="G49" s="76">
        <v>0</v>
      </c>
      <c r="H49" s="76">
        <v>0</v>
      </c>
      <c r="I49" s="76">
        <v>0</v>
      </c>
    </row>
    <row r="50" spans="1:9" ht="28">
      <c r="A50" s="8" t="s">
        <v>80</v>
      </c>
      <c r="B50" s="28" t="s">
        <v>16</v>
      </c>
      <c r="C50" s="28" t="s">
        <v>16</v>
      </c>
      <c r="D50" s="28" t="s">
        <v>16</v>
      </c>
      <c r="E50" s="28" t="s">
        <v>16</v>
      </c>
      <c r="F50" s="28" t="s">
        <v>16</v>
      </c>
      <c r="G50" s="77" t="s">
        <v>16</v>
      </c>
      <c r="H50" s="77" t="s">
        <v>16</v>
      </c>
      <c r="I50" s="77" t="s">
        <v>16</v>
      </c>
    </row>
    <row r="51" spans="1:9" ht="28">
      <c r="A51" s="8" t="s">
        <v>82</v>
      </c>
      <c r="B51" s="29">
        <f>B44+B46+B47-B49</f>
        <v>-110.91637507904753</v>
      </c>
      <c r="C51" s="29">
        <f>C44+C46+C47-C49</f>
        <v>-107.41637507904753</v>
      </c>
      <c r="D51" s="29">
        <f>D44+D46+D47-D49</f>
        <v>-102.21637507904752</v>
      </c>
      <c r="E51" s="29">
        <f>E44+E46+E47-E49</f>
        <v>-116.53576244513053</v>
      </c>
      <c r="F51" s="29">
        <f>F44+F46+F47-F49</f>
        <v>-112.92576244513053</v>
      </c>
      <c r="G51" s="79">
        <f>G44+G46+G47-G49</f>
        <v>-112.28576244513053</v>
      </c>
      <c r="H51" s="79">
        <f>H44+H46+H47-H49</f>
        <v>-108.20576244513053</v>
      </c>
      <c r="I51" s="79">
        <f>I44+I46+I47-I49</f>
        <v>-102.68576244513052</v>
      </c>
    </row>
    <row r="52" spans="1:9" ht="28">
      <c r="A52" s="24" t="s">
        <v>83</v>
      </c>
      <c r="B52" s="36" t="s">
        <v>16</v>
      </c>
      <c r="C52" s="36" t="s">
        <v>16</v>
      </c>
      <c r="D52" s="36" t="s">
        <v>16</v>
      </c>
      <c r="E52" s="36" t="s">
        <v>16</v>
      </c>
      <c r="F52" s="36" t="s">
        <v>16</v>
      </c>
      <c r="G52" s="85" t="s">
        <v>16</v>
      </c>
      <c r="H52" s="85" t="s">
        <v>16</v>
      </c>
      <c r="I52" s="85" t="s">
        <v>16</v>
      </c>
    </row>
    <row r="53" spans="1:9" ht="28">
      <c r="A53" s="22" t="s">
        <v>85</v>
      </c>
      <c r="B53" s="37">
        <f>B26+B30+B33-B34-B51</f>
        <v>162.27121254719665</v>
      </c>
      <c r="C53" s="37">
        <f>C26+C30+C33-C34-C51</f>
        <v>155.77121254719665</v>
      </c>
      <c r="D53" s="37">
        <f>D26+D30+D33-D34-D51</f>
        <v>150.57121254719664</v>
      </c>
      <c r="E53" s="37">
        <f>E26+E30+E33-E34-E51</f>
        <v>148.30121254719666</v>
      </c>
      <c r="F53" s="37">
        <f>F26+F30+F33-F34-F51</f>
        <v>141.69121254719664</v>
      </c>
      <c r="G53" s="84">
        <f>G26+G30+G33-G34-G51</f>
        <v>153.39121254719666</v>
      </c>
      <c r="H53" s="84">
        <f t="shared" ref="H53:I53" si="1">H26+H30+H33-H34-H51</f>
        <v>146.31121254719665</v>
      </c>
      <c r="I53" s="84">
        <f t="shared" si="1"/>
        <v>140.79121254719664</v>
      </c>
    </row>
    <row r="54" spans="1:9">
      <c r="A54" s="5" t="s">
        <v>86</v>
      </c>
      <c r="B54" s="31"/>
      <c r="C54" s="31"/>
      <c r="D54" s="31"/>
      <c r="E54" s="31"/>
      <c r="F54" s="31"/>
      <c r="G54" s="80"/>
      <c r="H54" s="80"/>
      <c r="I54" s="80"/>
    </row>
    <row r="55" spans="1:9" ht="16.5" customHeight="1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81">
        <v>7</v>
      </c>
      <c r="H55" s="81">
        <v>7</v>
      </c>
      <c r="I55" s="81">
        <v>7</v>
      </c>
    </row>
    <row r="56" spans="1:9" ht="28">
      <c r="A56" s="15" t="s">
        <v>89</v>
      </c>
      <c r="B56" s="38" t="s">
        <v>16</v>
      </c>
      <c r="C56" s="38" t="s">
        <v>16</v>
      </c>
      <c r="D56" s="38" t="s">
        <v>16</v>
      </c>
      <c r="E56" s="38" t="s">
        <v>16</v>
      </c>
      <c r="F56" s="38" t="s">
        <v>16</v>
      </c>
      <c r="G56" s="86" t="s">
        <v>16</v>
      </c>
      <c r="H56" s="86" t="s">
        <v>16</v>
      </c>
      <c r="I56" s="86" t="s">
        <v>16</v>
      </c>
    </row>
    <row r="57" spans="1:9" ht="28">
      <c r="A57" s="16" t="s">
        <v>90</v>
      </c>
      <c r="B57" s="32">
        <v>4.4800000000000004</v>
      </c>
      <c r="C57" s="32">
        <v>4.4800000000000004</v>
      </c>
      <c r="D57" s="32">
        <v>4.4800000000000004</v>
      </c>
      <c r="E57" s="32">
        <v>4.4800000000000004</v>
      </c>
      <c r="F57" s="32">
        <v>4.4800000000000004</v>
      </c>
      <c r="G57" s="81">
        <v>4.4800000000000004</v>
      </c>
      <c r="H57" s="81">
        <v>4.4800000000000004</v>
      </c>
      <c r="I57" s="81">
        <v>4.4800000000000004</v>
      </c>
    </row>
    <row r="58" spans="1:9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81">
        <v>0</v>
      </c>
      <c r="H58" s="81">
        <v>0</v>
      </c>
      <c r="I58" s="81">
        <v>0</v>
      </c>
    </row>
    <row r="59" spans="1:9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81">
        <v>26.25</v>
      </c>
      <c r="H59" s="81">
        <v>26.25</v>
      </c>
      <c r="I59" s="81">
        <v>26.25</v>
      </c>
    </row>
    <row r="60" spans="1:9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81">
        <v>0</v>
      </c>
      <c r="H60" s="81">
        <v>0</v>
      </c>
      <c r="I60" s="81">
        <v>0</v>
      </c>
    </row>
    <row r="61" spans="1:9" ht="28">
      <c r="A61" s="24" t="s">
        <v>108</v>
      </c>
      <c r="B61" s="36" t="s">
        <v>16</v>
      </c>
      <c r="C61" s="36" t="s">
        <v>16</v>
      </c>
      <c r="D61" s="36" t="s">
        <v>16</v>
      </c>
      <c r="E61" s="36" t="s">
        <v>16</v>
      </c>
      <c r="F61" s="36" t="s">
        <v>16</v>
      </c>
      <c r="G61" s="85" t="s">
        <v>16</v>
      </c>
      <c r="H61" s="85" t="s">
        <v>16</v>
      </c>
      <c r="I61" s="85" t="s">
        <v>16</v>
      </c>
    </row>
    <row r="62" spans="1:9" ht="28">
      <c r="A62" s="22" t="s">
        <v>109</v>
      </c>
      <c r="B62" s="37">
        <f>B53-B57+B58-B59+B60</f>
        <v>131.54121254719666</v>
      </c>
      <c r="C62" s="37">
        <f>C53-C57+C58-C59+C60</f>
        <v>125.04121254719666</v>
      </c>
      <c r="D62" s="37">
        <f>D53-D57+D58-D59+D60</f>
        <v>119.84121254719665</v>
      </c>
      <c r="E62" s="37">
        <f>E53-E57+E58-E59+E60</f>
        <v>117.57121254719667</v>
      </c>
      <c r="F62" s="37">
        <f>F53-F57+F58-F59+F60</f>
        <v>110.96121254719665</v>
      </c>
      <c r="G62" s="84">
        <f>G53-G57+G58-G59+G60</f>
        <v>122.66121254719667</v>
      </c>
      <c r="H62" s="84">
        <f t="shared" ref="H62:I62" si="2">H53-H57+H58-H59+H60</f>
        <v>115.58121254719666</v>
      </c>
      <c r="I62" s="84">
        <f t="shared" si="2"/>
        <v>110.06121254719665</v>
      </c>
    </row>
    <row r="63" spans="1:9">
      <c r="B63" s="39"/>
      <c r="C63" s="39"/>
      <c r="D63" s="39"/>
      <c r="E63" s="39"/>
      <c r="F63" s="39"/>
      <c r="G63" s="87"/>
      <c r="H63" s="87"/>
      <c r="I63" s="87"/>
    </row>
    <row r="64" spans="1:9">
      <c r="A64" s="24" t="s">
        <v>97</v>
      </c>
      <c r="B64" s="36" t="s">
        <v>16</v>
      </c>
      <c r="C64" s="36" t="s">
        <v>16</v>
      </c>
      <c r="D64" s="36" t="s">
        <v>16</v>
      </c>
      <c r="E64" s="36" t="s">
        <v>16</v>
      </c>
      <c r="F64" s="36" t="s">
        <v>16</v>
      </c>
      <c r="G64" s="85" t="s">
        <v>16</v>
      </c>
      <c r="H64" s="85" t="s">
        <v>16</v>
      </c>
      <c r="I64" s="85" t="s">
        <v>16</v>
      </c>
    </row>
    <row r="65" spans="1:9">
      <c r="A65" s="22" t="s">
        <v>98</v>
      </c>
      <c r="B65" s="37">
        <f>B17-B23-B51+B21+B33</f>
        <v>153.50000000000003</v>
      </c>
      <c r="C65" s="37">
        <f>C17-C23-C51+C21+C33</f>
        <v>150.00000000000003</v>
      </c>
      <c r="D65" s="37">
        <f>D17-D23-D51+D21+D33</f>
        <v>144.80000000000001</v>
      </c>
      <c r="E65" s="37">
        <f>E17-E23-E51+E21+E33</f>
        <v>142.48000000000005</v>
      </c>
      <c r="F65" s="37">
        <f>F17-F23-F51+F21+F33</f>
        <v>138.87000000000003</v>
      </c>
      <c r="G65" s="84">
        <f>G17-G23-G51+G21+G33</f>
        <v>144.62000000000003</v>
      </c>
      <c r="H65" s="84">
        <f>H17-H23-H51+H21+H33</f>
        <v>140.54000000000002</v>
      </c>
      <c r="I65" s="84">
        <f>I17-I23-I51+I21+I33</f>
        <v>135.02000000000001</v>
      </c>
    </row>
  </sheetData>
  <mergeCells count="3">
    <mergeCell ref="B1:D1"/>
    <mergeCell ref="E1:F1"/>
    <mergeCell ref="G1:I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workbookViewId="0">
      <pane xSplit="1" ySplit="1" topLeftCell="B8" activePane="bottomRight" state="frozen"/>
      <selection pane="topRight"/>
      <selection pane="bottomLeft"/>
      <selection pane="bottomRight" activeCell="G1" sqref="G1:I1048576"/>
    </sheetView>
  </sheetViews>
  <sheetFormatPr defaultColWidth="9" defaultRowHeight="15"/>
  <cols>
    <col min="1" max="1" width="62.08203125" style="1" customWidth="1"/>
    <col min="2" max="2" width="15.58203125" style="2" customWidth="1"/>
    <col min="3" max="4" width="15.58203125" style="3" customWidth="1"/>
    <col min="5" max="5" width="15.58203125" style="2" customWidth="1"/>
    <col min="6" max="6" width="15.58203125" style="3" customWidth="1"/>
    <col min="7" max="7" width="15.58203125" style="88" customWidth="1"/>
    <col min="8" max="9" width="15.58203125" style="3" customWidth="1"/>
    <col min="10" max="16384" width="9" style="3"/>
  </cols>
  <sheetData>
    <row r="1" spans="1:9" ht="14.25" customHeight="1">
      <c r="A1" s="4"/>
      <c r="B1" s="72" t="s">
        <v>100</v>
      </c>
      <c r="C1" s="72"/>
      <c r="D1" s="72"/>
      <c r="E1" s="72" t="s">
        <v>101</v>
      </c>
      <c r="F1" s="72"/>
      <c r="G1" s="73" t="s">
        <v>114</v>
      </c>
      <c r="H1" s="73"/>
      <c r="I1" s="73"/>
    </row>
    <row r="2" spans="1:9" ht="29.25" customHeight="1">
      <c r="A2" s="5" t="s">
        <v>10</v>
      </c>
      <c r="B2" s="47" t="s">
        <v>102</v>
      </c>
      <c r="C2" s="48" t="s">
        <v>103</v>
      </c>
      <c r="D2" s="48" t="s">
        <v>104</v>
      </c>
      <c r="E2" s="47" t="s">
        <v>102</v>
      </c>
      <c r="F2" s="48" t="s">
        <v>104</v>
      </c>
      <c r="G2" s="100" t="s">
        <v>102</v>
      </c>
      <c r="H2" s="101" t="s">
        <v>103</v>
      </c>
      <c r="I2" s="101" t="s">
        <v>104</v>
      </c>
    </row>
    <row r="3" spans="1:9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9">
        <v>4</v>
      </c>
      <c r="G3" s="76">
        <v>2.6</v>
      </c>
      <c r="H3" s="76">
        <v>2.6</v>
      </c>
      <c r="I3" s="76">
        <v>2.6</v>
      </c>
    </row>
    <row r="4" spans="1:9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6">
        <v>100</v>
      </c>
      <c r="H4" s="76">
        <v>100</v>
      </c>
      <c r="I4" s="76">
        <v>100</v>
      </c>
    </row>
    <row r="5" spans="1:9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7" t="s">
        <v>16</v>
      </c>
      <c r="H5" s="77" t="s">
        <v>16</v>
      </c>
      <c r="I5" s="77" t="s">
        <v>16</v>
      </c>
    </row>
    <row r="6" spans="1:9">
      <c r="A6" s="8" t="s">
        <v>17</v>
      </c>
      <c r="B6" s="29" t="s">
        <v>16</v>
      </c>
      <c r="C6" s="29" t="s">
        <v>16</v>
      </c>
      <c r="D6" s="29" t="s">
        <v>16</v>
      </c>
      <c r="E6" s="29" t="s">
        <v>16</v>
      </c>
      <c r="F6" s="29" t="s">
        <v>16</v>
      </c>
      <c r="G6" s="79" t="s">
        <v>16</v>
      </c>
      <c r="H6" s="79" t="s">
        <v>16</v>
      </c>
      <c r="I6" s="79" t="s">
        <v>16</v>
      </c>
    </row>
    <row r="7" spans="1:9">
      <c r="A7" s="8" t="s">
        <v>19</v>
      </c>
      <c r="B7" s="28" t="s">
        <v>16</v>
      </c>
      <c r="C7" s="28" t="s">
        <v>16</v>
      </c>
      <c r="D7" s="28" t="s">
        <v>16</v>
      </c>
      <c r="E7" s="28" t="s">
        <v>16</v>
      </c>
      <c r="F7" s="28" t="s">
        <v>16</v>
      </c>
      <c r="G7" s="77" t="s">
        <v>16</v>
      </c>
      <c r="H7" s="77" t="s">
        <v>16</v>
      </c>
      <c r="I7" s="77" t="s">
        <v>16</v>
      </c>
    </row>
    <row r="8" spans="1:9">
      <c r="A8" s="8" t="s">
        <v>20</v>
      </c>
      <c r="B8" s="30">
        <v>0.1</v>
      </c>
      <c r="C8" s="30">
        <v>0.1</v>
      </c>
      <c r="D8" s="30">
        <v>0.1</v>
      </c>
      <c r="E8" s="30">
        <v>0.1</v>
      </c>
      <c r="F8" s="30">
        <v>0.1</v>
      </c>
      <c r="G8" s="78">
        <v>0.1</v>
      </c>
      <c r="H8" s="78">
        <v>0.1</v>
      </c>
      <c r="I8" s="78">
        <v>0.1</v>
      </c>
    </row>
    <row r="9" spans="1:9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9" t="s">
        <v>22</v>
      </c>
      <c r="H9" s="79" t="s">
        <v>22</v>
      </c>
      <c r="I9" s="79" t="s">
        <v>22</v>
      </c>
    </row>
    <row r="10" spans="1:9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9">
        <v>3</v>
      </c>
      <c r="H10" s="79">
        <v>3</v>
      </c>
      <c r="I10" s="79">
        <v>3</v>
      </c>
    </row>
    <row r="11" spans="1:9">
      <c r="A11" s="5" t="s">
        <v>24</v>
      </c>
      <c r="B11" s="31"/>
      <c r="C11" s="31"/>
      <c r="D11" s="31"/>
      <c r="E11" s="31"/>
      <c r="F11" s="31"/>
      <c r="G11" s="80"/>
      <c r="H11" s="80"/>
      <c r="I11" s="80"/>
    </row>
    <row r="12" spans="1:9" ht="15" customHeight="1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9">
        <v>192</v>
      </c>
      <c r="H12" s="79">
        <v>192</v>
      </c>
      <c r="I12" s="79">
        <v>192</v>
      </c>
    </row>
    <row r="13" spans="1:9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9">
        <v>64</v>
      </c>
      <c r="H13" s="79">
        <v>64</v>
      </c>
      <c r="I13" s="79">
        <v>64</v>
      </c>
    </row>
    <row r="14" spans="1:9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81">
        <v>4</v>
      </c>
      <c r="H14" s="81">
        <v>4</v>
      </c>
      <c r="I14" s="81">
        <v>4</v>
      </c>
    </row>
    <row r="15" spans="1:9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81">
        <v>24</v>
      </c>
      <c r="H15" s="81">
        <v>24</v>
      </c>
      <c r="I15" s="81">
        <v>24</v>
      </c>
    </row>
    <row r="16" spans="1:9">
      <c r="A16" s="8" t="s">
        <v>33</v>
      </c>
      <c r="B16" s="29">
        <f>B15+10*LOG10(B4)</f>
        <v>53</v>
      </c>
      <c r="C16" s="29">
        <f>C15+10*LOG10(C4)</f>
        <v>53</v>
      </c>
      <c r="D16" s="29">
        <f>D15+10*LOG10(D4)</f>
        <v>53</v>
      </c>
      <c r="E16" s="29">
        <f>E15+10*LOG10(E4)</f>
        <v>44</v>
      </c>
      <c r="F16" s="29">
        <f>F15+10*LOG10(F4)</f>
        <v>44</v>
      </c>
      <c r="G16" s="79">
        <f>G15+10*LOG10(G4)</f>
        <v>44</v>
      </c>
      <c r="H16" s="79">
        <f>H15+10*LOG10(H4)</f>
        <v>44</v>
      </c>
      <c r="I16" s="79">
        <f>I15+10*LOG10(I4)</f>
        <v>44</v>
      </c>
    </row>
    <row r="17" spans="1:9" ht="28">
      <c r="A17" s="8" t="s">
        <v>35</v>
      </c>
      <c r="B17" s="29">
        <f>B15+10*LOG10(B42/1000000)</f>
        <v>44.126050015345747</v>
      </c>
      <c r="C17" s="29">
        <f>C15+10*LOG10(C42/1000000)</f>
        <v>44.126050015345747</v>
      </c>
      <c r="D17" s="29">
        <f>D15+10*LOG10(D42/1000000)</f>
        <v>44.126050015345747</v>
      </c>
      <c r="E17" s="29">
        <f>E15+10*LOG10(E42/1000000)</f>
        <v>35.245042248342827</v>
      </c>
      <c r="F17" s="29">
        <f>F15+10*LOG10(F42/1000000)</f>
        <v>35.245042248342827</v>
      </c>
      <c r="G17" s="79">
        <f>G15+10*LOG10(G42/1000000)</f>
        <v>35.126050015345747</v>
      </c>
      <c r="H17" s="79">
        <f>H15+10*LOG10(H42/1000000)</f>
        <v>35.126050015345747</v>
      </c>
      <c r="I17" s="79">
        <f>I15+10*LOG10(I42/1000000)</f>
        <v>35.126050015345747</v>
      </c>
    </row>
    <row r="18" spans="1:9" ht="42">
      <c r="A18" s="15" t="s">
        <v>37</v>
      </c>
      <c r="B18" s="29">
        <f>B19+10*LOG10(B12/B13)-B20</f>
        <v>12.771212547196624</v>
      </c>
      <c r="C18" s="29">
        <f>C19+10*LOG10(C12/C13)-C20</f>
        <v>12.771212547196624</v>
      </c>
      <c r="D18" s="29">
        <f>D19+10*LOG10(D12/D13)-D20</f>
        <v>12.771212547196624</v>
      </c>
      <c r="E18" s="29">
        <f>E19+10*LOG10(E12/E13)-E20</f>
        <v>9.8212125471966232</v>
      </c>
      <c r="F18" s="29">
        <f>F19+10*LOG10(F12/F13)-F20</f>
        <v>9.8212125471966232</v>
      </c>
      <c r="G18" s="79">
        <f>G19+10*LOG10(G12/G13)-G20</f>
        <v>12.771212547196624</v>
      </c>
      <c r="H18" s="79">
        <f>H19+10*LOG10(H12/H13)-H20</f>
        <v>12.771212547196624</v>
      </c>
      <c r="I18" s="79">
        <f>I19+10*LOG10(I12/I13)-I20</f>
        <v>12.771212547196624</v>
      </c>
    </row>
    <row r="19" spans="1:9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9">
        <v>8</v>
      </c>
      <c r="H19" s="79">
        <v>8</v>
      </c>
      <c r="I19" s="79">
        <v>8</v>
      </c>
    </row>
    <row r="20" spans="1:9" ht="42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81">
        <v>0</v>
      </c>
      <c r="H20" s="81">
        <v>0</v>
      </c>
      <c r="I20" s="81">
        <v>0</v>
      </c>
    </row>
    <row r="21" spans="1:9" ht="61.5" customHeight="1">
      <c r="A21" s="33" t="s">
        <v>43</v>
      </c>
      <c r="B21" s="34">
        <v>8</v>
      </c>
      <c r="C21" s="34">
        <v>8</v>
      </c>
      <c r="D21" s="34">
        <v>8</v>
      </c>
      <c r="E21" s="34">
        <v>1.61</v>
      </c>
      <c r="F21" s="34">
        <v>1.61</v>
      </c>
      <c r="G21" s="82">
        <v>8</v>
      </c>
      <c r="H21" s="82">
        <v>8</v>
      </c>
      <c r="I21" s="82">
        <v>8</v>
      </c>
    </row>
    <row r="22" spans="1:9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9">
        <v>0</v>
      </c>
      <c r="H22" s="79">
        <v>0</v>
      </c>
      <c r="I22" s="79">
        <v>0</v>
      </c>
    </row>
    <row r="23" spans="1:9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9">
        <v>0</v>
      </c>
      <c r="H23" s="79">
        <v>0</v>
      </c>
      <c r="I23" s="79">
        <v>0</v>
      </c>
    </row>
    <row r="24" spans="1:9" ht="28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9">
        <v>3</v>
      </c>
      <c r="H24" s="79">
        <v>3</v>
      </c>
      <c r="I24" s="79">
        <v>3</v>
      </c>
    </row>
    <row r="25" spans="1:9">
      <c r="A25" s="8" t="s">
        <v>49</v>
      </c>
      <c r="B25" s="28" t="s">
        <v>16</v>
      </c>
      <c r="C25" s="28" t="s">
        <v>16</v>
      </c>
      <c r="D25" s="28" t="s">
        <v>16</v>
      </c>
      <c r="E25" s="28" t="s">
        <v>16</v>
      </c>
      <c r="F25" s="28" t="s">
        <v>16</v>
      </c>
      <c r="G25" s="77" t="s">
        <v>16</v>
      </c>
      <c r="H25" s="77" t="s">
        <v>16</v>
      </c>
      <c r="I25" s="77" t="s">
        <v>16</v>
      </c>
    </row>
    <row r="26" spans="1:9">
      <c r="A26" s="8" t="s">
        <v>51</v>
      </c>
      <c r="B26" s="29">
        <f>B17+B18+B21-B23-B24</f>
        <v>61.89726256254238</v>
      </c>
      <c r="C26" s="29">
        <f>C17+C18+C21-C23-C24</f>
        <v>61.89726256254238</v>
      </c>
      <c r="D26" s="29">
        <f>D17+D18+D21-D23-D24</f>
        <v>61.89726256254238</v>
      </c>
      <c r="E26" s="29">
        <f>E17+E18+E21-E23-E24</f>
        <v>43.67625479553945</v>
      </c>
      <c r="F26" s="29">
        <f>F17+F18+F21-F23-F24</f>
        <v>43.67625479553945</v>
      </c>
      <c r="G26" s="79">
        <f>G17+G18+G21-G23-G24</f>
        <v>52.897262562542373</v>
      </c>
      <c r="H26" s="79">
        <f>H17+H18+H21-H23-H24</f>
        <v>52.897262562542373</v>
      </c>
      <c r="I26" s="79">
        <f>I17+I18+I21-I23-I24</f>
        <v>52.897262562542373</v>
      </c>
    </row>
    <row r="27" spans="1:9">
      <c r="A27" s="5" t="s">
        <v>52</v>
      </c>
      <c r="B27" s="31"/>
      <c r="C27" s="31"/>
      <c r="D27" s="31"/>
      <c r="E27" s="31"/>
      <c r="F27" s="31"/>
      <c r="G27" s="80"/>
      <c r="H27" s="80"/>
      <c r="I27" s="80"/>
    </row>
    <row r="28" spans="1:9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9">
        <v>4</v>
      </c>
      <c r="H28" s="79">
        <v>2</v>
      </c>
      <c r="I28" s="79">
        <v>1</v>
      </c>
    </row>
    <row r="29" spans="1:9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9">
        <v>4</v>
      </c>
      <c r="H29" s="79">
        <v>2</v>
      </c>
      <c r="I29" s="79">
        <v>1</v>
      </c>
    </row>
    <row r="30" spans="1:9" ht="42">
      <c r="A30" s="8" t="s">
        <v>56</v>
      </c>
      <c r="B30" s="29">
        <f>B31+10*LOG10(B28/B29)-B32</f>
        <v>0</v>
      </c>
      <c r="C30" s="29">
        <f>C31+10*LOG10(C28/C29)-C32</f>
        <v>-3</v>
      </c>
      <c r="D30" s="29">
        <f>D31+10*LOG10(D28/D29)-D32</f>
        <v>-3</v>
      </c>
      <c r="E30" s="29">
        <f>E31+10*LOG10(E28/E29)-E32</f>
        <v>0</v>
      </c>
      <c r="F30" s="29">
        <f>F31+10*LOG10(F28/F29)-F32</f>
        <v>-3</v>
      </c>
      <c r="G30" s="79">
        <f>G31+10*LOG10(G28/G29)-G32</f>
        <v>0</v>
      </c>
      <c r="H30" s="79">
        <f>H31+10*LOG10(H28/H29)-H32</f>
        <v>-3</v>
      </c>
      <c r="I30" s="79">
        <f>I31+10*LOG10(I28/I29)-I32</f>
        <v>-3</v>
      </c>
    </row>
    <row r="31" spans="1:9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9">
        <v>0</v>
      </c>
      <c r="H31" s="79">
        <v>-3</v>
      </c>
      <c r="I31" s="79">
        <v>-3</v>
      </c>
    </row>
    <row r="32" spans="1:9" ht="42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9">
        <v>0</v>
      </c>
      <c r="H32" s="79">
        <v>0</v>
      </c>
      <c r="I32" s="79">
        <v>0</v>
      </c>
    </row>
    <row r="33" spans="1:9" ht="28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9">
        <v>0</v>
      </c>
      <c r="H33" s="79">
        <v>0</v>
      </c>
      <c r="I33" s="79">
        <v>0</v>
      </c>
    </row>
    <row r="34" spans="1:9" ht="28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9">
        <v>1</v>
      </c>
      <c r="H34" s="79">
        <v>1</v>
      </c>
      <c r="I34" s="79">
        <v>1</v>
      </c>
    </row>
    <row r="35" spans="1:9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6">
        <v>7</v>
      </c>
      <c r="H35" s="76">
        <v>7</v>
      </c>
      <c r="I35" s="76">
        <v>7</v>
      </c>
    </row>
    <row r="36" spans="1:9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6">
        <v>-174</v>
      </c>
      <c r="H36" s="76">
        <v>-174</v>
      </c>
      <c r="I36" s="76">
        <v>-174</v>
      </c>
    </row>
    <row r="37" spans="1:9">
      <c r="A37" s="15" t="s">
        <v>63</v>
      </c>
      <c r="B37" s="29" t="s">
        <v>16</v>
      </c>
      <c r="C37" s="29" t="s">
        <v>16</v>
      </c>
      <c r="D37" s="29" t="s">
        <v>16</v>
      </c>
      <c r="E37" s="29" t="s">
        <v>16</v>
      </c>
      <c r="F37" s="29" t="s">
        <v>16</v>
      </c>
      <c r="G37" s="79" t="s">
        <v>16</v>
      </c>
      <c r="H37" s="79" t="s">
        <v>16</v>
      </c>
      <c r="I37" s="79" t="s">
        <v>16</v>
      </c>
    </row>
    <row r="38" spans="1:9">
      <c r="A38" s="16" t="s">
        <v>65</v>
      </c>
      <c r="B38" s="32">
        <v>-999</v>
      </c>
      <c r="C38" s="32">
        <v>-999</v>
      </c>
      <c r="D38" s="32">
        <v>-999</v>
      </c>
      <c r="E38" s="32">
        <v>-999</v>
      </c>
      <c r="F38" s="32">
        <v>-999</v>
      </c>
      <c r="G38" s="81">
        <v>-999</v>
      </c>
      <c r="H38" s="81">
        <v>-999</v>
      </c>
      <c r="I38" s="81">
        <v>-999</v>
      </c>
    </row>
    <row r="39" spans="1:9" ht="28">
      <c r="A39" s="8" t="s">
        <v>106</v>
      </c>
      <c r="B39" s="28" t="s">
        <v>16</v>
      </c>
      <c r="C39" s="28" t="s">
        <v>16</v>
      </c>
      <c r="D39" s="28" t="s">
        <v>16</v>
      </c>
      <c r="E39" s="28" t="s">
        <v>16</v>
      </c>
      <c r="F39" s="28" t="s">
        <v>16</v>
      </c>
      <c r="G39" s="77" t="s">
        <v>16</v>
      </c>
      <c r="H39" s="77" t="s">
        <v>16</v>
      </c>
      <c r="I39" s="77" t="s">
        <v>16</v>
      </c>
    </row>
    <row r="40" spans="1:9" ht="28">
      <c r="A40" s="8" t="s">
        <v>107</v>
      </c>
      <c r="B40" s="29">
        <f>10*LOG10(10^((B35+B36)/10)+10^(B38/10))</f>
        <v>-167.00000000000003</v>
      </c>
      <c r="C40" s="29">
        <f>10*LOG10(10^((C35+C36)/10)+10^(C38/10))</f>
        <v>-167.00000000000003</v>
      </c>
      <c r="D40" s="29">
        <f>10*LOG10(10^((D35+D36)/10)+10^(D38/10))</f>
        <v>-167.00000000000003</v>
      </c>
      <c r="E40" s="29">
        <f>10*LOG10(10^((E35+E36)/10)+10^(E38/10))</f>
        <v>-167.00000000000003</v>
      </c>
      <c r="F40" s="29">
        <f>10*LOG10(10^((F35+F36)/10)+10^(F38/10))</f>
        <v>-167.00000000000003</v>
      </c>
      <c r="G40" s="79">
        <f>10*LOG10(10^((G35+G36)/10)+10^(G38/10))</f>
        <v>-167.00000000000003</v>
      </c>
      <c r="H40" s="79">
        <f>10*LOG10(10^((H35+H36)/10)+10^(H38/10))</f>
        <v>-167.00000000000003</v>
      </c>
      <c r="I40" s="79">
        <f>10*LOG10(10^((I35+I36)/10)+10^(I38/10))</f>
        <v>-167.00000000000003</v>
      </c>
    </row>
    <row r="41" spans="1:9">
      <c r="A41" s="21" t="s">
        <v>68</v>
      </c>
      <c r="B41" s="29" t="s">
        <v>16</v>
      </c>
      <c r="C41" s="29" t="s">
        <v>16</v>
      </c>
      <c r="D41" s="29" t="s">
        <v>16</v>
      </c>
      <c r="E41" s="29" t="s">
        <v>16</v>
      </c>
      <c r="F41" s="29" t="s">
        <v>16</v>
      </c>
      <c r="G41" s="79" t="s">
        <v>16</v>
      </c>
      <c r="H41" s="79" t="s">
        <v>16</v>
      </c>
      <c r="I41" s="79" t="s">
        <v>16</v>
      </c>
    </row>
    <row r="42" spans="1:9">
      <c r="A42" s="35" t="s">
        <v>70</v>
      </c>
      <c r="B42" s="34">
        <f>36*360*1000</f>
        <v>12960000</v>
      </c>
      <c r="C42" s="34">
        <f>36*360*1000</f>
        <v>12960000</v>
      </c>
      <c r="D42" s="34">
        <f>36*360*1000</f>
        <v>12960000</v>
      </c>
      <c r="E42" s="34">
        <f>37*360*1000</f>
        <v>13320000</v>
      </c>
      <c r="F42" s="34">
        <f>37*360*1000</f>
        <v>13320000</v>
      </c>
      <c r="G42" s="82">
        <f>36*360*1000</f>
        <v>12960000</v>
      </c>
      <c r="H42" s="82">
        <f t="shared" ref="H42:I42" si="0">36*360*1000</f>
        <v>12960000</v>
      </c>
      <c r="I42" s="82">
        <f t="shared" si="0"/>
        <v>12960000</v>
      </c>
    </row>
    <row r="43" spans="1:9">
      <c r="A43" s="8" t="s">
        <v>71</v>
      </c>
      <c r="B43" s="29" t="s">
        <v>16</v>
      </c>
      <c r="C43" s="29" t="s">
        <v>16</v>
      </c>
      <c r="D43" s="29" t="s">
        <v>16</v>
      </c>
      <c r="E43" s="29" t="s">
        <v>16</v>
      </c>
      <c r="F43" s="29" t="s">
        <v>16</v>
      </c>
      <c r="G43" s="79" t="s">
        <v>16</v>
      </c>
      <c r="H43" s="79" t="s">
        <v>16</v>
      </c>
      <c r="I43" s="79" t="s">
        <v>16</v>
      </c>
    </row>
    <row r="44" spans="1:9">
      <c r="A44" s="8" t="s">
        <v>72</v>
      </c>
      <c r="B44" s="29">
        <f>B40+10*LOG10(B42)</f>
        <v>-95.873949984654288</v>
      </c>
      <c r="C44" s="29">
        <f>C40+10*LOG10(C42)</f>
        <v>-95.873949984654288</v>
      </c>
      <c r="D44" s="29">
        <f>D40+10*LOG10(D42)</f>
        <v>-95.873949984654288</v>
      </c>
      <c r="E44" s="29">
        <f>E40+10*LOG10(E42)</f>
        <v>-95.754957751657201</v>
      </c>
      <c r="F44" s="29">
        <f>F40+10*LOG10(F42)</f>
        <v>-95.754957751657201</v>
      </c>
      <c r="G44" s="79">
        <f>G40+10*LOG10(G42)</f>
        <v>-95.873949984654288</v>
      </c>
      <c r="H44" s="79">
        <f>H40+10*LOG10(H42)</f>
        <v>-95.873949984654288</v>
      </c>
      <c r="I44" s="79">
        <f>I40+10*LOG10(I42)</f>
        <v>-95.873949984654288</v>
      </c>
    </row>
    <row r="45" spans="1:9">
      <c r="A45" s="21" t="s">
        <v>73</v>
      </c>
      <c r="B45" s="29" t="s">
        <v>16</v>
      </c>
      <c r="C45" s="29" t="s">
        <v>16</v>
      </c>
      <c r="D45" s="29" t="s">
        <v>16</v>
      </c>
      <c r="E45" s="29" t="s">
        <v>16</v>
      </c>
      <c r="F45" s="29" t="s">
        <v>16</v>
      </c>
      <c r="G45" s="79" t="s">
        <v>16</v>
      </c>
      <c r="H45" s="79" t="s">
        <v>16</v>
      </c>
      <c r="I45" s="79" t="s">
        <v>16</v>
      </c>
    </row>
    <row r="46" spans="1:9">
      <c r="A46" s="35" t="s">
        <v>75</v>
      </c>
      <c r="B46" s="19">
        <v>-7.6</v>
      </c>
      <c r="C46" s="19">
        <v>-5</v>
      </c>
      <c r="D46" s="19">
        <v>-1.4</v>
      </c>
      <c r="E46" s="19">
        <v>-12.13</v>
      </c>
      <c r="F46" s="19">
        <v>-8.4600000000000009</v>
      </c>
      <c r="G46" s="83">
        <v>-10.42</v>
      </c>
      <c r="H46" s="83">
        <v>-7.19</v>
      </c>
      <c r="I46" s="83">
        <v>-3.42</v>
      </c>
    </row>
    <row r="47" spans="1:9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9">
        <v>2</v>
      </c>
      <c r="H47" s="79">
        <v>2</v>
      </c>
      <c r="I47" s="79">
        <v>2</v>
      </c>
    </row>
    <row r="48" spans="1:9" ht="28">
      <c r="A48" s="8" t="s">
        <v>77</v>
      </c>
      <c r="B48" s="29" t="s">
        <v>16</v>
      </c>
      <c r="C48" s="29" t="s">
        <v>16</v>
      </c>
      <c r="D48" s="29" t="s">
        <v>16</v>
      </c>
      <c r="E48" s="29" t="s">
        <v>16</v>
      </c>
      <c r="F48" s="29" t="s">
        <v>16</v>
      </c>
      <c r="G48" s="79" t="s">
        <v>16</v>
      </c>
      <c r="H48" s="79" t="s">
        <v>16</v>
      </c>
      <c r="I48" s="79" t="s">
        <v>16</v>
      </c>
    </row>
    <row r="49" spans="1:9" ht="33.75" customHeight="1">
      <c r="A49" s="8" t="s">
        <v>79</v>
      </c>
      <c r="B49" s="27">
        <v>0</v>
      </c>
      <c r="C49" s="27">
        <v>0</v>
      </c>
      <c r="D49" s="27">
        <v>0</v>
      </c>
      <c r="E49" s="27">
        <v>0</v>
      </c>
      <c r="F49" s="27">
        <v>0</v>
      </c>
      <c r="G49" s="76">
        <v>0</v>
      </c>
      <c r="H49" s="76">
        <v>0</v>
      </c>
      <c r="I49" s="76">
        <v>0</v>
      </c>
    </row>
    <row r="50" spans="1:9" ht="28">
      <c r="A50" s="8" t="s">
        <v>80</v>
      </c>
      <c r="B50" s="28" t="s">
        <v>16</v>
      </c>
      <c r="C50" s="28" t="s">
        <v>16</v>
      </c>
      <c r="D50" s="28" t="s">
        <v>16</v>
      </c>
      <c r="E50" s="28" t="s">
        <v>16</v>
      </c>
      <c r="F50" s="28" t="s">
        <v>16</v>
      </c>
      <c r="G50" s="77" t="s">
        <v>16</v>
      </c>
      <c r="H50" s="77" t="s">
        <v>16</v>
      </c>
      <c r="I50" s="77" t="s">
        <v>16</v>
      </c>
    </row>
    <row r="51" spans="1:9" ht="28">
      <c r="A51" s="8" t="s">
        <v>82</v>
      </c>
      <c r="B51" s="29">
        <f>B44+B46+B47-B49</f>
        <v>-101.47394998465428</v>
      </c>
      <c r="C51" s="29">
        <f>C44+C46+C47-C49</f>
        <v>-98.873949984654288</v>
      </c>
      <c r="D51" s="29">
        <f>D44+D46+D47-D49</f>
        <v>-95.273949984654294</v>
      </c>
      <c r="E51" s="29">
        <f>E44+E46+E47-E49</f>
        <v>-105.8849577516572</v>
      </c>
      <c r="F51" s="29">
        <f>F44+F46+F47-F49</f>
        <v>-102.21495775165721</v>
      </c>
      <c r="G51" s="79">
        <f>G44+G46+G47-G49</f>
        <v>-104.29394998465429</v>
      </c>
      <c r="H51" s="79">
        <f>H44+H46+H47-H49</f>
        <v>-101.06394998465429</v>
      </c>
      <c r="I51" s="79">
        <f>I44+I46+I47-I49</f>
        <v>-97.29394998465429</v>
      </c>
    </row>
    <row r="52" spans="1:9" ht="28">
      <c r="A52" s="24" t="s">
        <v>83</v>
      </c>
      <c r="B52" s="36" t="s">
        <v>16</v>
      </c>
      <c r="C52" s="36" t="s">
        <v>16</v>
      </c>
      <c r="D52" s="36" t="s">
        <v>16</v>
      </c>
      <c r="E52" s="36" t="s">
        <v>16</v>
      </c>
      <c r="F52" s="36" t="s">
        <v>16</v>
      </c>
      <c r="G52" s="85" t="s">
        <v>16</v>
      </c>
      <c r="H52" s="85" t="s">
        <v>16</v>
      </c>
      <c r="I52" s="85" t="s">
        <v>16</v>
      </c>
    </row>
    <row r="53" spans="1:9" ht="28">
      <c r="A53" s="22" t="s">
        <v>85</v>
      </c>
      <c r="B53" s="37">
        <f>B26+B30+B33-B34-B51</f>
        <v>162.37121254719665</v>
      </c>
      <c r="C53" s="37">
        <f>C26+C30+C33-C34-C51</f>
        <v>156.77121254719668</v>
      </c>
      <c r="D53" s="37">
        <f>D26+D30+D33-D34-D51</f>
        <v>153.17121254719666</v>
      </c>
      <c r="E53" s="37">
        <f>E26+E30+E33-E34-E51</f>
        <v>148.56121254719665</v>
      </c>
      <c r="F53" s="37">
        <f>F26+F30+F33-F34-F51</f>
        <v>141.89121254719666</v>
      </c>
      <c r="G53" s="84">
        <f>G26+G30+G33-G34-G51</f>
        <v>156.19121254719667</v>
      </c>
      <c r="H53" s="84">
        <f t="shared" ref="H53:I53" si="1">H26+H30+H33-H34-H51</f>
        <v>149.96121254719665</v>
      </c>
      <c r="I53" s="84">
        <f t="shared" si="1"/>
        <v>146.19121254719667</v>
      </c>
    </row>
    <row r="54" spans="1:9">
      <c r="A54" s="5" t="s">
        <v>86</v>
      </c>
      <c r="B54" s="31"/>
      <c r="C54" s="31"/>
      <c r="D54" s="31"/>
      <c r="E54" s="31"/>
      <c r="F54" s="31"/>
      <c r="G54" s="80"/>
      <c r="H54" s="80"/>
      <c r="I54" s="80"/>
    </row>
    <row r="55" spans="1:9" ht="16.5" customHeight="1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81">
        <v>7</v>
      </c>
      <c r="H55" s="81">
        <v>7</v>
      </c>
      <c r="I55" s="81">
        <v>7</v>
      </c>
    </row>
    <row r="56" spans="1:9" ht="28">
      <c r="A56" s="15" t="s">
        <v>89</v>
      </c>
      <c r="B56" s="38" t="s">
        <v>16</v>
      </c>
      <c r="C56" s="38" t="s">
        <v>16</v>
      </c>
      <c r="D56" s="38" t="s">
        <v>16</v>
      </c>
      <c r="E56" s="38" t="s">
        <v>16</v>
      </c>
      <c r="F56" s="38" t="s">
        <v>16</v>
      </c>
      <c r="G56" s="86" t="s">
        <v>16</v>
      </c>
      <c r="H56" s="86" t="s">
        <v>16</v>
      </c>
      <c r="I56" s="86" t="s">
        <v>16</v>
      </c>
    </row>
    <row r="57" spans="1:9" ht="28">
      <c r="A57" s="16" t="s">
        <v>90</v>
      </c>
      <c r="B57" s="32">
        <v>4.4800000000000004</v>
      </c>
      <c r="C57" s="32">
        <v>4.4800000000000004</v>
      </c>
      <c r="D57" s="32">
        <v>4.4800000000000004</v>
      </c>
      <c r="E57" s="32">
        <v>4.4800000000000004</v>
      </c>
      <c r="F57" s="32">
        <v>4.4800000000000004</v>
      </c>
      <c r="G57" s="81">
        <v>4.4800000000000004</v>
      </c>
      <c r="H57" s="81">
        <v>4.4800000000000004</v>
      </c>
      <c r="I57" s="81">
        <v>4.4800000000000004</v>
      </c>
    </row>
    <row r="58" spans="1:9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81">
        <v>0</v>
      </c>
      <c r="H58" s="81">
        <v>0</v>
      </c>
      <c r="I58" s="81">
        <v>0</v>
      </c>
    </row>
    <row r="59" spans="1:9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81">
        <v>26.25</v>
      </c>
      <c r="H59" s="81">
        <v>26.25</v>
      </c>
      <c r="I59" s="81">
        <v>26.25</v>
      </c>
    </row>
    <row r="60" spans="1:9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81">
        <v>0</v>
      </c>
      <c r="H60" s="81">
        <v>0</v>
      </c>
      <c r="I60" s="81">
        <v>0</v>
      </c>
    </row>
    <row r="61" spans="1:9" ht="28">
      <c r="A61" s="24" t="s">
        <v>108</v>
      </c>
      <c r="B61" s="36" t="s">
        <v>16</v>
      </c>
      <c r="C61" s="36" t="s">
        <v>16</v>
      </c>
      <c r="D61" s="36" t="s">
        <v>16</v>
      </c>
      <c r="E61" s="36" t="s">
        <v>16</v>
      </c>
      <c r="F61" s="36" t="s">
        <v>16</v>
      </c>
      <c r="G61" s="85" t="s">
        <v>16</v>
      </c>
      <c r="H61" s="85" t="s">
        <v>16</v>
      </c>
      <c r="I61" s="85" t="s">
        <v>16</v>
      </c>
    </row>
    <row r="62" spans="1:9" ht="28">
      <c r="A62" s="22" t="s">
        <v>109</v>
      </c>
      <c r="B62" s="37">
        <f>B53-B57+B58-B59+B60</f>
        <v>131.64121254719666</v>
      </c>
      <c r="C62" s="37">
        <f>C53-C57+C58-C59+C60</f>
        <v>126.04121254719669</v>
      </c>
      <c r="D62" s="37">
        <f>D53-D57+D58-D59+D60</f>
        <v>122.44121254719667</v>
      </c>
      <c r="E62" s="37">
        <f>E53-E57+E58-E59+E60</f>
        <v>117.83121254719666</v>
      </c>
      <c r="F62" s="37">
        <f>F53-F57+F58-F59+F60</f>
        <v>111.16121254719667</v>
      </c>
      <c r="G62" s="84">
        <f>G53-G57+G58-G59+G60</f>
        <v>125.46121254719668</v>
      </c>
      <c r="H62" s="84">
        <f t="shared" ref="H62:I62" si="2">H53-H57+H58-H59+H60</f>
        <v>119.23121254719666</v>
      </c>
      <c r="I62" s="84">
        <f t="shared" si="2"/>
        <v>115.46121254719668</v>
      </c>
    </row>
    <row r="63" spans="1:9">
      <c r="B63" s="39"/>
      <c r="C63" s="39"/>
      <c r="D63" s="39"/>
      <c r="E63" s="39"/>
      <c r="F63" s="39"/>
      <c r="G63" s="87"/>
      <c r="H63" s="87"/>
      <c r="I63" s="87"/>
    </row>
    <row r="64" spans="1:9">
      <c r="A64" s="24" t="s">
        <v>97</v>
      </c>
      <c r="B64" s="36" t="s">
        <v>16</v>
      </c>
      <c r="C64" s="36" t="s">
        <v>16</v>
      </c>
      <c r="D64" s="36" t="s">
        <v>16</v>
      </c>
      <c r="E64" s="36" t="s">
        <v>16</v>
      </c>
      <c r="F64" s="36" t="s">
        <v>16</v>
      </c>
      <c r="G64" s="85" t="s">
        <v>16</v>
      </c>
      <c r="H64" s="85" t="s">
        <v>16</v>
      </c>
      <c r="I64" s="85" t="s">
        <v>16</v>
      </c>
    </row>
    <row r="65" spans="1:9">
      <c r="A65" s="22" t="s">
        <v>98</v>
      </c>
      <c r="B65" s="37">
        <f>B17-B23-B51+B21+B33</f>
        <v>153.60000000000002</v>
      </c>
      <c r="C65" s="37">
        <f>C17-C23-C51+C21+C33</f>
        <v>151.00000000000003</v>
      </c>
      <c r="D65" s="37">
        <f>D17-D23-D51+D21+D33</f>
        <v>147.40000000000003</v>
      </c>
      <c r="E65" s="37">
        <f>E17-E23-E51+E21+E33</f>
        <v>142.74000000000004</v>
      </c>
      <c r="F65" s="37">
        <f>F17-F23-F51+F21+F33</f>
        <v>139.07000000000005</v>
      </c>
      <c r="G65" s="84">
        <f>G17-G23-G51+G21+G33</f>
        <v>147.42000000000004</v>
      </c>
      <c r="H65" s="84">
        <f>H17-H23-H51+H21+H33</f>
        <v>144.19000000000003</v>
      </c>
      <c r="I65" s="84">
        <f>I17-I23-I51+I21+I33</f>
        <v>140.42000000000004</v>
      </c>
    </row>
  </sheetData>
  <mergeCells count="3">
    <mergeCell ref="B1:D1"/>
    <mergeCell ref="E1:F1"/>
    <mergeCell ref="G1:I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>
      <pane xSplit="1" ySplit="1" topLeftCell="B62" activePane="bottomRight" state="frozen"/>
      <selection pane="topRight"/>
      <selection pane="bottomLeft"/>
      <selection pane="bottomRight" activeCell="F1" sqref="F1:G1048576"/>
    </sheetView>
  </sheetViews>
  <sheetFormatPr defaultColWidth="9" defaultRowHeight="15"/>
  <cols>
    <col min="1" max="1" width="62.08203125" style="1" customWidth="1"/>
    <col min="2" max="2" width="15.58203125" style="2" customWidth="1"/>
    <col min="3" max="3" width="15.58203125" style="3" customWidth="1"/>
    <col min="4" max="4" width="15.58203125" style="2" customWidth="1"/>
    <col min="5" max="5" width="15.58203125" style="3" customWidth="1"/>
    <col min="6" max="6" width="15.58203125" style="88" customWidth="1"/>
    <col min="7" max="7" width="15.58203125" style="3" customWidth="1"/>
    <col min="8" max="16384" width="9" style="3"/>
  </cols>
  <sheetData>
    <row r="1" spans="1:7" ht="14.25" customHeight="1">
      <c r="A1" s="4"/>
      <c r="B1" s="72" t="s">
        <v>100</v>
      </c>
      <c r="C1" s="72"/>
      <c r="D1" s="72" t="s">
        <v>101</v>
      </c>
      <c r="E1" s="72"/>
      <c r="F1" s="73" t="s">
        <v>114</v>
      </c>
      <c r="G1" s="73"/>
    </row>
    <row r="2" spans="1:7" ht="29.25" customHeight="1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74" t="s">
        <v>102</v>
      </c>
      <c r="G2" s="75" t="s">
        <v>110</v>
      </c>
    </row>
    <row r="3" spans="1:7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89">
        <v>2.6</v>
      </c>
      <c r="G3" s="89">
        <v>2.6</v>
      </c>
    </row>
    <row r="4" spans="1:7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9">
        <v>100</v>
      </c>
      <c r="G4" s="89">
        <v>100</v>
      </c>
    </row>
    <row r="5" spans="1:7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90" t="s">
        <v>16</v>
      </c>
      <c r="G5" s="90" t="s">
        <v>16</v>
      </c>
    </row>
    <row r="6" spans="1:7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  <c r="F6" s="90" t="s">
        <v>16</v>
      </c>
      <c r="G6" s="90" t="s">
        <v>16</v>
      </c>
    </row>
    <row r="7" spans="1:7">
      <c r="A7" s="8" t="s">
        <v>19</v>
      </c>
      <c r="B7" s="10" t="s">
        <v>16</v>
      </c>
      <c r="C7" s="10" t="s">
        <v>16</v>
      </c>
      <c r="D7" s="10" t="s">
        <v>16</v>
      </c>
      <c r="E7" s="10" t="s">
        <v>16</v>
      </c>
      <c r="F7" s="90" t="s">
        <v>16</v>
      </c>
      <c r="G7" s="90" t="s">
        <v>16</v>
      </c>
    </row>
    <row r="8" spans="1:7">
      <c r="A8" s="8" t="s">
        <v>20</v>
      </c>
      <c r="B8" s="12">
        <v>0.1</v>
      </c>
      <c r="C8" s="12">
        <v>0.1</v>
      </c>
      <c r="D8" s="12">
        <v>0.1</v>
      </c>
      <c r="E8" s="12">
        <v>0.1</v>
      </c>
      <c r="F8" s="91">
        <v>0.1</v>
      </c>
      <c r="G8" s="91">
        <v>0.1</v>
      </c>
    </row>
    <row r="9" spans="1:7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92" t="s">
        <v>22</v>
      </c>
      <c r="G9" s="92" t="s">
        <v>22</v>
      </c>
    </row>
    <row r="10" spans="1:7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92">
        <v>3</v>
      </c>
      <c r="G10" s="92">
        <v>3</v>
      </c>
    </row>
    <row r="11" spans="1:7">
      <c r="A11" s="5" t="s">
        <v>24</v>
      </c>
      <c r="B11" s="14"/>
      <c r="C11" s="14"/>
      <c r="D11" s="14"/>
      <c r="E11" s="14"/>
      <c r="F11" s="93"/>
      <c r="G11" s="93"/>
    </row>
    <row r="12" spans="1:7" ht="15" customHeight="1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9">
        <v>1</v>
      </c>
      <c r="G12" s="89">
        <v>1</v>
      </c>
    </row>
    <row r="13" spans="1:7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92">
        <v>64</v>
      </c>
      <c r="G13" s="92">
        <v>64</v>
      </c>
    </row>
    <row r="14" spans="1:7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92">
        <v>1</v>
      </c>
      <c r="G14" s="92">
        <v>1</v>
      </c>
    </row>
    <row r="15" spans="1:7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92" t="s">
        <v>16</v>
      </c>
      <c r="G15" s="92" t="s">
        <v>16</v>
      </c>
    </row>
    <row r="16" spans="1:7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9">
        <v>23</v>
      </c>
      <c r="G16" s="89">
        <v>23</v>
      </c>
    </row>
    <row r="17" spans="1:7" ht="28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9">
        <v>23</v>
      </c>
      <c r="G17" s="89">
        <v>23</v>
      </c>
    </row>
    <row r="18" spans="1:7" ht="42">
      <c r="A18" s="15" t="s">
        <v>37</v>
      </c>
      <c r="B18" s="13">
        <f>B19+10*LOG10(B12/B14)-B20</f>
        <v>0</v>
      </c>
      <c r="C18" s="13">
        <f>C19+10*LOG10(C12/C14)-C20</f>
        <v>-3</v>
      </c>
      <c r="D18" s="13">
        <f>D19+10*LOG10(D12/D14)-D20</f>
        <v>0</v>
      </c>
      <c r="E18" s="13">
        <f>E19+10*LOG10(E12/E14)-E20</f>
        <v>-3</v>
      </c>
      <c r="F18" s="92">
        <f>F19+10*LOG10(F12/F14)-F20</f>
        <v>0</v>
      </c>
      <c r="G18" s="92">
        <f>G19+10*LOG10(G12/G14)-G20</f>
        <v>-3</v>
      </c>
    </row>
    <row r="19" spans="1:7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9">
        <v>0</v>
      </c>
      <c r="G19" s="89">
        <v>-3</v>
      </c>
    </row>
    <row r="20" spans="1:7" ht="42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92">
        <v>0</v>
      </c>
      <c r="G20" s="92">
        <v>0</v>
      </c>
    </row>
    <row r="21" spans="1:7" ht="61.5" customHeight="1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92">
        <v>0</v>
      </c>
      <c r="G21" s="92">
        <v>0</v>
      </c>
    </row>
    <row r="22" spans="1:7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9">
        <v>0</v>
      </c>
      <c r="G22" s="89">
        <v>0</v>
      </c>
    </row>
    <row r="23" spans="1:7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9">
        <v>0</v>
      </c>
      <c r="G23" s="89">
        <v>0</v>
      </c>
    </row>
    <row r="24" spans="1:7" ht="28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9">
        <v>1</v>
      </c>
      <c r="G24" s="89">
        <v>1</v>
      </c>
    </row>
    <row r="25" spans="1:7">
      <c r="A25" s="8" t="s">
        <v>49</v>
      </c>
      <c r="B25" s="10" t="s">
        <v>16</v>
      </c>
      <c r="C25" s="10" t="s">
        <v>16</v>
      </c>
      <c r="D25" s="10" t="s">
        <v>16</v>
      </c>
      <c r="E25" s="10" t="s">
        <v>16</v>
      </c>
      <c r="F25" s="90" t="s">
        <v>16</v>
      </c>
      <c r="G25" s="90" t="s">
        <v>16</v>
      </c>
    </row>
    <row r="26" spans="1:7">
      <c r="A26" s="8" t="s">
        <v>51</v>
      </c>
      <c r="B26" s="9">
        <f>B17+B18+B21-B23-B24</f>
        <v>22</v>
      </c>
      <c r="C26" s="9">
        <f>C17+C18+C21-C23-C24</f>
        <v>19</v>
      </c>
      <c r="D26" s="9">
        <f>D17+D18+D21-D23-D24</f>
        <v>22</v>
      </c>
      <c r="E26" s="9">
        <f>E17+E18+E21-E23-E24</f>
        <v>19</v>
      </c>
      <c r="F26" s="89">
        <f>F17+F18+F21-F23-F24</f>
        <v>22</v>
      </c>
      <c r="G26" s="89">
        <f>G17+G18+G21-G23-G24</f>
        <v>19</v>
      </c>
    </row>
    <row r="27" spans="1:7">
      <c r="A27" s="5" t="s">
        <v>52</v>
      </c>
      <c r="B27" s="14"/>
      <c r="C27" s="14"/>
      <c r="D27" s="14"/>
      <c r="E27" s="14"/>
      <c r="F27" s="93"/>
      <c r="G27" s="93"/>
    </row>
    <row r="28" spans="1:7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92">
        <v>192</v>
      </c>
      <c r="G28" s="92">
        <v>192</v>
      </c>
    </row>
    <row r="29" spans="1:7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94">
        <v>4</v>
      </c>
      <c r="G29" s="94">
        <v>4</v>
      </c>
    </row>
    <row r="30" spans="1:7" ht="42">
      <c r="A30" s="8" t="s">
        <v>56</v>
      </c>
      <c r="B30" s="13">
        <f>B31+10*LOG10(B28/B13)-B32</f>
        <v>12.771212547196624</v>
      </c>
      <c r="C30" s="13">
        <f>C31+10*LOG10(C28/C13)-C32</f>
        <v>12.771212547196624</v>
      </c>
      <c r="D30" s="13">
        <f>D31+10*LOG10(D28/D13)-D32</f>
        <v>9.8212125471966232</v>
      </c>
      <c r="E30" s="13">
        <f>E31+10*LOG10(E28/E13)-E32</f>
        <v>9.8212125471966232</v>
      </c>
      <c r="F30" s="92">
        <f>F31+10*LOG10(F28/F13)-F32</f>
        <v>12.771212547196624</v>
      </c>
      <c r="G30" s="92">
        <f>G31+10*LOG10(G28/G13)-G32</f>
        <v>12.771212547196624</v>
      </c>
    </row>
    <row r="31" spans="1:7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9">
        <v>8</v>
      </c>
      <c r="G31" s="89">
        <v>8</v>
      </c>
    </row>
    <row r="32" spans="1:7" ht="42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94">
        <v>0</v>
      </c>
      <c r="G32" s="94">
        <v>0</v>
      </c>
    </row>
    <row r="33" spans="1:7" ht="28">
      <c r="A33" s="18" t="s">
        <v>105</v>
      </c>
      <c r="B33" s="19">
        <v>8</v>
      </c>
      <c r="C33" s="19">
        <v>8</v>
      </c>
      <c r="D33" s="19">
        <v>12.04</v>
      </c>
      <c r="E33" s="19">
        <v>12.04</v>
      </c>
      <c r="F33" s="95">
        <v>8</v>
      </c>
      <c r="G33" s="95">
        <v>8</v>
      </c>
    </row>
    <row r="34" spans="1:7" ht="28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9">
        <v>3</v>
      </c>
      <c r="G34" s="89">
        <v>3</v>
      </c>
    </row>
    <row r="35" spans="1:7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9">
        <v>5</v>
      </c>
      <c r="G35" s="89">
        <v>5</v>
      </c>
    </row>
    <row r="36" spans="1:7">
      <c r="A36" s="8" t="s">
        <v>62</v>
      </c>
      <c r="B36" s="13">
        <v>-174</v>
      </c>
      <c r="C36" s="13">
        <v>-174</v>
      </c>
      <c r="D36" s="13">
        <v>-174</v>
      </c>
      <c r="E36" s="13">
        <v>-174</v>
      </c>
      <c r="F36" s="92">
        <v>-174</v>
      </c>
      <c r="G36" s="92">
        <v>-174</v>
      </c>
    </row>
    <row r="37" spans="1:7">
      <c r="A37" s="40" t="s">
        <v>63</v>
      </c>
      <c r="B37" s="13" t="s">
        <v>16</v>
      </c>
      <c r="C37" s="13" t="s">
        <v>16</v>
      </c>
      <c r="D37" s="13" t="s">
        <v>16</v>
      </c>
      <c r="E37" s="13" t="s">
        <v>16</v>
      </c>
      <c r="F37" s="92" t="s">
        <v>16</v>
      </c>
      <c r="G37" s="92" t="s">
        <v>16</v>
      </c>
    </row>
    <row r="38" spans="1:7">
      <c r="A38" s="41" t="s">
        <v>65</v>
      </c>
      <c r="B38" s="17">
        <v>-999</v>
      </c>
      <c r="C38" s="17">
        <v>-999</v>
      </c>
      <c r="D38" s="17">
        <v>-999</v>
      </c>
      <c r="E38" s="17">
        <v>-999</v>
      </c>
      <c r="F38" s="94">
        <v>-999</v>
      </c>
      <c r="G38" s="94">
        <v>-999</v>
      </c>
    </row>
    <row r="39" spans="1:7" ht="28">
      <c r="A39" s="8" t="s">
        <v>66</v>
      </c>
      <c r="B39" s="10" t="s">
        <v>16</v>
      </c>
      <c r="C39" s="10" t="s">
        <v>16</v>
      </c>
      <c r="D39" s="10" t="s">
        <v>16</v>
      </c>
      <c r="E39" s="10" t="s">
        <v>16</v>
      </c>
      <c r="F39" s="90" t="s">
        <v>16</v>
      </c>
      <c r="G39" s="90" t="s">
        <v>16</v>
      </c>
    </row>
    <row r="40" spans="1:7" ht="28">
      <c r="A40" s="8" t="s">
        <v>107</v>
      </c>
      <c r="B40" s="13">
        <f>10*LOG10(10^((B35+B36)/10)+10^(B38/10))</f>
        <v>-169.00000000000003</v>
      </c>
      <c r="C40" s="13">
        <f>10*LOG10(10^((C35+C36)/10)+10^(C38/10))</f>
        <v>-169.00000000000003</v>
      </c>
      <c r="D40" s="13">
        <f>10*LOG10(10^((D35+D36)/10)+10^(D38/10))</f>
        <v>-169.00000000000003</v>
      </c>
      <c r="E40" s="13">
        <f>10*LOG10(10^((E35+E36)/10)+10^(E38/10))</f>
        <v>-169.00000000000003</v>
      </c>
      <c r="F40" s="92">
        <f>10*LOG10(10^((F35+F36)/10)+10^(F38/10))</f>
        <v>-169.00000000000003</v>
      </c>
      <c r="G40" s="92">
        <f>10*LOG10(10^((G35+G36)/10)+10^(G38/10))</f>
        <v>-169.00000000000003</v>
      </c>
    </row>
    <row r="41" spans="1:7">
      <c r="A41" s="21" t="s">
        <v>68</v>
      </c>
      <c r="B41" s="13" t="s">
        <v>16</v>
      </c>
      <c r="C41" s="13" t="s">
        <v>16</v>
      </c>
      <c r="D41" s="13" t="s">
        <v>16</v>
      </c>
      <c r="E41" s="13" t="s">
        <v>16</v>
      </c>
      <c r="F41" s="92" t="s">
        <v>16</v>
      </c>
      <c r="G41" s="92" t="s">
        <v>16</v>
      </c>
    </row>
    <row r="42" spans="1:7">
      <c r="A42" s="42" t="s">
        <v>70</v>
      </c>
      <c r="B42" s="13">
        <f>2*360*1000</f>
        <v>720000</v>
      </c>
      <c r="C42" s="13">
        <f>2*360*1000</f>
        <v>720000</v>
      </c>
      <c r="D42" s="13">
        <f>2*360*1000</f>
        <v>720000</v>
      </c>
      <c r="E42" s="13">
        <f>2*360*1000</f>
        <v>720000</v>
      </c>
      <c r="F42" s="92">
        <f>2*360*1000</f>
        <v>720000</v>
      </c>
      <c r="G42" s="92">
        <f>2*360*1000</f>
        <v>720000</v>
      </c>
    </row>
    <row r="43" spans="1:7">
      <c r="A43" s="8" t="s">
        <v>71</v>
      </c>
      <c r="B43" s="10" t="s">
        <v>16</v>
      </c>
      <c r="C43" s="10" t="s">
        <v>16</v>
      </c>
      <c r="D43" s="10" t="s">
        <v>16</v>
      </c>
      <c r="E43" s="10" t="s">
        <v>16</v>
      </c>
      <c r="F43" s="90" t="s">
        <v>16</v>
      </c>
      <c r="G43" s="90" t="s">
        <v>16</v>
      </c>
    </row>
    <row r="44" spans="1:7">
      <c r="A44" s="8" t="s">
        <v>72</v>
      </c>
      <c r="B44" s="13">
        <f>B40+10*LOG10(B42)</f>
        <v>-110.42667503568734</v>
      </c>
      <c r="C44" s="13">
        <f>C40+10*LOG10(C42)</f>
        <v>-110.42667503568734</v>
      </c>
      <c r="D44" s="13">
        <f>D40+10*LOG10(D42)</f>
        <v>-110.42667503568734</v>
      </c>
      <c r="E44" s="13">
        <f>E40+10*LOG10(E42)</f>
        <v>-110.42667503568734</v>
      </c>
      <c r="F44" s="92">
        <f>F40+10*LOG10(F42)</f>
        <v>-110.42667503568734</v>
      </c>
      <c r="G44" s="92">
        <f>G40+10*LOG10(G42)</f>
        <v>-110.42667503568734</v>
      </c>
    </row>
    <row r="45" spans="1:7">
      <c r="A45" s="42" t="s">
        <v>73</v>
      </c>
      <c r="B45" s="13" t="s">
        <v>16</v>
      </c>
      <c r="C45" s="13" t="s">
        <v>16</v>
      </c>
      <c r="D45" s="13" t="s">
        <v>16</v>
      </c>
      <c r="E45" s="13" t="s">
        <v>16</v>
      </c>
      <c r="F45" s="92" t="s">
        <v>16</v>
      </c>
      <c r="G45" s="92" t="s">
        <v>16</v>
      </c>
    </row>
    <row r="46" spans="1:7">
      <c r="A46" s="43" t="s">
        <v>75</v>
      </c>
      <c r="B46" s="19">
        <v>-1.8</v>
      </c>
      <c r="C46" s="19">
        <v>-1.8</v>
      </c>
      <c r="D46" s="19">
        <v>-7.04</v>
      </c>
      <c r="E46" s="19">
        <v>-7.04</v>
      </c>
      <c r="F46" s="83">
        <v>-6.49</v>
      </c>
      <c r="G46" s="83">
        <v>-6.49</v>
      </c>
    </row>
    <row r="47" spans="1:7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9">
        <v>2</v>
      </c>
      <c r="G47" s="89">
        <v>2</v>
      </c>
    </row>
    <row r="48" spans="1:7" ht="28">
      <c r="A48" s="8" t="s">
        <v>77</v>
      </c>
      <c r="B48" s="9" t="s">
        <v>16</v>
      </c>
      <c r="C48" s="9" t="s">
        <v>16</v>
      </c>
      <c r="D48" s="9" t="s">
        <v>16</v>
      </c>
      <c r="E48" s="9" t="s">
        <v>16</v>
      </c>
      <c r="F48" s="89" t="s">
        <v>16</v>
      </c>
      <c r="G48" s="89" t="s">
        <v>16</v>
      </c>
    </row>
    <row r="49" spans="1:7" ht="33.75" customHeight="1">
      <c r="A49" s="8" t="s">
        <v>79</v>
      </c>
      <c r="B49" s="9">
        <v>0</v>
      </c>
      <c r="C49" s="9">
        <v>0</v>
      </c>
      <c r="D49" s="9">
        <v>0</v>
      </c>
      <c r="E49" s="9">
        <v>0</v>
      </c>
      <c r="F49" s="89">
        <v>0</v>
      </c>
      <c r="G49" s="89">
        <v>0</v>
      </c>
    </row>
    <row r="50" spans="1:7" ht="28">
      <c r="A50" s="8" t="s">
        <v>80</v>
      </c>
      <c r="B50" s="10" t="s">
        <v>16</v>
      </c>
      <c r="C50" s="10" t="s">
        <v>16</v>
      </c>
      <c r="D50" s="10" t="s">
        <v>16</v>
      </c>
      <c r="E50" s="10" t="s">
        <v>16</v>
      </c>
      <c r="F50" s="90" t="s">
        <v>16</v>
      </c>
      <c r="G50" s="90" t="s">
        <v>16</v>
      </c>
    </row>
    <row r="51" spans="1:7" ht="28">
      <c r="A51" s="8" t="s">
        <v>82</v>
      </c>
      <c r="B51" s="13">
        <f>B44+B46+B47-B49</f>
        <v>-110.22667503568734</v>
      </c>
      <c r="C51" s="13">
        <f>C44+C46+C47-C49</f>
        <v>-110.22667503568734</v>
      </c>
      <c r="D51" s="13">
        <f>D44+D46+D47-D49</f>
        <v>-115.46667503568735</v>
      </c>
      <c r="E51" s="13">
        <f>E44+E46+E47-E49</f>
        <v>-115.46667503568735</v>
      </c>
      <c r="F51" s="92">
        <f>F44+F46+F47-F49</f>
        <v>-114.91667503568733</v>
      </c>
      <c r="G51" s="92">
        <f>G44+G46+G47-G49</f>
        <v>-114.91667503568733</v>
      </c>
    </row>
    <row r="52" spans="1:7" ht="28">
      <c r="A52" s="4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97" t="s">
        <v>16</v>
      </c>
      <c r="G52" s="97" t="s">
        <v>16</v>
      </c>
    </row>
    <row r="53" spans="1:7" ht="28">
      <c r="A53" s="45" t="s">
        <v>85</v>
      </c>
      <c r="B53" s="23">
        <f>B26+B30+B33-B34-B51</f>
        <v>149.99788758288395</v>
      </c>
      <c r="C53" s="23">
        <f>C26+C30+C33-C34-C51</f>
        <v>146.99788758288395</v>
      </c>
      <c r="D53" s="23">
        <f>D26+D30+D33-D34-D51</f>
        <v>156.32788758288396</v>
      </c>
      <c r="E53" s="23">
        <f>E26+E30+E33-E34-E51</f>
        <v>153.32788758288396</v>
      </c>
      <c r="F53" s="96">
        <f>F26+F30+F33-F34-F51</f>
        <v>154.68788758288395</v>
      </c>
      <c r="G53" s="96">
        <f>G26+G30+G33-G34-G51</f>
        <v>151.68788758288395</v>
      </c>
    </row>
    <row r="54" spans="1:7">
      <c r="A54" s="5" t="s">
        <v>86</v>
      </c>
      <c r="B54" s="14"/>
      <c r="C54" s="14"/>
      <c r="D54" s="14"/>
      <c r="E54" s="14"/>
      <c r="F54" s="93"/>
      <c r="G54" s="93"/>
    </row>
    <row r="55" spans="1:7" ht="16.5" customHeight="1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94">
        <v>7</v>
      </c>
      <c r="G55" s="94">
        <v>7</v>
      </c>
    </row>
    <row r="56" spans="1:7" ht="28">
      <c r="A56" s="40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98" t="s">
        <v>16</v>
      </c>
      <c r="G56" s="98" t="s">
        <v>16</v>
      </c>
    </row>
    <row r="57" spans="1:7" ht="28">
      <c r="A57" s="41" t="s">
        <v>90</v>
      </c>
      <c r="B57" s="17">
        <v>4.4800000000000004</v>
      </c>
      <c r="C57" s="17">
        <v>4.4800000000000004</v>
      </c>
      <c r="D57" s="17">
        <v>4.4800000000000004</v>
      </c>
      <c r="E57" s="17">
        <v>4.4800000000000004</v>
      </c>
      <c r="F57" s="94">
        <v>4.4800000000000004</v>
      </c>
      <c r="G57" s="94">
        <v>4.4800000000000004</v>
      </c>
    </row>
    <row r="58" spans="1:7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94">
        <v>0</v>
      </c>
      <c r="G58" s="94">
        <v>0</v>
      </c>
    </row>
    <row r="59" spans="1:7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94">
        <v>26.25</v>
      </c>
      <c r="G59" s="94">
        <v>26.25</v>
      </c>
    </row>
    <row r="60" spans="1:7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94">
        <v>0</v>
      </c>
      <c r="G60" s="94">
        <v>0</v>
      </c>
    </row>
    <row r="61" spans="1:7" ht="28">
      <c r="A61" s="44" t="s">
        <v>108</v>
      </c>
      <c r="B61" s="25" t="s">
        <v>16</v>
      </c>
      <c r="C61" s="25" t="s">
        <v>16</v>
      </c>
      <c r="D61" s="25" t="s">
        <v>16</v>
      </c>
      <c r="E61" s="25" t="s">
        <v>16</v>
      </c>
      <c r="F61" s="97" t="s">
        <v>16</v>
      </c>
      <c r="G61" s="97" t="s">
        <v>16</v>
      </c>
    </row>
    <row r="62" spans="1:7" ht="28">
      <c r="A62" s="45" t="s">
        <v>109</v>
      </c>
      <c r="B62" s="23">
        <f>B53-B57+B58-B59+B60</f>
        <v>119.26788758288396</v>
      </c>
      <c r="C62" s="23">
        <f>C53-C57+C58-C59+C60</f>
        <v>116.26788758288396</v>
      </c>
      <c r="D62" s="23">
        <f>D53-D57+D58-D59+D60</f>
        <v>125.59788758288397</v>
      </c>
      <c r="E62" s="23">
        <f>E53-E57+E58-E59+E60</f>
        <v>122.59788758288397</v>
      </c>
      <c r="F62" s="96">
        <f>F53-F57+F58-F59+F60</f>
        <v>123.95788758288396</v>
      </c>
      <c r="G62" s="96">
        <f>G53-G57+G58-G59+G60</f>
        <v>120.95788758288396</v>
      </c>
    </row>
    <row r="63" spans="1:7">
      <c r="B63" s="46"/>
      <c r="C63" s="46"/>
      <c r="D63" s="46"/>
      <c r="E63" s="46"/>
      <c r="F63" s="99"/>
      <c r="G63" s="99"/>
    </row>
    <row r="64" spans="1:7">
      <c r="A64" s="44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97" t="s">
        <v>16</v>
      </c>
      <c r="G64" s="97" t="s">
        <v>16</v>
      </c>
    </row>
    <row r="65" spans="1:7">
      <c r="A65" s="45" t="s">
        <v>98</v>
      </c>
      <c r="B65" s="23">
        <f>B17-B23-B51+B21+B33</f>
        <v>141.22667503568732</v>
      </c>
      <c r="C65" s="23">
        <f>C17-C23-C51+C21+C33</f>
        <v>141.22667503568732</v>
      </c>
      <c r="D65" s="23">
        <f>D17-D23-D51+D21+D33</f>
        <v>150.50667503568732</v>
      </c>
      <c r="E65" s="23">
        <f>E17-E23-E51+E21+E33</f>
        <v>150.50667503568732</v>
      </c>
      <c r="F65" s="96">
        <f>F17-F23-F51+F21+F33</f>
        <v>145.91667503568732</v>
      </c>
      <c r="G65" s="96">
        <f>G17-G23-G51+G21+G33</f>
        <v>145.91667503568732</v>
      </c>
    </row>
  </sheetData>
  <mergeCells count="3">
    <mergeCell ref="B1:C1"/>
    <mergeCell ref="D1:E1"/>
    <mergeCell ref="F1:G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pane xSplit="1" ySplit="1" topLeftCell="B2" activePane="bottomRight" state="frozen"/>
      <selection pane="topRight"/>
      <selection pane="bottomLeft"/>
      <selection pane="bottomRight" activeCell="F15" sqref="F15"/>
    </sheetView>
  </sheetViews>
  <sheetFormatPr defaultColWidth="9" defaultRowHeight="15"/>
  <cols>
    <col min="1" max="1" width="62.08203125" style="1" customWidth="1"/>
    <col min="2" max="2" width="15.58203125" style="2" customWidth="1"/>
    <col min="3" max="4" width="15.58203125" style="3" customWidth="1"/>
    <col min="5" max="16384" width="9" style="3"/>
  </cols>
  <sheetData>
    <row r="1" spans="1:4">
      <c r="A1" s="4"/>
      <c r="B1" s="72" t="s">
        <v>112</v>
      </c>
      <c r="C1" s="72"/>
      <c r="D1" s="72"/>
    </row>
    <row r="2" spans="1:4" ht="29.25" customHeight="1">
      <c r="A2" s="5" t="s">
        <v>10</v>
      </c>
      <c r="B2" s="6" t="s">
        <v>102</v>
      </c>
      <c r="C2" s="7" t="s">
        <v>103</v>
      </c>
      <c r="D2" s="7" t="s">
        <v>104</v>
      </c>
    </row>
    <row r="3" spans="1:4">
      <c r="A3" s="8" t="s">
        <v>11</v>
      </c>
      <c r="B3" s="27">
        <v>2.6</v>
      </c>
      <c r="C3" s="27">
        <v>2.6</v>
      </c>
      <c r="D3" s="27">
        <v>2.6</v>
      </c>
    </row>
    <row r="4" spans="1:4">
      <c r="A4" s="8" t="s">
        <v>13</v>
      </c>
      <c r="B4" s="27">
        <v>100</v>
      </c>
      <c r="C4" s="27">
        <v>100</v>
      </c>
      <c r="D4" s="27">
        <v>100</v>
      </c>
    </row>
    <row r="5" spans="1:4">
      <c r="A5" s="8" t="s">
        <v>15</v>
      </c>
      <c r="B5" s="28" t="s">
        <v>16</v>
      </c>
      <c r="C5" s="28" t="s">
        <v>16</v>
      </c>
      <c r="D5" s="28" t="s">
        <v>16</v>
      </c>
    </row>
    <row r="6" spans="1:4">
      <c r="A6" s="8" t="s">
        <v>17</v>
      </c>
      <c r="B6" s="29" t="s">
        <v>16</v>
      </c>
      <c r="C6" s="29" t="s">
        <v>16</v>
      </c>
      <c r="D6" s="29" t="s">
        <v>16</v>
      </c>
    </row>
    <row r="7" spans="1:4">
      <c r="A7" s="8" t="s">
        <v>19</v>
      </c>
      <c r="B7" s="28" t="s">
        <v>16</v>
      </c>
      <c r="C7" s="28" t="s">
        <v>16</v>
      </c>
      <c r="D7" s="28" t="s">
        <v>16</v>
      </c>
    </row>
    <row r="8" spans="1:4">
      <c r="A8" s="8" t="s">
        <v>20</v>
      </c>
      <c r="B8" s="30">
        <v>0.1</v>
      </c>
      <c r="C8" s="30">
        <v>0.1</v>
      </c>
      <c r="D8" s="30">
        <v>0.1</v>
      </c>
    </row>
    <row r="9" spans="1:4">
      <c r="A9" s="8" t="s">
        <v>21</v>
      </c>
      <c r="B9" s="29" t="s">
        <v>22</v>
      </c>
      <c r="C9" s="29" t="s">
        <v>22</v>
      </c>
      <c r="D9" s="29" t="s">
        <v>22</v>
      </c>
    </row>
    <row r="10" spans="1:4">
      <c r="A10" s="8" t="s">
        <v>23</v>
      </c>
      <c r="B10" s="29">
        <v>3</v>
      </c>
      <c r="C10" s="29">
        <v>3</v>
      </c>
      <c r="D10" s="29">
        <v>3</v>
      </c>
    </row>
    <row r="11" spans="1:4">
      <c r="A11" s="5" t="s">
        <v>24</v>
      </c>
      <c r="B11" s="31"/>
      <c r="C11" s="31"/>
      <c r="D11" s="31"/>
    </row>
    <row r="12" spans="1:4" ht="15" customHeight="1">
      <c r="A12" s="8" t="s">
        <v>25</v>
      </c>
      <c r="B12" s="29">
        <v>192</v>
      </c>
      <c r="C12" s="29">
        <v>192</v>
      </c>
      <c r="D12" s="29">
        <v>192</v>
      </c>
    </row>
    <row r="13" spans="1:4">
      <c r="A13" s="8" t="s">
        <v>27</v>
      </c>
      <c r="B13" s="29">
        <v>64</v>
      </c>
      <c r="C13" s="29">
        <v>64</v>
      </c>
      <c r="D13" s="29">
        <v>64</v>
      </c>
    </row>
    <row r="14" spans="1:4">
      <c r="A14" s="16" t="s">
        <v>29</v>
      </c>
      <c r="B14" s="32">
        <v>4</v>
      </c>
      <c r="C14" s="32">
        <v>4</v>
      </c>
      <c r="D14" s="32">
        <v>4</v>
      </c>
    </row>
    <row r="15" spans="1:4">
      <c r="A15" s="16" t="s">
        <v>31</v>
      </c>
      <c r="B15" s="32">
        <v>24</v>
      </c>
      <c r="C15" s="32">
        <v>24</v>
      </c>
      <c r="D15" s="32">
        <v>24</v>
      </c>
    </row>
    <row r="16" spans="1:4">
      <c r="A16" s="8" t="s">
        <v>33</v>
      </c>
      <c r="B16" s="29">
        <f>B15+10*LOG10(B4)</f>
        <v>44</v>
      </c>
      <c r="C16" s="29">
        <f>C15+10*LOG10(C4)</f>
        <v>44</v>
      </c>
      <c r="D16" s="29">
        <f>D15+10*LOG10(D4)</f>
        <v>44</v>
      </c>
    </row>
    <row r="17" spans="1:4" ht="28">
      <c r="A17" s="8" t="s">
        <v>35</v>
      </c>
      <c r="B17" s="29">
        <f>B15+10*LOG10(B42/1000000)</f>
        <v>32.57332496431269</v>
      </c>
      <c r="C17" s="29">
        <f>C15+10*LOG10(C42/1000000)</f>
        <v>32.57332496431269</v>
      </c>
      <c r="D17" s="29">
        <f>D15+10*LOG10(D42/1000000)</f>
        <v>32.57332496431269</v>
      </c>
    </row>
    <row r="18" spans="1:4" ht="42">
      <c r="A18" s="15" t="s">
        <v>37</v>
      </c>
      <c r="B18" s="29">
        <f>B19+10*LOG10(B12/B13)-B20</f>
        <v>12.771212547196624</v>
      </c>
      <c r="C18" s="29">
        <f>C19+10*LOG10(C12/C13)-C20</f>
        <v>12.771212547196624</v>
      </c>
      <c r="D18" s="29">
        <f>D19+10*LOG10(D12/D13)-D20</f>
        <v>12.771212547196624</v>
      </c>
    </row>
    <row r="19" spans="1:4">
      <c r="A19" s="8" t="s">
        <v>39</v>
      </c>
      <c r="B19" s="29">
        <v>8</v>
      </c>
      <c r="C19" s="29">
        <v>8</v>
      </c>
      <c r="D19" s="29">
        <v>8</v>
      </c>
    </row>
    <row r="20" spans="1:4" ht="42">
      <c r="A20" s="16" t="s">
        <v>41</v>
      </c>
      <c r="B20" s="32">
        <v>0</v>
      </c>
      <c r="C20" s="32">
        <v>0</v>
      </c>
      <c r="D20" s="32">
        <v>0</v>
      </c>
    </row>
    <row r="21" spans="1:4" ht="61.5" customHeight="1">
      <c r="A21" s="33" t="s">
        <v>43</v>
      </c>
      <c r="B21" s="34">
        <v>8</v>
      </c>
      <c r="C21" s="34">
        <v>8</v>
      </c>
      <c r="D21" s="34">
        <v>8</v>
      </c>
    </row>
    <row r="22" spans="1:4">
      <c r="A22" s="8" t="s">
        <v>45</v>
      </c>
      <c r="B22" s="29">
        <v>0</v>
      </c>
      <c r="C22" s="29">
        <v>0</v>
      </c>
      <c r="D22" s="29">
        <v>0</v>
      </c>
    </row>
    <row r="23" spans="1:4">
      <c r="A23" s="8" t="s">
        <v>47</v>
      </c>
      <c r="B23" s="29">
        <v>0</v>
      </c>
      <c r="C23" s="29">
        <v>0</v>
      </c>
      <c r="D23" s="29">
        <v>0</v>
      </c>
    </row>
    <row r="24" spans="1:4" ht="28">
      <c r="A24" s="8" t="s">
        <v>48</v>
      </c>
      <c r="B24" s="29">
        <v>3</v>
      </c>
      <c r="C24" s="29">
        <v>3</v>
      </c>
      <c r="D24" s="29">
        <v>3</v>
      </c>
    </row>
    <row r="25" spans="1:4">
      <c r="A25" s="8" t="s">
        <v>49</v>
      </c>
      <c r="B25" s="28" t="s">
        <v>16</v>
      </c>
      <c r="C25" s="28" t="s">
        <v>16</v>
      </c>
      <c r="D25" s="28" t="s">
        <v>16</v>
      </c>
    </row>
    <row r="26" spans="1:4">
      <c r="A26" s="8" t="s">
        <v>51</v>
      </c>
      <c r="B26" s="29">
        <f>B17+B18+B21-B23-B24</f>
        <v>50.344537511509316</v>
      </c>
      <c r="C26" s="29">
        <f>C17+C18+C21-C23-C24</f>
        <v>50.344537511509316</v>
      </c>
      <c r="D26" s="29">
        <f>D17+D18+D21-D23-D24</f>
        <v>50.344537511509316</v>
      </c>
    </row>
    <row r="27" spans="1:4">
      <c r="A27" s="5" t="s">
        <v>52</v>
      </c>
      <c r="B27" s="31"/>
      <c r="C27" s="31"/>
      <c r="D27" s="31"/>
    </row>
    <row r="28" spans="1:4">
      <c r="A28" s="8" t="s">
        <v>53</v>
      </c>
      <c r="B28" s="29">
        <v>4</v>
      </c>
      <c r="C28" s="29">
        <v>2</v>
      </c>
      <c r="D28" s="29">
        <v>1</v>
      </c>
    </row>
    <row r="29" spans="1:4">
      <c r="A29" s="8" t="s">
        <v>54</v>
      </c>
      <c r="B29" s="29">
        <v>4</v>
      </c>
      <c r="C29" s="29">
        <v>2</v>
      </c>
      <c r="D29" s="29">
        <v>1</v>
      </c>
    </row>
    <row r="30" spans="1:4" ht="42">
      <c r="A30" s="8" t="s">
        <v>56</v>
      </c>
      <c r="B30" s="29">
        <f>B31+10*LOG10(B28/B29)-B32</f>
        <v>0</v>
      </c>
      <c r="C30" s="29">
        <f>C31+10*LOG10(C28/C29)-C32</f>
        <v>-3</v>
      </c>
      <c r="D30" s="29">
        <f>D31+10*LOG10(D28/D29)-D32</f>
        <v>-3</v>
      </c>
    </row>
    <row r="31" spans="1:4">
      <c r="A31" s="8" t="s">
        <v>57</v>
      </c>
      <c r="B31" s="29">
        <v>0</v>
      </c>
      <c r="C31" s="29">
        <v>-3</v>
      </c>
      <c r="D31" s="29">
        <v>-3</v>
      </c>
    </row>
    <row r="32" spans="1:4" ht="42">
      <c r="A32" s="15" t="s">
        <v>58</v>
      </c>
      <c r="B32" s="29">
        <v>0</v>
      </c>
      <c r="C32" s="29">
        <v>0</v>
      </c>
      <c r="D32" s="29">
        <v>0</v>
      </c>
    </row>
    <row r="33" spans="1:4" ht="28">
      <c r="A33" s="21" t="s">
        <v>105</v>
      </c>
      <c r="B33" s="29">
        <v>0</v>
      </c>
      <c r="C33" s="29">
        <v>0</v>
      </c>
      <c r="D33" s="29">
        <v>0</v>
      </c>
    </row>
    <row r="34" spans="1:4" ht="28">
      <c r="A34" s="8" t="s">
        <v>60</v>
      </c>
      <c r="B34" s="29">
        <v>1</v>
      </c>
      <c r="C34" s="29">
        <v>1</v>
      </c>
      <c r="D34" s="29">
        <v>1</v>
      </c>
    </row>
    <row r="35" spans="1:4">
      <c r="A35" s="8" t="s">
        <v>61</v>
      </c>
      <c r="B35" s="27">
        <v>7</v>
      </c>
      <c r="C35" s="27">
        <v>7</v>
      </c>
      <c r="D35" s="27">
        <v>7</v>
      </c>
    </row>
    <row r="36" spans="1:4">
      <c r="A36" s="8" t="s">
        <v>62</v>
      </c>
      <c r="B36" s="27">
        <v>-174</v>
      </c>
      <c r="C36" s="27">
        <v>-174</v>
      </c>
      <c r="D36" s="27">
        <v>-174</v>
      </c>
    </row>
    <row r="37" spans="1:4">
      <c r="A37" s="15" t="s">
        <v>63</v>
      </c>
      <c r="B37" s="29" t="s">
        <v>16</v>
      </c>
      <c r="C37" s="29" t="s">
        <v>16</v>
      </c>
      <c r="D37" s="29" t="s">
        <v>16</v>
      </c>
    </row>
    <row r="38" spans="1:4">
      <c r="A38" s="16" t="s">
        <v>65</v>
      </c>
      <c r="B38" s="32">
        <v>-999</v>
      </c>
      <c r="C38" s="32">
        <v>-999</v>
      </c>
      <c r="D38" s="32">
        <v>-999</v>
      </c>
    </row>
    <row r="39" spans="1:4" ht="28">
      <c r="A39" s="8" t="s">
        <v>106</v>
      </c>
      <c r="B39" s="28" t="s">
        <v>16</v>
      </c>
      <c r="C39" s="28" t="s">
        <v>16</v>
      </c>
      <c r="D39" s="28" t="s">
        <v>16</v>
      </c>
    </row>
    <row r="40" spans="1:4" ht="28">
      <c r="A40" s="8" t="s">
        <v>107</v>
      </c>
      <c r="B40" s="29">
        <f>10*LOG10(10^((B35+B36)/10)+10^(B38/10))</f>
        <v>-167.00000000000003</v>
      </c>
      <c r="C40" s="29">
        <f>10*LOG10(10^((C35+C36)/10)+10^(C38/10))</f>
        <v>-167.00000000000003</v>
      </c>
      <c r="D40" s="29">
        <f>10*LOG10(10^((D35+D36)/10)+10^(D38/10))</f>
        <v>-167.00000000000003</v>
      </c>
    </row>
    <row r="41" spans="1:4">
      <c r="A41" s="21" t="s">
        <v>68</v>
      </c>
      <c r="B41" s="29" t="s">
        <v>16</v>
      </c>
      <c r="C41" s="29" t="s">
        <v>16</v>
      </c>
      <c r="D41" s="29" t="s">
        <v>16</v>
      </c>
    </row>
    <row r="42" spans="1:4">
      <c r="A42" s="35" t="s">
        <v>70</v>
      </c>
      <c r="B42" s="34">
        <f>20*360*1000</f>
        <v>7200000</v>
      </c>
      <c r="C42" s="34">
        <f t="shared" ref="C42:D42" si="0">20*360*1000</f>
        <v>7200000</v>
      </c>
      <c r="D42" s="34">
        <f t="shared" si="0"/>
        <v>7200000</v>
      </c>
    </row>
    <row r="43" spans="1:4">
      <c r="A43" s="8" t="s">
        <v>71</v>
      </c>
      <c r="B43" s="29" t="s">
        <v>16</v>
      </c>
      <c r="C43" s="29" t="s">
        <v>16</v>
      </c>
      <c r="D43" s="29" t="s">
        <v>16</v>
      </c>
    </row>
    <row r="44" spans="1:4">
      <c r="A44" s="8" t="s">
        <v>72</v>
      </c>
      <c r="B44" s="29">
        <f>B40+10*LOG10(B42)</f>
        <v>-98.426675035687353</v>
      </c>
      <c r="C44" s="29">
        <f>C40+10*LOG10(C42)</f>
        <v>-98.426675035687353</v>
      </c>
      <c r="D44" s="29">
        <f>D40+10*LOG10(D42)</f>
        <v>-98.426675035687353</v>
      </c>
    </row>
    <row r="45" spans="1:4">
      <c r="A45" s="21" t="s">
        <v>73</v>
      </c>
      <c r="B45" s="29" t="s">
        <v>16</v>
      </c>
      <c r="C45" s="29" t="s">
        <v>16</v>
      </c>
      <c r="D45" s="29" t="s">
        <v>16</v>
      </c>
    </row>
    <row r="46" spans="1:4">
      <c r="A46" s="35" t="s">
        <v>75</v>
      </c>
      <c r="B46" s="34">
        <v>-11</v>
      </c>
      <c r="C46" s="34">
        <v>-8</v>
      </c>
      <c r="D46" s="34">
        <v>-4.0999999999999996</v>
      </c>
    </row>
    <row r="47" spans="1:4">
      <c r="A47" s="8" t="s">
        <v>76</v>
      </c>
      <c r="B47" s="29">
        <v>2</v>
      </c>
      <c r="C47" s="29">
        <v>2</v>
      </c>
      <c r="D47" s="29">
        <v>2</v>
      </c>
    </row>
    <row r="48" spans="1:4" ht="28">
      <c r="A48" s="8" t="s">
        <v>77</v>
      </c>
      <c r="B48" s="29" t="s">
        <v>16</v>
      </c>
      <c r="C48" s="29" t="s">
        <v>16</v>
      </c>
      <c r="D48" s="29" t="s">
        <v>16</v>
      </c>
    </row>
    <row r="49" spans="1:4" ht="33.75" customHeight="1">
      <c r="A49" s="8" t="s">
        <v>79</v>
      </c>
      <c r="B49" s="27">
        <v>0</v>
      </c>
      <c r="C49" s="27">
        <v>0</v>
      </c>
      <c r="D49" s="27">
        <v>0</v>
      </c>
    </row>
    <row r="50" spans="1:4" ht="28">
      <c r="A50" s="8" t="s">
        <v>80</v>
      </c>
      <c r="B50" s="28" t="s">
        <v>16</v>
      </c>
      <c r="C50" s="28" t="s">
        <v>16</v>
      </c>
      <c r="D50" s="28" t="s">
        <v>16</v>
      </c>
    </row>
    <row r="51" spans="1:4" ht="28">
      <c r="A51" s="8" t="s">
        <v>82</v>
      </c>
      <c r="B51" s="29">
        <f>B44+B46+B47-B49</f>
        <v>-107.42667503568735</v>
      </c>
      <c r="C51" s="29">
        <f>C44+C46+C47-C49</f>
        <v>-104.42667503568735</v>
      </c>
      <c r="D51" s="29">
        <f>D44+D46+D47-D49</f>
        <v>-100.52667503568735</v>
      </c>
    </row>
    <row r="52" spans="1:4" ht="28">
      <c r="A52" s="24" t="s">
        <v>83</v>
      </c>
      <c r="B52" s="36" t="s">
        <v>16</v>
      </c>
      <c r="C52" s="36" t="s">
        <v>16</v>
      </c>
      <c r="D52" s="36" t="s">
        <v>16</v>
      </c>
    </row>
    <row r="53" spans="1:4" ht="28">
      <c r="A53" s="22" t="s">
        <v>85</v>
      </c>
      <c r="B53" s="37">
        <f>B26+B30+B33-B34-B51</f>
        <v>156.77121254719668</v>
      </c>
      <c r="C53" s="37">
        <f t="shared" ref="C53:D53" si="1">C26+C30+C33-C34-C51</f>
        <v>150.77121254719668</v>
      </c>
      <c r="D53" s="37">
        <f t="shared" si="1"/>
        <v>146.87121254719665</v>
      </c>
    </row>
    <row r="54" spans="1:4">
      <c r="A54" s="5" t="s">
        <v>86</v>
      </c>
      <c r="B54" s="31"/>
      <c r="C54" s="31"/>
      <c r="D54" s="31"/>
    </row>
    <row r="55" spans="1:4" ht="16.5" customHeight="1">
      <c r="A55" s="16" t="s">
        <v>87</v>
      </c>
      <c r="B55" s="32">
        <v>7</v>
      </c>
      <c r="C55" s="32">
        <v>7</v>
      </c>
      <c r="D55" s="32">
        <v>7</v>
      </c>
    </row>
    <row r="56" spans="1:4" ht="28">
      <c r="A56" s="15" t="s">
        <v>89</v>
      </c>
      <c r="B56" s="38" t="s">
        <v>16</v>
      </c>
      <c r="C56" s="38" t="s">
        <v>16</v>
      </c>
      <c r="D56" s="38" t="s">
        <v>16</v>
      </c>
    </row>
    <row r="57" spans="1:4" ht="28">
      <c r="A57" s="16" t="s">
        <v>90</v>
      </c>
      <c r="B57" s="32">
        <v>4.4800000000000004</v>
      </c>
      <c r="C57" s="32">
        <v>4.4800000000000004</v>
      </c>
      <c r="D57" s="32">
        <v>4.4800000000000004</v>
      </c>
    </row>
    <row r="58" spans="1:4">
      <c r="A58" s="16" t="s">
        <v>91</v>
      </c>
      <c r="B58" s="32">
        <v>0</v>
      </c>
      <c r="C58" s="32">
        <v>0</v>
      </c>
      <c r="D58" s="32">
        <v>0</v>
      </c>
    </row>
    <row r="59" spans="1:4">
      <c r="A59" s="16" t="s">
        <v>92</v>
      </c>
      <c r="B59" s="32">
        <v>26.25</v>
      </c>
      <c r="C59" s="32">
        <v>26.25</v>
      </c>
      <c r="D59" s="32">
        <v>26.25</v>
      </c>
    </row>
    <row r="60" spans="1:4">
      <c r="A60" s="16" t="s">
        <v>93</v>
      </c>
      <c r="B60" s="32">
        <v>0</v>
      </c>
      <c r="C60" s="32">
        <v>0</v>
      </c>
      <c r="D60" s="32">
        <v>0</v>
      </c>
    </row>
    <row r="61" spans="1:4" ht="28">
      <c r="A61" s="24" t="s">
        <v>108</v>
      </c>
      <c r="B61" s="36" t="s">
        <v>16</v>
      </c>
      <c r="C61" s="36" t="s">
        <v>16</v>
      </c>
      <c r="D61" s="36" t="s">
        <v>16</v>
      </c>
    </row>
    <row r="62" spans="1:4" ht="28">
      <c r="A62" s="22" t="s">
        <v>109</v>
      </c>
      <c r="B62" s="37">
        <f>B53-B57+B58-B59+B60</f>
        <v>126.04121254719669</v>
      </c>
      <c r="C62" s="37">
        <f t="shared" ref="C62:D62" si="2">C53-C57+C58-C59+C60</f>
        <v>120.04121254719669</v>
      </c>
      <c r="D62" s="37">
        <f t="shared" si="2"/>
        <v>116.14121254719666</v>
      </c>
    </row>
    <row r="63" spans="1:4">
      <c r="B63" s="39"/>
      <c r="C63" s="39"/>
      <c r="D63" s="39"/>
    </row>
    <row r="64" spans="1:4">
      <c r="A64" s="24" t="s">
        <v>97</v>
      </c>
      <c r="B64" s="36" t="s">
        <v>16</v>
      </c>
      <c r="C64" s="36" t="s">
        <v>16</v>
      </c>
      <c r="D64" s="36" t="s">
        <v>16</v>
      </c>
    </row>
    <row r="65" spans="1:4">
      <c r="A65" s="22" t="s">
        <v>98</v>
      </c>
      <c r="B65" s="37">
        <f>B17-B23-B51+B21+B33</f>
        <v>148.00000000000006</v>
      </c>
      <c r="C65" s="37">
        <f>C17-C23-C51+C21+C33</f>
        <v>145.00000000000006</v>
      </c>
      <c r="D65" s="37">
        <f>D17-D23-D51+D21+D33</f>
        <v>141.10000000000002</v>
      </c>
    </row>
  </sheetData>
  <mergeCells count="1">
    <mergeCell ref="B1:D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5"/>
  <cols>
    <col min="1" max="1" width="62.08203125" style="1" customWidth="1"/>
    <col min="2" max="2" width="15.58203125" style="2" customWidth="1"/>
    <col min="3" max="3" width="15.58203125" style="3" customWidth="1"/>
    <col min="4" max="16384" width="9" style="3"/>
  </cols>
  <sheetData>
    <row r="1" spans="1:3">
      <c r="A1" s="4"/>
      <c r="B1" s="72" t="s">
        <v>112</v>
      </c>
      <c r="C1" s="72"/>
    </row>
    <row r="2" spans="1:3" ht="29.25" customHeight="1">
      <c r="A2" s="5" t="s">
        <v>10</v>
      </c>
      <c r="B2" s="6" t="s">
        <v>102</v>
      </c>
      <c r="C2" s="7" t="s">
        <v>110</v>
      </c>
    </row>
    <row r="3" spans="1:3">
      <c r="A3" s="8" t="s">
        <v>11</v>
      </c>
      <c r="B3" s="9">
        <v>2.6</v>
      </c>
      <c r="C3" s="9">
        <v>2.6</v>
      </c>
    </row>
    <row r="4" spans="1:3">
      <c r="A4" s="8" t="s">
        <v>13</v>
      </c>
      <c r="B4" s="9">
        <v>100</v>
      </c>
      <c r="C4" s="9">
        <v>100</v>
      </c>
    </row>
    <row r="5" spans="1:3">
      <c r="A5" s="8" t="s">
        <v>15</v>
      </c>
      <c r="B5" s="10" t="s">
        <v>16</v>
      </c>
      <c r="C5" s="10" t="s">
        <v>16</v>
      </c>
    </row>
    <row r="6" spans="1:3">
      <c r="A6" s="8" t="s">
        <v>17</v>
      </c>
      <c r="B6" s="10" t="s">
        <v>16</v>
      </c>
      <c r="C6" s="10" t="s">
        <v>16</v>
      </c>
    </row>
    <row r="7" spans="1:3" ht="28">
      <c r="A7" s="11" t="s">
        <v>113</v>
      </c>
      <c r="B7" s="12">
        <v>0.01</v>
      </c>
      <c r="C7" s="12">
        <v>0.01</v>
      </c>
    </row>
    <row r="8" spans="1:3">
      <c r="A8" s="8" t="s">
        <v>20</v>
      </c>
      <c r="B8" s="10" t="s">
        <v>16</v>
      </c>
      <c r="C8" s="10" t="s">
        <v>16</v>
      </c>
    </row>
    <row r="9" spans="1:3">
      <c r="A9" s="8" t="s">
        <v>21</v>
      </c>
      <c r="B9" s="13" t="s">
        <v>22</v>
      </c>
      <c r="C9" s="13" t="s">
        <v>22</v>
      </c>
    </row>
    <row r="10" spans="1:3">
      <c r="A10" s="8" t="s">
        <v>23</v>
      </c>
      <c r="B10" s="13">
        <v>3</v>
      </c>
      <c r="C10" s="13">
        <v>3</v>
      </c>
    </row>
    <row r="11" spans="1:3">
      <c r="A11" s="5" t="s">
        <v>24</v>
      </c>
      <c r="B11" s="14"/>
      <c r="C11" s="14"/>
    </row>
    <row r="12" spans="1:3" ht="15" customHeight="1">
      <c r="A12" s="8" t="s">
        <v>25</v>
      </c>
      <c r="B12" s="9">
        <v>1</v>
      </c>
      <c r="C12" s="9">
        <v>1</v>
      </c>
    </row>
    <row r="13" spans="1:3">
      <c r="A13" s="8" t="s">
        <v>27</v>
      </c>
      <c r="B13" s="13">
        <v>64</v>
      </c>
      <c r="C13" s="13">
        <v>64</v>
      </c>
    </row>
    <row r="14" spans="1:3">
      <c r="A14" s="15" t="s">
        <v>29</v>
      </c>
      <c r="B14" s="13">
        <v>1</v>
      </c>
      <c r="C14" s="13">
        <v>1</v>
      </c>
    </row>
    <row r="15" spans="1:3">
      <c r="A15" s="8" t="s">
        <v>31</v>
      </c>
      <c r="B15" s="13" t="s">
        <v>16</v>
      </c>
      <c r="C15" s="13" t="s">
        <v>16</v>
      </c>
    </row>
    <row r="16" spans="1:3">
      <c r="A16" s="8" t="s">
        <v>33</v>
      </c>
      <c r="B16" s="9">
        <v>23</v>
      </c>
      <c r="C16" s="9">
        <v>23</v>
      </c>
    </row>
    <row r="17" spans="1:3" ht="28">
      <c r="A17" s="8" t="s">
        <v>35</v>
      </c>
      <c r="B17" s="9">
        <v>23</v>
      </c>
      <c r="C17" s="9">
        <v>23</v>
      </c>
    </row>
    <row r="18" spans="1:3" ht="42">
      <c r="A18" s="15" t="s">
        <v>37</v>
      </c>
      <c r="B18" s="13">
        <f>B19+10*LOG10(B12/B14)-B20</f>
        <v>0</v>
      </c>
      <c r="C18" s="13">
        <f>C19+10*LOG10(C12/C14)-C20</f>
        <v>-3</v>
      </c>
    </row>
    <row r="19" spans="1:3">
      <c r="A19" s="8" t="s">
        <v>39</v>
      </c>
      <c r="B19" s="9">
        <v>0</v>
      </c>
      <c r="C19" s="9">
        <v>-3</v>
      </c>
    </row>
    <row r="20" spans="1:3" ht="42">
      <c r="A20" s="15" t="s">
        <v>41</v>
      </c>
      <c r="B20" s="13">
        <v>0</v>
      </c>
      <c r="C20" s="13">
        <v>0</v>
      </c>
    </row>
    <row r="21" spans="1:3" ht="61.5" customHeight="1">
      <c r="A21" s="15" t="s">
        <v>43</v>
      </c>
      <c r="B21" s="13">
        <v>0</v>
      </c>
      <c r="C21" s="13">
        <v>0</v>
      </c>
    </row>
    <row r="22" spans="1:3">
      <c r="A22" s="8" t="s">
        <v>45</v>
      </c>
      <c r="B22" s="9">
        <v>0</v>
      </c>
      <c r="C22" s="9">
        <v>0</v>
      </c>
    </row>
    <row r="23" spans="1:3">
      <c r="A23" s="8" t="s">
        <v>47</v>
      </c>
      <c r="B23" s="9">
        <v>0</v>
      </c>
      <c r="C23" s="9">
        <v>0</v>
      </c>
    </row>
    <row r="24" spans="1:3" ht="28">
      <c r="A24" s="8" t="s">
        <v>48</v>
      </c>
      <c r="B24" s="9">
        <v>1</v>
      </c>
      <c r="C24" s="9">
        <v>1</v>
      </c>
    </row>
    <row r="25" spans="1:3">
      <c r="A25" s="8" t="s">
        <v>49</v>
      </c>
      <c r="B25" s="9">
        <f>B17+B18+B21+B22-B24</f>
        <v>22</v>
      </c>
      <c r="C25" s="9">
        <f>C17+C18+C21+C22-C24</f>
        <v>19</v>
      </c>
    </row>
    <row r="26" spans="1:3">
      <c r="A26" s="8" t="s">
        <v>51</v>
      </c>
      <c r="B26" s="10" t="s">
        <v>16</v>
      </c>
      <c r="C26" s="10" t="s">
        <v>16</v>
      </c>
    </row>
    <row r="27" spans="1:3">
      <c r="A27" s="5" t="s">
        <v>52</v>
      </c>
      <c r="B27" s="14"/>
      <c r="C27" s="14"/>
    </row>
    <row r="28" spans="1:3">
      <c r="A28" s="8" t="s">
        <v>111</v>
      </c>
      <c r="B28" s="13">
        <v>192</v>
      </c>
      <c r="C28" s="13">
        <v>192</v>
      </c>
    </row>
    <row r="29" spans="1:3">
      <c r="A29" s="16" t="s">
        <v>54</v>
      </c>
      <c r="B29" s="17">
        <v>4</v>
      </c>
      <c r="C29" s="17">
        <v>4</v>
      </c>
    </row>
    <row r="30" spans="1:3" ht="42">
      <c r="A30" s="8" t="s">
        <v>56</v>
      </c>
      <c r="B30" s="13">
        <f>B31+10*LOG10(B28/B13)-B32</f>
        <v>12.771212547196624</v>
      </c>
      <c r="C30" s="13">
        <f>C31+10*LOG10(C28/C13)-C32</f>
        <v>12.771212547196624</v>
      </c>
    </row>
    <row r="31" spans="1:3">
      <c r="A31" s="8" t="s">
        <v>57</v>
      </c>
      <c r="B31" s="9">
        <v>8</v>
      </c>
      <c r="C31" s="9">
        <v>8</v>
      </c>
    </row>
    <row r="32" spans="1:3" ht="42">
      <c r="A32" s="16" t="s">
        <v>58</v>
      </c>
      <c r="B32" s="17">
        <v>0</v>
      </c>
      <c r="C32" s="17">
        <v>0</v>
      </c>
    </row>
    <row r="33" spans="1:3" ht="28">
      <c r="A33" s="18" t="s">
        <v>105</v>
      </c>
      <c r="B33" s="19">
        <v>8</v>
      </c>
      <c r="C33" s="19">
        <v>8</v>
      </c>
    </row>
    <row r="34" spans="1:3" ht="28">
      <c r="A34" s="8" t="s">
        <v>60</v>
      </c>
      <c r="B34" s="9">
        <v>3</v>
      </c>
      <c r="C34" s="9">
        <v>3</v>
      </c>
    </row>
    <row r="35" spans="1:3">
      <c r="A35" s="8" t="s">
        <v>61</v>
      </c>
      <c r="B35" s="9">
        <v>5</v>
      </c>
      <c r="C35" s="9">
        <v>5</v>
      </c>
    </row>
    <row r="36" spans="1:3">
      <c r="A36" s="8" t="s">
        <v>62</v>
      </c>
      <c r="B36" s="9">
        <v>-174</v>
      </c>
      <c r="C36" s="9">
        <v>-174</v>
      </c>
    </row>
    <row r="37" spans="1:3">
      <c r="A37" s="16" t="s">
        <v>63</v>
      </c>
      <c r="B37" s="17">
        <v>-999</v>
      </c>
      <c r="C37" s="17">
        <v>-999</v>
      </c>
    </row>
    <row r="38" spans="1:3">
      <c r="A38" s="15" t="s">
        <v>65</v>
      </c>
      <c r="B38" s="13" t="s">
        <v>16</v>
      </c>
      <c r="C38" s="13" t="s">
        <v>16</v>
      </c>
    </row>
    <row r="39" spans="1:3" ht="28">
      <c r="A39" s="8" t="s">
        <v>66</v>
      </c>
      <c r="B39" s="13">
        <f>10*LOG10(10^((B35+B36)/10)+10^(B37/10))</f>
        <v>-169.00000000000003</v>
      </c>
      <c r="C39" s="13">
        <f>10*LOG10(10^((C35+C36)/10)+10^(C37/10))</f>
        <v>-169.00000000000003</v>
      </c>
    </row>
    <row r="40" spans="1:3" ht="28">
      <c r="A40" s="8" t="s">
        <v>107</v>
      </c>
      <c r="B40" s="10" t="s">
        <v>16</v>
      </c>
      <c r="C40" s="10" t="s">
        <v>16</v>
      </c>
    </row>
    <row r="41" spans="1:3">
      <c r="A41" s="20" t="s">
        <v>68</v>
      </c>
      <c r="B41" s="17">
        <f>139*15*1000</f>
        <v>2085000</v>
      </c>
      <c r="C41" s="17">
        <f>139*15*1000</f>
        <v>2085000</v>
      </c>
    </row>
    <row r="42" spans="1:3">
      <c r="A42" s="21" t="s">
        <v>70</v>
      </c>
      <c r="B42" s="13" t="s">
        <v>16</v>
      </c>
      <c r="C42" s="13" t="s">
        <v>16</v>
      </c>
    </row>
    <row r="43" spans="1:3">
      <c r="A43" s="8" t="s">
        <v>71</v>
      </c>
      <c r="B43" s="13">
        <f>B39+10*LOG10(B41)</f>
        <v>-105.80893940690227</v>
      </c>
      <c r="C43" s="13">
        <f>C39+10*LOG10(C41)</f>
        <v>-105.80893940690227</v>
      </c>
    </row>
    <row r="44" spans="1:3">
      <c r="A44" s="8" t="s">
        <v>72</v>
      </c>
      <c r="B44" s="10" t="s">
        <v>16</v>
      </c>
      <c r="C44" s="10" t="s">
        <v>16</v>
      </c>
    </row>
    <row r="45" spans="1:3">
      <c r="A45" s="18" t="s">
        <v>73</v>
      </c>
      <c r="B45" s="19">
        <v>-17.2</v>
      </c>
      <c r="C45" s="19">
        <v>-17.2</v>
      </c>
    </row>
    <row r="46" spans="1:3">
      <c r="A46" s="21" t="s">
        <v>75</v>
      </c>
      <c r="B46" s="13" t="s">
        <v>16</v>
      </c>
      <c r="C46" s="13" t="s">
        <v>16</v>
      </c>
    </row>
    <row r="47" spans="1:3">
      <c r="A47" s="8" t="s">
        <v>76</v>
      </c>
      <c r="B47" s="9">
        <v>2</v>
      </c>
      <c r="C47" s="9">
        <v>2</v>
      </c>
    </row>
    <row r="48" spans="1:3" ht="28">
      <c r="A48" s="8" t="s">
        <v>77</v>
      </c>
      <c r="B48" s="9">
        <v>0</v>
      </c>
      <c r="C48" s="9">
        <v>0</v>
      </c>
    </row>
    <row r="49" spans="1:3" ht="33.75" customHeight="1">
      <c r="A49" s="8" t="s">
        <v>79</v>
      </c>
      <c r="B49" s="10" t="s">
        <v>16</v>
      </c>
      <c r="C49" s="10" t="s">
        <v>16</v>
      </c>
    </row>
    <row r="50" spans="1:3" ht="28">
      <c r="A50" s="8" t="s">
        <v>80</v>
      </c>
      <c r="B50" s="13">
        <f>B43+B45+B47-B48</f>
        <v>-121.00893940690227</v>
      </c>
      <c r="C50" s="13">
        <f>C43+C45+C47-C48</f>
        <v>-121.00893940690227</v>
      </c>
    </row>
    <row r="51" spans="1:3" ht="28">
      <c r="A51" s="8" t="s">
        <v>82</v>
      </c>
      <c r="B51" s="13" t="s">
        <v>16</v>
      </c>
      <c r="C51" s="13" t="s">
        <v>16</v>
      </c>
    </row>
    <row r="52" spans="1:3" ht="28">
      <c r="A52" s="22" t="s">
        <v>83</v>
      </c>
      <c r="B52" s="23">
        <f>B25+B30+B33-B34-B50</f>
        <v>160.7801519540989</v>
      </c>
      <c r="C52" s="23">
        <f>C25+C30+C33-C34-C50</f>
        <v>157.7801519540989</v>
      </c>
    </row>
    <row r="53" spans="1:3" ht="28">
      <c r="A53" s="24" t="s">
        <v>85</v>
      </c>
      <c r="B53" s="25" t="s">
        <v>16</v>
      </c>
      <c r="C53" s="25" t="s">
        <v>16</v>
      </c>
    </row>
    <row r="54" spans="1:3">
      <c r="A54" s="5" t="s">
        <v>86</v>
      </c>
      <c r="B54" s="14"/>
      <c r="C54" s="14"/>
    </row>
    <row r="55" spans="1:3" ht="16.5" customHeight="1">
      <c r="A55" s="16" t="s">
        <v>87</v>
      </c>
      <c r="B55" s="17">
        <v>7</v>
      </c>
      <c r="C55" s="17">
        <v>7</v>
      </c>
    </row>
    <row r="56" spans="1:3" ht="28">
      <c r="A56" s="16" t="s">
        <v>89</v>
      </c>
      <c r="B56" s="17">
        <v>7.56</v>
      </c>
      <c r="C56" s="17">
        <v>7.56</v>
      </c>
    </row>
    <row r="57" spans="1:3" ht="28">
      <c r="A57" s="15" t="s">
        <v>90</v>
      </c>
      <c r="B57" s="26" t="s">
        <v>16</v>
      </c>
      <c r="C57" s="26" t="s">
        <v>16</v>
      </c>
    </row>
    <row r="58" spans="1:3">
      <c r="A58" s="16" t="s">
        <v>91</v>
      </c>
      <c r="B58" s="17">
        <v>0</v>
      </c>
      <c r="C58" s="17">
        <v>0</v>
      </c>
    </row>
    <row r="59" spans="1:3">
      <c r="A59" s="16" t="s">
        <v>92</v>
      </c>
      <c r="B59" s="17">
        <v>26.25</v>
      </c>
      <c r="C59" s="17">
        <v>26.25</v>
      </c>
    </row>
    <row r="60" spans="1:3">
      <c r="A60" s="16" t="s">
        <v>93</v>
      </c>
      <c r="B60" s="17">
        <v>0</v>
      </c>
      <c r="C60" s="17">
        <v>0</v>
      </c>
    </row>
    <row r="61" spans="1:3" ht="28">
      <c r="A61" s="22" t="s">
        <v>108</v>
      </c>
      <c r="B61" s="23">
        <f>B52-B56+B58-B59+B60</f>
        <v>126.9701519540989</v>
      </c>
      <c r="C61" s="23">
        <f>C52-C56+C58-C59+C60</f>
        <v>123.9701519540989</v>
      </c>
    </row>
    <row r="62" spans="1:3" ht="28">
      <c r="A62" s="24" t="s">
        <v>109</v>
      </c>
      <c r="B62" s="25" t="s">
        <v>16</v>
      </c>
      <c r="C62" s="25" t="s">
        <v>16</v>
      </c>
    </row>
    <row r="63" spans="1:3">
      <c r="C63" s="2"/>
    </row>
    <row r="64" spans="1:3">
      <c r="A64" s="22" t="s">
        <v>97</v>
      </c>
      <c r="B64" s="23">
        <f>B17+B22-B50+B21+B33</f>
        <v>152.00893940690227</v>
      </c>
      <c r="C64" s="23">
        <f>C17+C22-C50+C21+C33</f>
        <v>152.00893940690227</v>
      </c>
    </row>
    <row r="65" spans="1:3">
      <c r="A65" s="24" t="s">
        <v>98</v>
      </c>
      <c r="B65" s="25" t="s">
        <v>16</v>
      </c>
      <c r="C65" s="25" t="s">
        <v>16</v>
      </c>
    </row>
  </sheetData>
  <mergeCells count="1">
    <mergeCell ref="B1:C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5"/>
  <cols>
    <col min="1" max="1" width="62.08203125" style="50" customWidth="1"/>
    <col min="2" max="4" width="15.58203125" style="2" customWidth="1"/>
    <col min="5" max="5" width="15.58203125" style="46" customWidth="1"/>
    <col min="6" max="6" width="38.5" style="1" customWidth="1"/>
    <col min="7" max="7" width="20.25" style="3" customWidth="1"/>
    <col min="8" max="16384" width="9" style="3"/>
  </cols>
  <sheetData>
    <row r="1" spans="1:6">
      <c r="A1" s="51" t="s">
        <v>0</v>
      </c>
    </row>
    <row r="2" spans="1:6" ht="28">
      <c r="A2" s="52" t="s">
        <v>1</v>
      </c>
    </row>
    <row r="3" spans="1:6">
      <c r="A3" s="45" t="s">
        <v>2</v>
      </c>
    </row>
    <row r="5" spans="1:6" ht="28.4" customHeight="1">
      <c r="A5" s="53" t="s">
        <v>3</v>
      </c>
      <c r="B5" s="68" t="s">
        <v>4</v>
      </c>
      <c r="C5" s="68"/>
      <c r="D5" s="68"/>
      <c r="E5" s="68"/>
      <c r="F5" s="68"/>
    </row>
    <row r="6" spans="1:6">
      <c r="A6" s="53"/>
      <c r="B6" s="54" t="s">
        <v>5</v>
      </c>
      <c r="C6" s="54" t="s">
        <v>6</v>
      </c>
      <c r="D6" s="54" t="s">
        <v>7</v>
      </c>
      <c r="E6" s="54" t="s">
        <v>8</v>
      </c>
      <c r="F6" s="4" t="s">
        <v>9</v>
      </c>
    </row>
    <row r="7" spans="1:6" ht="15" customHeight="1">
      <c r="A7" s="55" t="s">
        <v>10</v>
      </c>
      <c r="B7" s="14"/>
      <c r="C7" s="14"/>
      <c r="D7" s="14"/>
      <c r="E7" s="14"/>
      <c r="F7" s="56"/>
    </row>
    <row r="8" spans="1:6">
      <c r="A8" s="11" t="s">
        <v>11</v>
      </c>
      <c r="B8" s="9">
        <v>2.6</v>
      </c>
      <c r="C8" s="9">
        <v>2.6</v>
      </c>
      <c r="D8" s="9">
        <v>2.6</v>
      </c>
      <c r="E8" s="9">
        <v>2.6</v>
      </c>
      <c r="F8" s="56" t="s">
        <v>12</v>
      </c>
    </row>
    <row r="9" spans="1:6">
      <c r="A9" s="11" t="s">
        <v>13</v>
      </c>
      <c r="B9" s="9">
        <v>100</v>
      </c>
      <c r="C9" s="9">
        <v>100</v>
      </c>
      <c r="D9" s="9">
        <v>100</v>
      </c>
      <c r="E9" s="9">
        <v>100</v>
      </c>
      <c r="F9" s="56" t="s">
        <v>14</v>
      </c>
    </row>
    <row r="10" spans="1:6">
      <c r="A10" s="11" t="s">
        <v>15</v>
      </c>
      <c r="B10" s="10" t="s">
        <v>16</v>
      </c>
      <c r="C10" s="10" t="s">
        <v>16</v>
      </c>
      <c r="D10" s="10" t="s">
        <v>16</v>
      </c>
      <c r="E10" s="10" t="s">
        <v>16</v>
      </c>
      <c r="F10" s="56"/>
    </row>
    <row r="11" spans="1:6" ht="28">
      <c r="A11" s="11" t="s">
        <v>17</v>
      </c>
      <c r="B11" s="10" t="s">
        <v>16</v>
      </c>
      <c r="C11" s="27">
        <v>2000000</v>
      </c>
      <c r="D11" s="28" t="s">
        <v>16</v>
      </c>
      <c r="E11" s="27">
        <v>1000000</v>
      </c>
      <c r="F11" s="57" t="s">
        <v>99</v>
      </c>
    </row>
    <row r="12" spans="1:6">
      <c r="A12" s="11" t="s">
        <v>19</v>
      </c>
      <c r="B12" s="58">
        <v>0.01</v>
      </c>
      <c r="C12" s="10" t="s">
        <v>16</v>
      </c>
      <c r="D12" s="12">
        <v>0.01</v>
      </c>
      <c r="E12" s="10" t="s">
        <v>16</v>
      </c>
      <c r="F12" s="56" t="s">
        <v>14</v>
      </c>
    </row>
    <row r="13" spans="1:6">
      <c r="A13" s="11" t="s">
        <v>20</v>
      </c>
      <c r="B13" s="10" t="s">
        <v>16</v>
      </c>
      <c r="C13" s="58">
        <v>0.1</v>
      </c>
      <c r="D13" s="10" t="s">
        <v>16</v>
      </c>
      <c r="E13" s="12">
        <v>0.1</v>
      </c>
      <c r="F13" s="56" t="s">
        <v>14</v>
      </c>
    </row>
    <row r="14" spans="1:6">
      <c r="A14" s="11" t="s">
        <v>21</v>
      </c>
      <c r="B14" s="13" t="s">
        <v>22</v>
      </c>
      <c r="C14" s="13" t="s">
        <v>22</v>
      </c>
      <c r="D14" s="13" t="s">
        <v>22</v>
      </c>
      <c r="E14" s="13" t="s">
        <v>22</v>
      </c>
      <c r="F14" s="56" t="s">
        <v>14</v>
      </c>
    </row>
    <row r="15" spans="1:6">
      <c r="A15" s="11" t="s">
        <v>23</v>
      </c>
      <c r="B15" s="13">
        <v>3</v>
      </c>
      <c r="C15" s="13">
        <v>3</v>
      </c>
      <c r="D15" s="13">
        <v>3</v>
      </c>
      <c r="E15" s="13">
        <v>3</v>
      </c>
      <c r="F15" s="56" t="s">
        <v>14</v>
      </c>
    </row>
    <row r="16" spans="1:6">
      <c r="A16" s="55" t="s">
        <v>24</v>
      </c>
      <c r="B16" s="14"/>
      <c r="C16" s="14"/>
      <c r="D16" s="14"/>
      <c r="E16" s="14"/>
      <c r="F16" s="56"/>
    </row>
    <row r="17" spans="1:6" ht="46.5" customHeight="1">
      <c r="A17" s="11" t="s">
        <v>25</v>
      </c>
      <c r="B17" s="13">
        <v>192</v>
      </c>
      <c r="C17" s="13">
        <v>192</v>
      </c>
      <c r="D17" s="9">
        <v>1</v>
      </c>
      <c r="E17" s="9">
        <v>1</v>
      </c>
      <c r="F17" s="57" t="s">
        <v>26</v>
      </c>
    </row>
    <row r="18" spans="1:6" ht="28">
      <c r="A18" s="8" t="s">
        <v>27</v>
      </c>
      <c r="B18" s="13">
        <v>64</v>
      </c>
      <c r="C18" s="13">
        <v>64</v>
      </c>
      <c r="D18" s="13">
        <v>64</v>
      </c>
      <c r="E18" s="13">
        <v>64</v>
      </c>
      <c r="F18" s="57" t="s">
        <v>28</v>
      </c>
    </row>
    <row r="19" spans="1:6" ht="56">
      <c r="A19" s="16" t="s">
        <v>29</v>
      </c>
      <c r="B19" s="17">
        <v>4</v>
      </c>
      <c r="C19" s="17">
        <v>4</v>
      </c>
      <c r="D19" s="13">
        <v>1</v>
      </c>
      <c r="E19" s="13">
        <v>1</v>
      </c>
      <c r="F19" s="59" t="s">
        <v>30</v>
      </c>
    </row>
    <row r="20" spans="1:6" ht="56">
      <c r="A20" s="16" t="s">
        <v>31</v>
      </c>
      <c r="B20" s="32">
        <v>24</v>
      </c>
      <c r="C20" s="32">
        <v>24</v>
      </c>
      <c r="D20" s="13" t="s">
        <v>16</v>
      </c>
      <c r="E20" s="13" t="s">
        <v>16</v>
      </c>
      <c r="F20" s="59" t="s">
        <v>32</v>
      </c>
    </row>
    <row r="21" spans="1:6">
      <c r="A21" s="8" t="s">
        <v>33</v>
      </c>
      <c r="B21" s="13">
        <f>B20+10*LOG10(B9)</f>
        <v>44</v>
      </c>
      <c r="C21" s="13">
        <f>C20+10*LOG10(C9)</f>
        <v>44</v>
      </c>
      <c r="D21" s="9">
        <v>23</v>
      </c>
      <c r="E21" s="9">
        <v>23</v>
      </c>
      <c r="F21" s="57" t="s">
        <v>34</v>
      </c>
    </row>
    <row r="22" spans="1:6" ht="42">
      <c r="A22" s="11" t="s">
        <v>35</v>
      </c>
      <c r="B22" s="13">
        <f>B20+10*LOG10(B46/1000000)</f>
        <v>36.375437381428746</v>
      </c>
      <c r="C22" s="13">
        <f>C20+10*LOG10(C47/1000000)</f>
        <v>36.638726768652234</v>
      </c>
      <c r="D22" s="9">
        <v>23</v>
      </c>
      <c r="E22" s="9">
        <v>23</v>
      </c>
      <c r="F22" s="57" t="s">
        <v>36</v>
      </c>
    </row>
    <row r="23" spans="1:6" ht="42">
      <c r="A23" s="15" t="s">
        <v>37</v>
      </c>
      <c r="B23" s="13">
        <f>B24+10*LOG10(B17/B18)-B25</f>
        <v>12.771212547196624</v>
      </c>
      <c r="C23" s="13">
        <f>C24+10*LOG10(C17/C18)-C25</f>
        <v>12.771212547196624</v>
      </c>
      <c r="D23" s="13">
        <f>D24+10*LOG10(D17/D19)-D25</f>
        <v>-3</v>
      </c>
      <c r="E23" s="13">
        <f>E24+10*LOG10(E17/E19)-E25</f>
        <v>-3</v>
      </c>
      <c r="F23" s="60" t="s">
        <v>38</v>
      </c>
    </row>
    <row r="24" spans="1:6" ht="56">
      <c r="A24" s="8" t="s">
        <v>39</v>
      </c>
      <c r="B24" s="13">
        <v>8</v>
      </c>
      <c r="C24" s="13">
        <v>8</v>
      </c>
      <c r="D24" s="9">
        <v>-3</v>
      </c>
      <c r="E24" s="9">
        <v>-3</v>
      </c>
      <c r="F24" s="57" t="s">
        <v>40</v>
      </c>
    </row>
    <row r="25" spans="1:6" ht="56">
      <c r="A25" s="16" t="s">
        <v>41</v>
      </c>
      <c r="B25" s="17">
        <v>0</v>
      </c>
      <c r="C25" s="17">
        <v>0</v>
      </c>
      <c r="D25" s="13">
        <v>0</v>
      </c>
      <c r="E25" s="13">
        <v>0</v>
      </c>
      <c r="F25" s="59" t="s">
        <v>42</v>
      </c>
    </row>
    <row r="26" spans="1:6" ht="78" customHeight="1">
      <c r="A26" s="33" t="s">
        <v>43</v>
      </c>
      <c r="B26" s="19">
        <v>8</v>
      </c>
      <c r="C26" s="19">
        <v>12</v>
      </c>
      <c r="D26" s="13">
        <v>0</v>
      </c>
      <c r="E26" s="13">
        <v>0</v>
      </c>
      <c r="F26" s="61" t="s">
        <v>44</v>
      </c>
    </row>
    <row r="27" spans="1:6">
      <c r="A27" s="11" t="s">
        <v>45</v>
      </c>
      <c r="B27" s="13">
        <v>0</v>
      </c>
      <c r="C27" s="13">
        <v>0</v>
      </c>
      <c r="D27" s="9">
        <v>0</v>
      </c>
      <c r="E27" s="9">
        <v>0</v>
      </c>
      <c r="F27" s="56" t="s">
        <v>46</v>
      </c>
    </row>
    <row r="28" spans="1:6">
      <c r="A28" s="11" t="s">
        <v>47</v>
      </c>
      <c r="B28" s="13">
        <v>0</v>
      </c>
      <c r="C28" s="13">
        <v>0</v>
      </c>
      <c r="D28" s="9">
        <v>0</v>
      </c>
      <c r="E28" s="9">
        <v>0</v>
      </c>
      <c r="F28" s="56" t="s">
        <v>46</v>
      </c>
    </row>
    <row r="29" spans="1:6" ht="28">
      <c r="A29" s="11" t="s">
        <v>48</v>
      </c>
      <c r="B29" s="13">
        <v>3</v>
      </c>
      <c r="C29" s="13">
        <v>3</v>
      </c>
      <c r="D29" s="9">
        <v>1</v>
      </c>
      <c r="E29" s="9">
        <v>1</v>
      </c>
      <c r="F29" s="56" t="s">
        <v>46</v>
      </c>
    </row>
    <row r="30" spans="1:6">
      <c r="A30" s="11" t="s">
        <v>49</v>
      </c>
      <c r="B30" s="13">
        <f>B22+B23+B26+B27-B29</f>
        <v>54.146649928625372</v>
      </c>
      <c r="C30" s="10" t="s">
        <v>16</v>
      </c>
      <c r="D30" s="9">
        <f>D22+D23+D26+D27-D29</f>
        <v>19</v>
      </c>
      <c r="E30" s="10" t="s">
        <v>16</v>
      </c>
      <c r="F30" s="57" t="s">
        <v>50</v>
      </c>
    </row>
    <row r="31" spans="1:6">
      <c r="A31" s="11" t="s">
        <v>51</v>
      </c>
      <c r="B31" s="10" t="s">
        <v>16</v>
      </c>
      <c r="C31" s="13">
        <f>C22+C23+C26-C28-C29</f>
        <v>58.40993931584886</v>
      </c>
      <c r="D31" s="10" t="s">
        <v>16</v>
      </c>
      <c r="E31" s="9">
        <f>E22+E23+E26-E28-E29</f>
        <v>19</v>
      </c>
      <c r="F31" s="57" t="s">
        <v>50</v>
      </c>
    </row>
    <row r="32" spans="1:6">
      <c r="A32" s="55" t="s">
        <v>52</v>
      </c>
      <c r="B32" s="14"/>
      <c r="C32" s="14"/>
      <c r="D32" s="14"/>
      <c r="E32" s="14"/>
      <c r="F32" s="56"/>
    </row>
    <row r="33" spans="1:6" ht="42">
      <c r="A33" s="11" t="s">
        <v>53</v>
      </c>
      <c r="B33" s="13">
        <v>2</v>
      </c>
      <c r="C33" s="13">
        <v>2</v>
      </c>
      <c r="D33" s="13">
        <v>192</v>
      </c>
      <c r="E33" s="13">
        <v>192</v>
      </c>
      <c r="F33" s="57" t="s">
        <v>26</v>
      </c>
    </row>
    <row r="34" spans="1:6" ht="70">
      <c r="A34" s="16" t="s">
        <v>54</v>
      </c>
      <c r="B34" s="13">
        <v>2</v>
      </c>
      <c r="C34" s="13">
        <v>2</v>
      </c>
      <c r="D34" s="17">
        <v>4</v>
      </c>
      <c r="E34" s="17">
        <v>4</v>
      </c>
      <c r="F34" s="59" t="s">
        <v>55</v>
      </c>
    </row>
    <row r="35" spans="1:6" ht="42">
      <c r="A35" s="8" t="s">
        <v>56</v>
      </c>
      <c r="B35" s="13">
        <f>B36+10*LOG10(B33/B34)-B37</f>
        <v>-3</v>
      </c>
      <c r="C35" s="13">
        <f>C36+10*LOG10(C33/C34)-C37</f>
        <v>-3</v>
      </c>
      <c r="D35" s="13">
        <f>D36+10*LOG10(D33/D18)-D37</f>
        <v>12.771212547196624</v>
      </c>
      <c r="E35" s="13">
        <f>E36+10*LOG10(E33/E18)-E37</f>
        <v>12.771212547196624</v>
      </c>
      <c r="F35" s="57" t="s">
        <v>38</v>
      </c>
    </row>
    <row r="36" spans="1:6" ht="56">
      <c r="A36" s="8" t="s">
        <v>57</v>
      </c>
      <c r="B36" s="13">
        <v>-3</v>
      </c>
      <c r="C36" s="13">
        <v>-3</v>
      </c>
      <c r="D36" s="9">
        <v>8</v>
      </c>
      <c r="E36" s="9">
        <v>8</v>
      </c>
      <c r="F36" s="57" t="s">
        <v>40</v>
      </c>
    </row>
    <row r="37" spans="1:6" ht="56">
      <c r="A37" s="16" t="s">
        <v>58</v>
      </c>
      <c r="B37" s="13">
        <v>0</v>
      </c>
      <c r="C37" s="13">
        <v>0</v>
      </c>
      <c r="D37" s="17">
        <v>0</v>
      </c>
      <c r="E37" s="17">
        <v>0</v>
      </c>
      <c r="F37" s="59" t="s">
        <v>42</v>
      </c>
    </row>
    <row r="38" spans="1:6" ht="56">
      <c r="A38" s="18" t="s">
        <v>59</v>
      </c>
      <c r="B38" s="13">
        <v>0</v>
      </c>
      <c r="C38" s="13">
        <v>0</v>
      </c>
      <c r="D38" s="19">
        <v>8</v>
      </c>
      <c r="E38" s="19">
        <v>12</v>
      </c>
      <c r="F38" s="61" t="s">
        <v>44</v>
      </c>
    </row>
    <row r="39" spans="1:6" ht="28">
      <c r="A39" s="11" t="s">
        <v>60</v>
      </c>
      <c r="B39" s="13">
        <v>1</v>
      </c>
      <c r="C39" s="13">
        <v>1</v>
      </c>
      <c r="D39" s="9">
        <v>3</v>
      </c>
      <c r="E39" s="9">
        <v>3</v>
      </c>
      <c r="F39" s="56" t="s">
        <v>46</v>
      </c>
    </row>
    <row r="40" spans="1:6">
      <c r="A40" s="11" t="s">
        <v>61</v>
      </c>
      <c r="B40" s="9">
        <v>7</v>
      </c>
      <c r="C40" s="9">
        <v>7</v>
      </c>
      <c r="D40" s="9">
        <v>5</v>
      </c>
      <c r="E40" s="9">
        <v>5</v>
      </c>
      <c r="F40" s="56" t="s">
        <v>46</v>
      </c>
    </row>
    <row r="41" spans="1:6">
      <c r="A41" s="11" t="s">
        <v>62</v>
      </c>
      <c r="B41" s="9">
        <v>-174</v>
      </c>
      <c r="C41" s="9">
        <v>-174</v>
      </c>
      <c r="D41" s="9">
        <v>-174</v>
      </c>
      <c r="E41" s="13">
        <v>-174</v>
      </c>
      <c r="F41" s="56"/>
    </row>
    <row r="42" spans="1:6" ht="28">
      <c r="A42" s="41" t="s">
        <v>63</v>
      </c>
      <c r="B42" s="17">
        <v>-999</v>
      </c>
      <c r="C42" s="17" t="s">
        <v>16</v>
      </c>
      <c r="D42" s="17">
        <v>-999</v>
      </c>
      <c r="E42" s="17" t="s">
        <v>16</v>
      </c>
      <c r="F42" s="61" t="s">
        <v>64</v>
      </c>
    </row>
    <row r="43" spans="1:6" ht="28">
      <c r="A43" s="41" t="s">
        <v>65</v>
      </c>
      <c r="B43" s="17" t="s">
        <v>16</v>
      </c>
      <c r="C43" s="17">
        <v>-999</v>
      </c>
      <c r="D43" s="17" t="s">
        <v>16</v>
      </c>
      <c r="E43" s="17">
        <v>-999</v>
      </c>
      <c r="F43" s="61" t="s">
        <v>64</v>
      </c>
    </row>
    <row r="44" spans="1:6" ht="28">
      <c r="A44" s="11" t="s">
        <v>66</v>
      </c>
      <c r="B44" s="13">
        <f>10*LOG10(10^((B40+B41)/10)+10^(B42/10))</f>
        <v>-167.00000000000003</v>
      </c>
      <c r="C44" s="10" t="s">
        <v>16</v>
      </c>
      <c r="D44" s="13">
        <f>10*LOG10(10^((D40+D41)/10)+10^(D42/10))</f>
        <v>-169.00000000000003</v>
      </c>
      <c r="E44" s="10" t="s">
        <v>16</v>
      </c>
      <c r="F44" s="56"/>
    </row>
    <row r="45" spans="1:6" ht="28">
      <c r="A45" s="11" t="s">
        <v>67</v>
      </c>
      <c r="B45" s="10" t="s">
        <v>16</v>
      </c>
      <c r="C45" s="13">
        <f>10*LOG10(10^((C40+C41)/10)+10^(C43/10))</f>
        <v>-167.00000000000003</v>
      </c>
      <c r="D45" s="10" t="s">
        <v>16</v>
      </c>
      <c r="E45" s="13">
        <f>10*LOG10(10^((E40+E41)/10)+10^(E43/10))</f>
        <v>-169.00000000000003</v>
      </c>
      <c r="F45" s="56"/>
    </row>
    <row r="46" spans="1:6" ht="28">
      <c r="A46" s="43" t="s">
        <v>68</v>
      </c>
      <c r="B46" s="19">
        <f>48*360*1000</f>
        <v>17280000</v>
      </c>
      <c r="C46" s="19" t="s">
        <v>16</v>
      </c>
      <c r="D46" s="19">
        <f>1*12*30*1000</f>
        <v>360000</v>
      </c>
      <c r="E46" s="19" t="s">
        <v>16</v>
      </c>
      <c r="F46" s="61" t="s">
        <v>69</v>
      </c>
    </row>
    <row r="47" spans="1:6" ht="28">
      <c r="A47" s="43" t="s">
        <v>70</v>
      </c>
      <c r="B47" s="19" t="s">
        <v>16</v>
      </c>
      <c r="C47" s="19">
        <f>51*360*1000</f>
        <v>18360000</v>
      </c>
      <c r="D47" s="19" t="s">
        <v>16</v>
      </c>
      <c r="E47" s="19">
        <f>30*360*1000</f>
        <v>10800000</v>
      </c>
      <c r="F47" s="61" t="s">
        <v>69</v>
      </c>
    </row>
    <row r="48" spans="1:6">
      <c r="A48" s="11" t="s">
        <v>71</v>
      </c>
      <c r="B48" s="13">
        <f>B44+10*LOG10(B46)</f>
        <v>-94.624562618571289</v>
      </c>
      <c r="C48" s="13" t="s">
        <v>16</v>
      </c>
      <c r="D48" s="13">
        <f>D44+10*LOG10(D46)</f>
        <v>-113.43697499232715</v>
      </c>
      <c r="E48" s="10" t="s">
        <v>16</v>
      </c>
      <c r="F48" s="56"/>
    </row>
    <row r="49" spans="1:7">
      <c r="A49" s="11" t="s">
        <v>72</v>
      </c>
      <c r="B49" s="10" t="s">
        <v>16</v>
      </c>
      <c r="C49" s="13">
        <f>C45+10*LOG10(C47)</f>
        <v>-94.361273231347795</v>
      </c>
      <c r="D49" s="10" t="s">
        <v>16</v>
      </c>
      <c r="E49" s="13">
        <f>E45+10*LOG10(E47)</f>
        <v>-98.66576244513054</v>
      </c>
      <c r="F49" s="56"/>
    </row>
    <row r="50" spans="1:7">
      <c r="A50" s="43" t="s">
        <v>73</v>
      </c>
      <c r="B50" s="19">
        <v>-6</v>
      </c>
      <c r="C50" s="19" t="s">
        <v>16</v>
      </c>
      <c r="D50" s="19">
        <v>-5.4</v>
      </c>
      <c r="E50" s="19" t="s">
        <v>16</v>
      </c>
      <c r="F50" s="61" t="s">
        <v>74</v>
      </c>
    </row>
    <row r="51" spans="1:7">
      <c r="A51" s="43" t="s">
        <v>75</v>
      </c>
      <c r="B51" s="19" t="s">
        <v>16</v>
      </c>
      <c r="C51" s="19">
        <v>-2.7</v>
      </c>
      <c r="D51" s="19" t="s">
        <v>16</v>
      </c>
      <c r="E51" s="19">
        <v>-10.7</v>
      </c>
      <c r="F51" s="61" t="s">
        <v>74</v>
      </c>
    </row>
    <row r="52" spans="1:7">
      <c r="A52" s="11" t="s">
        <v>76</v>
      </c>
      <c r="B52" s="13">
        <v>2</v>
      </c>
      <c r="C52" s="13">
        <v>2</v>
      </c>
      <c r="D52" s="9">
        <v>2</v>
      </c>
      <c r="E52" s="9">
        <v>2</v>
      </c>
      <c r="F52" s="56" t="s">
        <v>46</v>
      </c>
    </row>
    <row r="53" spans="1:7" ht="28">
      <c r="A53" s="8" t="s">
        <v>77</v>
      </c>
      <c r="B53" s="9">
        <v>0</v>
      </c>
      <c r="C53" s="13" t="s">
        <v>16</v>
      </c>
      <c r="D53" s="9">
        <v>0</v>
      </c>
      <c r="E53" s="9" t="s">
        <v>16</v>
      </c>
      <c r="F53" s="56" t="s">
        <v>78</v>
      </c>
    </row>
    <row r="54" spans="1:7" ht="33.75" customHeight="1">
      <c r="A54" s="8" t="s">
        <v>79</v>
      </c>
      <c r="B54" s="10" t="s">
        <v>16</v>
      </c>
      <c r="C54" s="9">
        <v>0</v>
      </c>
      <c r="D54" s="10" t="s">
        <v>16</v>
      </c>
      <c r="E54" s="9">
        <v>0</v>
      </c>
      <c r="F54" s="56" t="s">
        <v>78</v>
      </c>
      <c r="G54" s="62"/>
    </row>
    <row r="55" spans="1:7" ht="28">
      <c r="A55" s="11" t="s">
        <v>80</v>
      </c>
      <c r="B55" s="13">
        <f>B48+B50+B52-B53</f>
        <v>-98.624562618571289</v>
      </c>
      <c r="C55" s="10" t="s">
        <v>16</v>
      </c>
      <c r="D55" s="13">
        <f>D48+D50+D52-D53</f>
        <v>-116.83697499232716</v>
      </c>
      <c r="E55" s="10" t="s">
        <v>16</v>
      </c>
      <c r="F55" s="56" t="s">
        <v>81</v>
      </c>
    </row>
    <row r="56" spans="1:7" ht="28">
      <c r="A56" s="11" t="s">
        <v>82</v>
      </c>
      <c r="B56" s="10" t="s">
        <v>16</v>
      </c>
      <c r="C56" s="13">
        <f>C49+C51+C52-C54</f>
        <v>-95.061273231347798</v>
      </c>
      <c r="D56" s="13" t="s">
        <v>16</v>
      </c>
      <c r="E56" s="13">
        <f>E49+E51+E52-E54</f>
        <v>-107.36576244513054</v>
      </c>
      <c r="F56" s="56" t="s">
        <v>81</v>
      </c>
    </row>
    <row r="57" spans="1:7" ht="28">
      <c r="A57" s="22" t="s">
        <v>83</v>
      </c>
      <c r="B57" s="23">
        <f>B30+B35+B38-B39-B55</f>
        <v>148.77121254719665</v>
      </c>
      <c r="C57" s="23" t="s">
        <v>16</v>
      </c>
      <c r="D57" s="23">
        <f>D30+D35+D38-D39-D55</f>
        <v>153.60818753952378</v>
      </c>
      <c r="E57" s="23" t="s">
        <v>16</v>
      </c>
      <c r="F57" s="63" t="s">
        <v>84</v>
      </c>
    </row>
    <row r="58" spans="1:7" ht="28">
      <c r="A58" s="22" t="s">
        <v>85</v>
      </c>
      <c r="B58" s="23" t="s">
        <v>16</v>
      </c>
      <c r="C58" s="23">
        <f>C31+C35+C38-C39-C56</f>
        <v>149.47121254719667</v>
      </c>
      <c r="D58" s="23" t="s">
        <v>16</v>
      </c>
      <c r="E58" s="23">
        <f>E31+E35+E38-E39-E56</f>
        <v>148.13697499232717</v>
      </c>
      <c r="F58" s="63" t="s">
        <v>84</v>
      </c>
    </row>
    <row r="59" spans="1:7">
      <c r="A59" s="55" t="s">
        <v>86</v>
      </c>
      <c r="B59" s="14"/>
      <c r="C59" s="14"/>
      <c r="D59" s="14"/>
      <c r="E59" s="14"/>
      <c r="F59" s="56"/>
    </row>
    <row r="60" spans="1:7" ht="30.75" customHeight="1">
      <c r="A60" s="41" t="s">
        <v>87</v>
      </c>
      <c r="B60" s="17">
        <v>7</v>
      </c>
      <c r="C60" s="17">
        <v>7</v>
      </c>
      <c r="D60" s="17">
        <v>7</v>
      </c>
      <c r="E60" s="17">
        <v>7</v>
      </c>
      <c r="F60" s="69" t="s">
        <v>88</v>
      </c>
    </row>
    <row r="61" spans="1:7" ht="28">
      <c r="A61" s="41" t="s">
        <v>89</v>
      </c>
      <c r="B61" s="17">
        <v>7.56</v>
      </c>
      <c r="C61" s="64" t="s">
        <v>16</v>
      </c>
      <c r="D61" s="17">
        <v>7.56</v>
      </c>
      <c r="E61" s="64" t="s">
        <v>16</v>
      </c>
      <c r="F61" s="70"/>
    </row>
    <row r="62" spans="1:7" ht="28">
      <c r="A62" s="41" t="s">
        <v>90</v>
      </c>
      <c r="B62" s="64" t="s">
        <v>16</v>
      </c>
      <c r="C62" s="17">
        <v>4.4800000000000004</v>
      </c>
      <c r="D62" s="64" t="s">
        <v>16</v>
      </c>
      <c r="E62" s="17">
        <v>4.4800000000000004</v>
      </c>
      <c r="F62" s="70"/>
    </row>
    <row r="63" spans="1:7">
      <c r="A63" s="41" t="s">
        <v>91</v>
      </c>
      <c r="B63" s="17">
        <v>0</v>
      </c>
      <c r="C63" s="17">
        <v>0</v>
      </c>
      <c r="D63" s="17">
        <v>0</v>
      </c>
      <c r="E63" s="17">
        <v>0</v>
      </c>
      <c r="F63" s="70"/>
    </row>
    <row r="64" spans="1:7">
      <c r="A64" s="41" t="s">
        <v>92</v>
      </c>
      <c r="B64" s="17">
        <v>26.25</v>
      </c>
      <c r="C64" s="17">
        <v>26.25</v>
      </c>
      <c r="D64" s="17">
        <v>26.25</v>
      </c>
      <c r="E64" s="17">
        <v>26.25</v>
      </c>
      <c r="F64" s="70"/>
    </row>
    <row r="65" spans="1:7">
      <c r="A65" s="41" t="s">
        <v>93</v>
      </c>
      <c r="B65" s="17">
        <v>0</v>
      </c>
      <c r="C65" s="17">
        <v>0</v>
      </c>
      <c r="D65" s="17">
        <v>0</v>
      </c>
      <c r="E65" s="17">
        <v>0</v>
      </c>
      <c r="F65" s="71"/>
    </row>
    <row r="66" spans="1:7" ht="28">
      <c r="A66" s="22" t="s">
        <v>94</v>
      </c>
      <c r="B66" s="23">
        <f>B57-B61+B63-B64+B65</f>
        <v>114.96121254719665</v>
      </c>
      <c r="C66" s="23" t="s">
        <v>16</v>
      </c>
      <c r="D66" s="23">
        <f>D57-D61+D63-D64+D65</f>
        <v>119.79818753952378</v>
      </c>
      <c r="E66" s="23" t="s">
        <v>16</v>
      </c>
      <c r="F66" s="63" t="s">
        <v>95</v>
      </c>
    </row>
    <row r="67" spans="1:7" ht="28">
      <c r="A67" s="45" t="s">
        <v>96</v>
      </c>
      <c r="B67" s="23" t="s">
        <v>16</v>
      </c>
      <c r="C67" s="23">
        <f>C58-C62+C63-C64+C65</f>
        <v>118.74121254719668</v>
      </c>
      <c r="D67" s="23" t="s">
        <v>16</v>
      </c>
      <c r="E67" s="23">
        <f>E58-E62+E63-E64+E65</f>
        <v>117.40697499232718</v>
      </c>
      <c r="F67" s="63" t="s">
        <v>95</v>
      </c>
    </row>
    <row r="68" spans="1:7">
      <c r="G68" s="65"/>
    </row>
    <row r="69" spans="1:7">
      <c r="A69" s="45" t="s">
        <v>97</v>
      </c>
      <c r="B69" s="23">
        <f>B22+B27-B55+B26+B38</f>
        <v>143.00000000000003</v>
      </c>
      <c r="C69" s="23" t="s">
        <v>16</v>
      </c>
      <c r="D69" s="23">
        <f>D22+D27-D55+D26+D38</f>
        <v>147.83697499232716</v>
      </c>
      <c r="E69" s="23" t="s">
        <v>16</v>
      </c>
      <c r="F69" s="63" t="s">
        <v>95</v>
      </c>
    </row>
    <row r="70" spans="1:7">
      <c r="A70" s="45" t="s">
        <v>98</v>
      </c>
      <c r="B70" s="23" t="s">
        <v>16</v>
      </c>
      <c r="C70" s="23">
        <f>C22-C28-C56+C26+C38</f>
        <v>143.70000000000005</v>
      </c>
      <c r="D70" s="23" t="s">
        <v>16</v>
      </c>
      <c r="E70" s="23">
        <f>E22-E28-E56+E26+E38</f>
        <v>142.36576244513054</v>
      </c>
      <c r="F70" s="63" t="s">
        <v>95</v>
      </c>
    </row>
    <row r="74" spans="1:7">
      <c r="E74" s="2"/>
    </row>
    <row r="75" spans="1:7" s="49" customFormat="1">
      <c r="A75" s="50"/>
      <c r="B75" s="2"/>
      <c r="C75" s="2"/>
      <c r="D75" s="2"/>
      <c r="E75" s="46"/>
      <c r="F75" s="1"/>
    </row>
    <row r="77" spans="1:7">
      <c r="A77" s="49"/>
      <c r="B77" s="66"/>
      <c r="C77" s="66"/>
      <c r="D77" s="66"/>
      <c r="E77" s="67"/>
      <c r="F77" s="49"/>
    </row>
  </sheetData>
  <mergeCells count="2">
    <mergeCell ref="B5:F5"/>
    <mergeCell ref="F60:F65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workbookViewId="0">
      <pane xSplit="1" ySplit="1" topLeftCell="C2" activePane="bottomRight" state="frozen"/>
      <selection pane="topRight"/>
      <selection pane="bottomLeft"/>
      <selection pane="bottomRight" activeCell="G1" sqref="G1:I1048576"/>
    </sheetView>
  </sheetViews>
  <sheetFormatPr defaultColWidth="9" defaultRowHeight="15"/>
  <cols>
    <col min="1" max="1" width="62.08203125" style="1" customWidth="1"/>
    <col min="2" max="2" width="15.58203125" style="2" customWidth="1"/>
    <col min="3" max="4" width="15.58203125" style="3" customWidth="1"/>
    <col min="5" max="5" width="15.58203125" style="2" customWidth="1"/>
    <col min="6" max="6" width="15.58203125" style="3" customWidth="1"/>
    <col min="7" max="7" width="15.58203125" style="88" customWidth="1"/>
    <col min="8" max="9" width="15.58203125" style="3" customWidth="1"/>
    <col min="10" max="16384" width="9" style="3"/>
  </cols>
  <sheetData>
    <row r="1" spans="1:9" ht="14.25" customHeight="1">
      <c r="A1" s="4"/>
      <c r="B1" s="72" t="s">
        <v>100</v>
      </c>
      <c r="C1" s="72"/>
      <c r="D1" s="72"/>
      <c r="E1" s="72" t="s">
        <v>101</v>
      </c>
      <c r="F1" s="72"/>
      <c r="G1" s="73" t="s">
        <v>114</v>
      </c>
      <c r="H1" s="73"/>
      <c r="I1" s="73"/>
    </row>
    <row r="2" spans="1:9" ht="29.25" customHeight="1">
      <c r="A2" s="5" t="s">
        <v>10</v>
      </c>
      <c r="B2" s="6" t="s">
        <v>102</v>
      </c>
      <c r="C2" s="7" t="s">
        <v>103</v>
      </c>
      <c r="D2" s="7" t="s">
        <v>104</v>
      </c>
      <c r="E2" s="6" t="s">
        <v>102</v>
      </c>
      <c r="F2" s="7" t="s">
        <v>104</v>
      </c>
      <c r="G2" s="74" t="s">
        <v>102</v>
      </c>
      <c r="H2" s="75" t="s">
        <v>103</v>
      </c>
      <c r="I2" s="75" t="s">
        <v>104</v>
      </c>
    </row>
    <row r="3" spans="1:9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9">
        <v>4</v>
      </c>
      <c r="G3" s="76">
        <v>2.6</v>
      </c>
      <c r="H3" s="76">
        <v>2.6</v>
      </c>
      <c r="I3" s="76">
        <v>2.6</v>
      </c>
    </row>
    <row r="4" spans="1:9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6">
        <v>100</v>
      </c>
      <c r="H4" s="76">
        <v>100</v>
      </c>
      <c r="I4" s="76">
        <v>100</v>
      </c>
    </row>
    <row r="5" spans="1:9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7" t="s">
        <v>16</v>
      </c>
      <c r="H5" s="77" t="s">
        <v>16</v>
      </c>
      <c r="I5" s="77" t="s">
        <v>16</v>
      </c>
    </row>
    <row r="6" spans="1:9">
      <c r="A6" s="8" t="s">
        <v>17</v>
      </c>
      <c r="B6" s="28" t="s">
        <v>16</v>
      </c>
      <c r="C6" s="28" t="s">
        <v>16</v>
      </c>
      <c r="D6" s="28" t="s">
        <v>16</v>
      </c>
      <c r="E6" s="28" t="s">
        <v>16</v>
      </c>
      <c r="F6" s="28" t="s">
        <v>16</v>
      </c>
      <c r="G6" s="77" t="s">
        <v>16</v>
      </c>
      <c r="H6" s="77" t="s">
        <v>16</v>
      </c>
      <c r="I6" s="77" t="s">
        <v>16</v>
      </c>
    </row>
    <row r="7" spans="1:9">
      <c r="A7" s="8" t="s">
        <v>19</v>
      </c>
      <c r="B7" s="30">
        <v>0.01</v>
      </c>
      <c r="C7" s="30">
        <v>0.01</v>
      </c>
      <c r="D7" s="30">
        <v>0.01</v>
      </c>
      <c r="E7" s="30">
        <v>0.01</v>
      </c>
      <c r="F7" s="30">
        <v>0.01</v>
      </c>
      <c r="G7" s="78">
        <v>0.01</v>
      </c>
      <c r="H7" s="78">
        <v>0.01</v>
      </c>
      <c r="I7" s="78">
        <v>0.01</v>
      </c>
    </row>
    <row r="8" spans="1:9">
      <c r="A8" s="8" t="s">
        <v>20</v>
      </c>
      <c r="B8" s="28" t="s">
        <v>16</v>
      </c>
      <c r="C8" s="28" t="s">
        <v>16</v>
      </c>
      <c r="D8" s="28" t="s">
        <v>16</v>
      </c>
      <c r="E8" s="28" t="s">
        <v>16</v>
      </c>
      <c r="F8" s="28" t="s">
        <v>16</v>
      </c>
      <c r="G8" s="77" t="s">
        <v>16</v>
      </c>
      <c r="H8" s="77" t="s">
        <v>16</v>
      </c>
      <c r="I8" s="77" t="s">
        <v>16</v>
      </c>
    </row>
    <row r="9" spans="1:9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9" t="s">
        <v>22</v>
      </c>
      <c r="H9" s="79" t="s">
        <v>22</v>
      </c>
      <c r="I9" s="79" t="s">
        <v>22</v>
      </c>
    </row>
    <row r="10" spans="1:9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9">
        <v>3</v>
      </c>
      <c r="H10" s="79">
        <v>3</v>
      </c>
      <c r="I10" s="79">
        <v>3</v>
      </c>
    </row>
    <row r="11" spans="1:9">
      <c r="A11" s="5" t="s">
        <v>24</v>
      </c>
      <c r="B11" s="31"/>
      <c r="C11" s="31"/>
      <c r="D11" s="31"/>
      <c r="E11" s="31"/>
      <c r="F11" s="31"/>
      <c r="G11" s="80"/>
      <c r="H11" s="80"/>
      <c r="I11" s="80"/>
    </row>
    <row r="12" spans="1:9" ht="15" customHeight="1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9">
        <v>192</v>
      </c>
      <c r="H12" s="79">
        <v>192</v>
      </c>
      <c r="I12" s="79">
        <v>192</v>
      </c>
    </row>
    <row r="13" spans="1:9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9">
        <v>64</v>
      </c>
      <c r="H13" s="79">
        <v>64</v>
      </c>
      <c r="I13" s="79">
        <v>64</v>
      </c>
    </row>
    <row r="14" spans="1:9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81">
        <v>4</v>
      </c>
      <c r="H14" s="81">
        <v>4</v>
      </c>
      <c r="I14" s="81">
        <v>4</v>
      </c>
    </row>
    <row r="15" spans="1:9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81">
        <v>24</v>
      </c>
      <c r="H15" s="81">
        <v>24</v>
      </c>
      <c r="I15" s="81">
        <v>24</v>
      </c>
    </row>
    <row r="16" spans="1:9">
      <c r="A16" s="8" t="s">
        <v>33</v>
      </c>
      <c r="B16" s="29">
        <f>B15+10*LOG10(B4)</f>
        <v>53</v>
      </c>
      <c r="C16" s="29">
        <f>C15+10*LOG10(C4)</f>
        <v>53</v>
      </c>
      <c r="D16" s="29">
        <f>D15+10*LOG10(D4)</f>
        <v>53</v>
      </c>
      <c r="E16" s="29">
        <f>E15+10*LOG10(E4)</f>
        <v>44</v>
      </c>
      <c r="F16" s="29">
        <f>F15+10*LOG10(F4)</f>
        <v>44</v>
      </c>
      <c r="G16" s="79">
        <f>G15+10*LOG10(G4)</f>
        <v>44</v>
      </c>
      <c r="H16" s="79">
        <f>H15+10*LOG10(H4)</f>
        <v>44</v>
      </c>
      <c r="I16" s="79">
        <f>I15+10*LOG10(I4)</f>
        <v>44</v>
      </c>
    </row>
    <row r="17" spans="1:9" ht="28">
      <c r="A17" s="8" t="s">
        <v>35</v>
      </c>
      <c r="B17" s="29">
        <f>B15+10*LOG10(B41/1000000)</f>
        <v>45.375437381428746</v>
      </c>
      <c r="C17" s="29">
        <f>C15+10*LOG10(C41/1000000)</f>
        <v>45.375437381428746</v>
      </c>
      <c r="D17" s="29">
        <f>D15+10*LOG10(D41/1000000)</f>
        <v>45.375437381428746</v>
      </c>
      <c r="E17" s="29">
        <f>E15+10*LOG10(E41/1000000)</f>
        <v>36.375437381428746</v>
      </c>
      <c r="F17" s="29">
        <f>F15+10*LOG10(F41/1000000)</f>
        <v>36.375437381428746</v>
      </c>
      <c r="G17" s="79">
        <f>G15+10*LOG10(G41/1000000)</f>
        <v>36.375437381428746</v>
      </c>
      <c r="H17" s="79">
        <f>H15+10*LOG10(H41/1000000)</f>
        <v>36.375437381428746</v>
      </c>
      <c r="I17" s="79">
        <f>I15+10*LOG10(I41/1000000)</f>
        <v>36.375437381428746</v>
      </c>
    </row>
    <row r="18" spans="1:9" ht="42">
      <c r="A18" s="15" t="s">
        <v>37</v>
      </c>
      <c r="B18" s="29">
        <f>B19+10*LOG10(B12/B13)-B20</f>
        <v>12.771212547196624</v>
      </c>
      <c r="C18" s="29">
        <f>C19+10*LOG10(C12/C13)-C20</f>
        <v>12.771212547196624</v>
      </c>
      <c r="D18" s="29">
        <f>D19+10*LOG10(D12/D13)-D20</f>
        <v>12.771212547196624</v>
      </c>
      <c r="E18" s="29">
        <f>E19+10*LOG10(E12/E13)-E20</f>
        <v>9.8212125471966232</v>
      </c>
      <c r="F18" s="29">
        <f>F19+10*LOG10(F12/F13)-F20</f>
        <v>9.8212125471966232</v>
      </c>
      <c r="G18" s="79">
        <f>G19+10*LOG10(G12/G13)-G20</f>
        <v>12.771212547196624</v>
      </c>
      <c r="H18" s="79">
        <f>H19+10*LOG10(H12/H13)-H20</f>
        <v>12.771212547196624</v>
      </c>
      <c r="I18" s="79">
        <f>I19+10*LOG10(I12/I13)-I20</f>
        <v>12.771212547196624</v>
      </c>
    </row>
    <row r="19" spans="1:9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9">
        <v>8</v>
      </c>
      <c r="H19" s="79">
        <v>8</v>
      </c>
      <c r="I19" s="79">
        <v>8</v>
      </c>
    </row>
    <row r="20" spans="1:9" ht="42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81">
        <v>0</v>
      </c>
      <c r="H20" s="81">
        <v>0</v>
      </c>
      <c r="I20" s="81">
        <v>0</v>
      </c>
    </row>
    <row r="21" spans="1:9" ht="61.5" customHeight="1">
      <c r="A21" s="33" t="s">
        <v>43</v>
      </c>
      <c r="B21" s="34">
        <v>12</v>
      </c>
      <c r="C21" s="34">
        <v>12</v>
      </c>
      <c r="D21" s="34">
        <v>12</v>
      </c>
      <c r="E21" s="34">
        <v>12.04</v>
      </c>
      <c r="F21" s="34">
        <v>12.04</v>
      </c>
      <c r="G21" s="82">
        <v>12</v>
      </c>
      <c r="H21" s="82">
        <v>12</v>
      </c>
      <c r="I21" s="82">
        <v>12</v>
      </c>
    </row>
    <row r="22" spans="1:9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9">
        <v>0</v>
      </c>
      <c r="H22" s="79">
        <v>0</v>
      </c>
      <c r="I22" s="79">
        <v>0</v>
      </c>
    </row>
    <row r="23" spans="1:9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9">
        <v>0</v>
      </c>
      <c r="H23" s="79">
        <v>0</v>
      </c>
      <c r="I23" s="79">
        <v>0</v>
      </c>
    </row>
    <row r="24" spans="1:9" ht="28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9">
        <v>3</v>
      </c>
      <c r="H24" s="79">
        <v>3</v>
      </c>
      <c r="I24" s="79">
        <v>3</v>
      </c>
    </row>
    <row r="25" spans="1:9">
      <c r="A25" s="8" t="s">
        <v>49</v>
      </c>
      <c r="B25" s="29">
        <f>B17+B18+B21+B22-B24</f>
        <v>67.146649928625379</v>
      </c>
      <c r="C25" s="29">
        <f>C17+C18+C21+C22-C24</f>
        <v>67.146649928625379</v>
      </c>
      <c r="D25" s="29">
        <f>D17+D18+D21+D22-D24</f>
        <v>67.146649928625379</v>
      </c>
      <c r="E25" s="29">
        <f>E17+E18+E21+E22-E24</f>
        <v>55.236649928625368</v>
      </c>
      <c r="F25" s="29">
        <f>F17+F18+F21+F22-F24</f>
        <v>55.236649928625368</v>
      </c>
      <c r="G25" s="79">
        <f>G17+G18+G21+G22-G24</f>
        <v>58.146649928625372</v>
      </c>
      <c r="H25" s="79">
        <f>H17+H18+H21+H22-H24</f>
        <v>58.146649928625372</v>
      </c>
      <c r="I25" s="79">
        <f>I17+I18+I21+I22-I24</f>
        <v>58.146649928625372</v>
      </c>
    </row>
    <row r="26" spans="1:9">
      <c r="A26" s="8" t="s">
        <v>51</v>
      </c>
      <c r="B26" s="28" t="s">
        <v>16</v>
      </c>
      <c r="C26" s="28" t="s">
        <v>16</v>
      </c>
      <c r="D26" s="28" t="s">
        <v>16</v>
      </c>
      <c r="E26" s="28" t="s">
        <v>16</v>
      </c>
      <c r="F26" s="28" t="s">
        <v>16</v>
      </c>
      <c r="G26" s="77" t="s">
        <v>16</v>
      </c>
      <c r="H26" s="77" t="s">
        <v>16</v>
      </c>
      <c r="I26" s="77" t="s">
        <v>16</v>
      </c>
    </row>
    <row r="27" spans="1:9">
      <c r="A27" s="5" t="s">
        <v>52</v>
      </c>
      <c r="B27" s="31"/>
      <c r="C27" s="31"/>
      <c r="D27" s="31"/>
      <c r="E27" s="31"/>
      <c r="F27" s="31"/>
      <c r="G27" s="80"/>
      <c r="H27" s="80"/>
      <c r="I27" s="80"/>
    </row>
    <row r="28" spans="1:9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9">
        <v>4</v>
      </c>
      <c r="H28" s="79">
        <v>2</v>
      </c>
      <c r="I28" s="79">
        <v>1</v>
      </c>
    </row>
    <row r="29" spans="1:9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9">
        <v>4</v>
      </c>
      <c r="H29" s="79">
        <v>2</v>
      </c>
      <c r="I29" s="79">
        <v>1</v>
      </c>
    </row>
    <row r="30" spans="1:9" ht="42">
      <c r="A30" s="8" t="s">
        <v>56</v>
      </c>
      <c r="B30" s="29">
        <f>B31+10*LOG10(B28/B29)-B32</f>
        <v>0</v>
      </c>
      <c r="C30" s="29">
        <f>C31+10*LOG10(C28/C29)-C32</f>
        <v>-3</v>
      </c>
      <c r="D30" s="29">
        <f>D31+10*LOG10(D28/D29)-D32</f>
        <v>-3</v>
      </c>
      <c r="E30" s="29">
        <f>E31+10*LOG10(E28/E29)-E32</f>
        <v>0</v>
      </c>
      <c r="F30" s="29">
        <f>F31+10*LOG10(F28/F29)-F32</f>
        <v>-3</v>
      </c>
      <c r="G30" s="79">
        <f>G31+10*LOG10(G28/G29)-G32</f>
        <v>0</v>
      </c>
      <c r="H30" s="79">
        <f>H31+10*LOG10(H28/H29)-H32</f>
        <v>-3</v>
      </c>
      <c r="I30" s="79">
        <f>I31+10*LOG10(I28/I29)-I32</f>
        <v>-3</v>
      </c>
    </row>
    <row r="31" spans="1:9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9">
        <v>0</v>
      </c>
      <c r="H31" s="79">
        <v>-3</v>
      </c>
      <c r="I31" s="79">
        <v>-3</v>
      </c>
    </row>
    <row r="32" spans="1:9" ht="42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9">
        <v>0</v>
      </c>
      <c r="H32" s="79">
        <v>0</v>
      </c>
      <c r="I32" s="79">
        <v>0</v>
      </c>
    </row>
    <row r="33" spans="1:9" ht="28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9">
        <v>0</v>
      </c>
      <c r="H33" s="79">
        <v>0</v>
      </c>
      <c r="I33" s="79">
        <v>0</v>
      </c>
    </row>
    <row r="34" spans="1:9" ht="28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9">
        <v>1</v>
      </c>
      <c r="H34" s="79">
        <v>1</v>
      </c>
      <c r="I34" s="79">
        <v>1</v>
      </c>
    </row>
    <row r="35" spans="1:9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6">
        <v>7</v>
      </c>
      <c r="H35" s="76">
        <v>7</v>
      </c>
      <c r="I35" s="76">
        <v>7</v>
      </c>
    </row>
    <row r="36" spans="1:9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6">
        <v>-174</v>
      </c>
      <c r="H36" s="76">
        <v>-174</v>
      </c>
      <c r="I36" s="76">
        <v>-174</v>
      </c>
    </row>
    <row r="37" spans="1:9">
      <c r="A37" s="16" t="s">
        <v>63</v>
      </c>
      <c r="B37" s="32">
        <v>-999</v>
      </c>
      <c r="C37" s="32">
        <v>-999</v>
      </c>
      <c r="D37" s="32">
        <v>-999</v>
      </c>
      <c r="E37" s="32">
        <v>-999</v>
      </c>
      <c r="F37" s="32">
        <v>-999</v>
      </c>
      <c r="G37" s="81">
        <v>-999</v>
      </c>
      <c r="H37" s="81">
        <v>-999</v>
      </c>
      <c r="I37" s="81">
        <v>-999</v>
      </c>
    </row>
    <row r="38" spans="1:9">
      <c r="A38" s="15" t="s">
        <v>65</v>
      </c>
      <c r="B38" s="29" t="s">
        <v>16</v>
      </c>
      <c r="C38" s="29" t="s">
        <v>16</v>
      </c>
      <c r="D38" s="29" t="s">
        <v>16</v>
      </c>
      <c r="E38" s="29" t="s">
        <v>16</v>
      </c>
      <c r="F38" s="29" t="s">
        <v>16</v>
      </c>
      <c r="G38" s="79" t="s">
        <v>16</v>
      </c>
      <c r="H38" s="79" t="s">
        <v>16</v>
      </c>
      <c r="I38" s="79" t="s">
        <v>16</v>
      </c>
    </row>
    <row r="39" spans="1:9" ht="28">
      <c r="A39" s="8" t="s">
        <v>106</v>
      </c>
      <c r="B39" s="29">
        <f>10*LOG10(10^((B35+B36)/10)+10^(B37/10))</f>
        <v>-167.00000000000003</v>
      </c>
      <c r="C39" s="29">
        <f>10*LOG10(10^((C35+C36)/10)+10^(C37/10))</f>
        <v>-167.00000000000003</v>
      </c>
      <c r="D39" s="29">
        <f>10*LOG10(10^((D35+D36)/10)+10^(D37/10))</f>
        <v>-167.00000000000003</v>
      </c>
      <c r="E39" s="29">
        <f>10*LOG10(10^((E35+E36)/10)+10^(E37/10))</f>
        <v>-167.00000000000003</v>
      </c>
      <c r="F39" s="29">
        <f>10*LOG10(10^((F35+F36)/10)+10^(F37/10))</f>
        <v>-167.00000000000003</v>
      </c>
      <c r="G39" s="79">
        <f>10*LOG10(10^((G35+G36)/10)+10^(G37/10))</f>
        <v>-167.00000000000003</v>
      </c>
      <c r="H39" s="79">
        <f>10*LOG10(10^((H35+H36)/10)+10^(H37/10))</f>
        <v>-167.00000000000003</v>
      </c>
      <c r="I39" s="79">
        <f>10*LOG10(10^((I35+I36)/10)+10^(I37/10))</f>
        <v>-167.00000000000003</v>
      </c>
    </row>
    <row r="40" spans="1:9" ht="28">
      <c r="A40" s="8" t="s">
        <v>107</v>
      </c>
      <c r="B40" s="28" t="s">
        <v>16</v>
      </c>
      <c r="C40" s="28" t="s">
        <v>16</v>
      </c>
      <c r="D40" s="28" t="s">
        <v>16</v>
      </c>
      <c r="E40" s="28" t="s">
        <v>16</v>
      </c>
      <c r="F40" s="28" t="s">
        <v>16</v>
      </c>
      <c r="G40" s="77" t="s">
        <v>16</v>
      </c>
      <c r="H40" s="77" t="s">
        <v>16</v>
      </c>
      <c r="I40" s="77" t="s">
        <v>16</v>
      </c>
    </row>
    <row r="41" spans="1:9">
      <c r="A41" s="21" t="s">
        <v>68</v>
      </c>
      <c r="B41" s="29">
        <f>48*360*1000</f>
        <v>17280000</v>
      </c>
      <c r="C41" s="29">
        <f>48*360*1000</f>
        <v>17280000</v>
      </c>
      <c r="D41" s="29">
        <f>48*360*1000</f>
        <v>17280000</v>
      </c>
      <c r="E41" s="29">
        <f>48*360*1000</f>
        <v>17280000</v>
      </c>
      <c r="F41" s="29">
        <f>48*360*1000</f>
        <v>17280000</v>
      </c>
      <c r="G41" s="79">
        <f>48*360*1000</f>
        <v>17280000</v>
      </c>
      <c r="H41" s="79">
        <f>48*360*1000</f>
        <v>17280000</v>
      </c>
      <c r="I41" s="79">
        <f>48*360*1000</f>
        <v>17280000</v>
      </c>
    </row>
    <row r="42" spans="1:9">
      <c r="A42" s="21" t="s">
        <v>70</v>
      </c>
      <c r="B42" s="29" t="s">
        <v>16</v>
      </c>
      <c r="C42" s="29" t="s">
        <v>16</v>
      </c>
      <c r="D42" s="29" t="s">
        <v>16</v>
      </c>
      <c r="E42" s="29" t="s">
        <v>16</v>
      </c>
      <c r="F42" s="29" t="s">
        <v>16</v>
      </c>
      <c r="G42" s="79" t="s">
        <v>16</v>
      </c>
      <c r="H42" s="79" t="s">
        <v>16</v>
      </c>
      <c r="I42" s="79" t="s">
        <v>16</v>
      </c>
    </row>
    <row r="43" spans="1:9">
      <c r="A43" s="8" t="s">
        <v>71</v>
      </c>
      <c r="B43" s="29">
        <f>B39+10*LOG10(B41)</f>
        <v>-94.624562618571289</v>
      </c>
      <c r="C43" s="29">
        <f>C39+10*LOG10(C41)</f>
        <v>-94.624562618571289</v>
      </c>
      <c r="D43" s="29">
        <f>D39+10*LOG10(D41)</f>
        <v>-94.624562618571289</v>
      </c>
      <c r="E43" s="29">
        <f>E39+10*LOG10(E41)</f>
        <v>-94.624562618571289</v>
      </c>
      <c r="F43" s="29">
        <f>F39+10*LOG10(F41)</f>
        <v>-94.624562618571289</v>
      </c>
      <c r="G43" s="79">
        <f>G39+10*LOG10(G41)</f>
        <v>-94.624562618571289</v>
      </c>
      <c r="H43" s="79">
        <f>H39+10*LOG10(H41)</f>
        <v>-94.624562618571289</v>
      </c>
      <c r="I43" s="79">
        <f>I39+10*LOG10(I41)</f>
        <v>-94.624562618571289</v>
      </c>
    </row>
    <row r="44" spans="1:9">
      <c r="A44" s="8" t="s">
        <v>72</v>
      </c>
      <c r="B44" s="28" t="s">
        <v>16</v>
      </c>
      <c r="C44" s="28" t="s">
        <v>16</v>
      </c>
      <c r="D44" s="28" t="s">
        <v>16</v>
      </c>
      <c r="E44" s="28" t="s">
        <v>16</v>
      </c>
      <c r="F44" s="28" t="s">
        <v>16</v>
      </c>
      <c r="G44" s="77" t="s">
        <v>16</v>
      </c>
      <c r="H44" s="77" t="s">
        <v>16</v>
      </c>
      <c r="I44" s="77" t="s">
        <v>16</v>
      </c>
    </row>
    <row r="45" spans="1:9">
      <c r="A45" s="18" t="s">
        <v>73</v>
      </c>
      <c r="B45" s="19">
        <v>-11.3</v>
      </c>
      <c r="C45" s="19">
        <v>-8.3000000000000007</v>
      </c>
      <c r="D45" s="19">
        <v>-4.8</v>
      </c>
      <c r="E45" s="19">
        <v>-11.36</v>
      </c>
      <c r="F45" s="19">
        <v>-5.13</v>
      </c>
      <c r="G45" s="83">
        <v>-12.68</v>
      </c>
      <c r="H45" s="83">
        <v>-9.3800000000000008</v>
      </c>
      <c r="I45" s="83">
        <v>-5.41</v>
      </c>
    </row>
    <row r="46" spans="1:9">
      <c r="A46" s="21" t="s">
        <v>75</v>
      </c>
      <c r="B46" s="29" t="s">
        <v>16</v>
      </c>
      <c r="C46" s="29" t="s">
        <v>16</v>
      </c>
      <c r="D46" s="29" t="s">
        <v>16</v>
      </c>
      <c r="E46" s="29" t="s">
        <v>16</v>
      </c>
      <c r="F46" s="29" t="s">
        <v>16</v>
      </c>
      <c r="G46" s="79" t="s">
        <v>16</v>
      </c>
      <c r="H46" s="79" t="s">
        <v>16</v>
      </c>
      <c r="I46" s="79" t="s">
        <v>16</v>
      </c>
    </row>
    <row r="47" spans="1:9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9">
        <v>2</v>
      </c>
      <c r="H47" s="79">
        <v>2</v>
      </c>
      <c r="I47" s="79">
        <v>2</v>
      </c>
    </row>
    <row r="48" spans="1:9" ht="28">
      <c r="A48" s="8" t="s">
        <v>77</v>
      </c>
      <c r="B48" s="27">
        <v>0</v>
      </c>
      <c r="C48" s="27">
        <v>0</v>
      </c>
      <c r="D48" s="27">
        <v>0</v>
      </c>
      <c r="E48" s="27">
        <v>0</v>
      </c>
      <c r="F48" s="27">
        <v>0</v>
      </c>
      <c r="G48" s="76">
        <v>0</v>
      </c>
      <c r="H48" s="76">
        <v>0</v>
      </c>
      <c r="I48" s="76">
        <v>0</v>
      </c>
    </row>
    <row r="49" spans="1:9" ht="33.75" customHeight="1">
      <c r="A49" s="8" t="s">
        <v>79</v>
      </c>
      <c r="B49" s="28" t="s">
        <v>16</v>
      </c>
      <c r="C49" s="28" t="s">
        <v>16</v>
      </c>
      <c r="D49" s="28" t="s">
        <v>16</v>
      </c>
      <c r="E49" s="28" t="s">
        <v>16</v>
      </c>
      <c r="F49" s="28" t="s">
        <v>16</v>
      </c>
      <c r="G49" s="77" t="s">
        <v>16</v>
      </c>
      <c r="H49" s="77" t="s">
        <v>16</v>
      </c>
      <c r="I49" s="77" t="s">
        <v>16</v>
      </c>
    </row>
    <row r="50" spans="1:9" ht="28">
      <c r="A50" s="8" t="s">
        <v>80</v>
      </c>
      <c r="B50" s="29">
        <f>B43+B45+B47-B48</f>
        <v>-103.92456261857129</v>
      </c>
      <c r="C50" s="29">
        <f>C43+C45+C47-C48</f>
        <v>-100.92456261857129</v>
      </c>
      <c r="D50" s="29">
        <f>D43+D45+D47-D48</f>
        <v>-97.424562618571287</v>
      </c>
      <c r="E50" s="29">
        <f>E43+E45+E47-E48</f>
        <v>-103.98456261857129</v>
      </c>
      <c r="F50" s="29">
        <f>F43+F45+F47-F48</f>
        <v>-97.754562618571285</v>
      </c>
      <c r="G50" s="79">
        <f>G43+G45+G47-G48</f>
        <v>-105.30456261857128</v>
      </c>
      <c r="H50" s="79">
        <f>H43+H45+H47-H48</f>
        <v>-102.00456261857128</v>
      </c>
      <c r="I50" s="79">
        <f>I43+I45+I47-I48</f>
        <v>-98.034562618571286</v>
      </c>
    </row>
    <row r="51" spans="1:9" ht="28">
      <c r="A51" s="8" t="s">
        <v>82</v>
      </c>
      <c r="B51" s="28" t="s">
        <v>16</v>
      </c>
      <c r="C51" s="28" t="s">
        <v>16</v>
      </c>
      <c r="D51" s="28" t="s">
        <v>16</v>
      </c>
      <c r="E51" s="28" t="s">
        <v>16</v>
      </c>
      <c r="F51" s="28" t="s">
        <v>16</v>
      </c>
      <c r="G51" s="77" t="s">
        <v>16</v>
      </c>
      <c r="H51" s="77" t="s">
        <v>16</v>
      </c>
      <c r="I51" s="77" t="s">
        <v>16</v>
      </c>
    </row>
    <row r="52" spans="1:9" ht="28">
      <c r="A52" s="22" t="s">
        <v>83</v>
      </c>
      <c r="B52" s="37">
        <f>B25+B30+B33-B34-B50</f>
        <v>170.07121254719667</v>
      </c>
      <c r="C52" s="37">
        <f>C25+C30+C33-C34-C50</f>
        <v>164.07121254719667</v>
      </c>
      <c r="D52" s="37">
        <f>D25+D30+D33-D34-D50</f>
        <v>160.57121254719667</v>
      </c>
      <c r="E52" s="37">
        <f>E25+E30+E33-E34-E50</f>
        <v>158.22121254719667</v>
      </c>
      <c r="F52" s="37">
        <f>F25+F30+F33-F34-F50</f>
        <v>148.99121254719665</v>
      </c>
      <c r="G52" s="84">
        <f>G25+G30+G33-G34-G50</f>
        <v>162.45121254719666</v>
      </c>
      <c r="H52" s="84">
        <f t="shared" ref="H52:I52" si="0">H25+H30+H33-H34-H50</f>
        <v>156.15121254719665</v>
      </c>
      <c r="I52" s="84">
        <f t="shared" si="0"/>
        <v>152.18121254719665</v>
      </c>
    </row>
    <row r="53" spans="1:9" ht="28">
      <c r="A53" s="24" t="s">
        <v>85</v>
      </c>
      <c r="B53" s="36" t="s">
        <v>16</v>
      </c>
      <c r="C53" s="36" t="s">
        <v>16</v>
      </c>
      <c r="D53" s="36" t="s">
        <v>16</v>
      </c>
      <c r="E53" s="36" t="s">
        <v>16</v>
      </c>
      <c r="F53" s="36" t="s">
        <v>16</v>
      </c>
      <c r="G53" s="85" t="s">
        <v>16</v>
      </c>
      <c r="H53" s="85" t="s">
        <v>16</v>
      </c>
      <c r="I53" s="85" t="s">
        <v>16</v>
      </c>
    </row>
    <row r="54" spans="1:9">
      <c r="A54" s="5" t="s">
        <v>86</v>
      </c>
      <c r="B54" s="31"/>
      <c r="C54" s="31"/>
      <c r="D54" s="31"/>
      <c r="E54" s="31"/>
      <c r="F54" s="31"/>
      <c r="G54" s="80"/>
      <c r="H54" s="80"/>
      <c r="I54" s="80"/>
    </row>
    <row r="55" spans="1:9" ht="16.5" customHeight="1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81">
        <v>7</v>
      </c>
      <c r="H55" s="81">
        <v>7</v>
      </c>
      <c r="I55" s="81">
        <v>7</v>
      </c>
    </row>
    <row r="56" spans="1:9" ht="28">
      <c r="A56" s="16" t="s">
        <v>89</v>
      </c>
      <c r="B56" s="32">
        <v>7.56</v>
      </c>
      <c r="C56" s="32">
        <v>7.56</v>
      </c>
      <c r="D56" s="32">
        <v>7.56</v>
      </c>
      <c r="E56" s="32">
        <v>7.56</v>
      </c>
      <c r="F56" s="32">
        <v>7.56</v>
      </c>
      <c r="G56" s="81">
        <v>7.56</v>
      </c>
      <c r="H56" s="81">
        <v>7.56</v>
      </c>
      <c r="I56" s="81">
        <v>7.56</v>
      </c>
    </row>
    <row r="57" spans="1:9" ht="28">
      <c r="A57" s="15" t="s">
        <v>90</v>
      </c>
      <c r="B57" s="38" t="s">
        <v>16</v>
      </c>
      <c r="C57" s="38" t="s">
        <v>16</v>
      </c>
      <c r="D57" s="38" t="s">
        <v>16</v>
      </c>
      <c r="E57" s="38" t="s">
        <v>16</v>
      </c>
      <c r="F57" s="38" t="s">
        <v>16</v>
      </c>
      <c r="G57" s="86" t="s">
        <v>16</v>
      </c>
      <c r="H57" s="86" t="s">
        <v>16</v>
      </c>
      <c r="I57" s="86" t="s">
        <v>16</v>
      </c>
    </row>
    <row r="58" spans="1:9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81">
        <v>0</v>
      </c>
      <c r="H58" s="81">
        <v>0</v>
      </c>
      <c r="I58" s="81">
        <v>0</v>
      </c>
    </row>
    <row r="59" spans="1:9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81">
        <v>26.25</v>
      </c>
      <c r="H59" s="81">
        <v>26.25</v>
      </c>
      <c r="I59" s="81">
        <v>26.25</v>
      </c>
    </row>
    <row r="60" spans="1:9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81">
        <v>0</v>
      </c>
      <c r="H60" s="81">
        <v>0</v>
      </c>
      <c r="I60" s="81">
        <v>0</v>
      </c>
    </row>
    <row r="61" spans="1:9" ht="28">
      <c r="A61" s="22" t="s">
        <v>108</v>
      </c>
      <c r="B61" s="37">
        <f>B52-B56+B58-B59+B60</f>
        <v>136.26121254719666</v>
      </c>
      <c r="C61" s="37">
        <f>C52-C56+C58-C59+C60</f>
        <v>130.26121254719666</v>
      </c>
      <c r="D61" s="37">
        <f>D52-D56+D58-D59+D60</f>
        <v>126.76121254719666</v>
      </c>
      <c r="E61" s="37">
        <f>E52-E56+E58-E59+E60</f>
        <v>124.41121254719667</v>
      </c>
      <c r="F61" s="37">
        <f>F52-F56+F58-F59+F60</f>
        <v>115.18121254719665</v>
      </c>
      <c r="G61" s="84">
        <f>G52-G56+G58-G59+G60</f>
        <v>128.64121254719666</v>
      </c>
      <c r="H61" s="84">
        <f t="shared" ref="H61:I61" si="1">H52-H56+H58-H59+H60</f>
        <v>122.34121254719665</v>
      </c>
      <c r="I61" s="84">
        <f t="shared" si="1"/>
        <v>118.37121254719665</v>
      </c>
    </row>
    <row r="62" spans="1:9" ht="28">
      <c r="A62" s="24" t="s">
        <v>109</v>
      </c>
      <c r="B62" s="36" t="s">
        <v>16</v>
      </c>
      <c r="C62" s="36" t="s">
        <v>16</v>
      </c>
      <c r="D62" s="36" t="s">
        <v>16</v>
      </c>
      <c r="E62" s="36" t="s">
        <v>16</v>
      </c>
      <c r="F62" s="36" t="s">
        <v>16</v>
      </c>
      <c r="G62" s="85" t="s">
        <v>16</v>
      </c>
      <c r="H62" s="85" t="s">
        <v>16</v>
      </c>
      <c r="I62" s="85" t="s">
        <v>16</v>
      </c>
    </row>
    <row r="63" spans="1:9">
      <c r="B63" s="39"/>
      <c r="C63" s="39"/>
      <c r="D63" s="39"/>
      <c r="E63" s="39"/>
      <c r="F63" s="39"/>
      <c r="G63" s="87"/>
      <c r="H63" s="87"/>
      <c r="I63" s="87"/>
    </row>
    <row r="64" spans="1:9">
      <c r="A64" s="22" t="s">
        <v>97</v>
      </c>
      <c r="B64" s="37">
        <f>B17+B22-B50+B21+B33</f>
        <v>161.30000000000004</v>
      </c>
      <c r="C64" s="37">
        <f>C17+C22-C50+C21+C33</f>
        <v>158.30000000000004</v>
      </c>
      <c r="D64" s="37">
        <f>D17+D22-D50+D21+D33</f>
        <v>154.80000000000004</v>
      </c>
      <c r="E64" s="37">
        <f>E17+E22-E50+E21+E33</f>
        <v>152.40000000000003</v>
      </c>
      <c r="F64" s="37">
        <f>F17+F22-F50+F21+F33</f>
        <v>146.17000000000002</v>
      </c>
      <c r="G64" s="84">
        <f>G17+G22-G50+G21+G33</f>
        <v>153.68000000000004</v>
      </c>
      <c r="H64" s="84">
        <f>H17+H22-H50+H21+H33</f>
        <v>150.38000000000002</v>
      </c>
      <c r="I64" s="84">
        <f>I17+I22-I50+I21+I33</f>
        <v>146.41000000000003</v>
      </c>
    </row>
    <row r="65" spans="1:9">
      <c r="A65" s="24" t="s">
        <v>98</v>
      </c>
      <c r="B65" s="36" t="s">
        <v>16</v>
      </c>
      <c r="C65" s="36" t="s">
        <v>16</v>
      </c>
      <c r="D65" s="36" t="s">
        <v>16</v>
      </c>
      <c r="E65" s="36" t="s">
        <v>16</v>
      </c>
      <c r="F65" s="36" t="s">
        <v>16</v>
      </c>
      <c r="G65" s="85" t="s">
        <v>16</v>
      </c>
      <c r="H65" s="85" t="s">
        <v>16</v>
      </c>
      <c r="I65" s="85" t="s">
        <v>16</v>
      </c>
    </row>
  </sheetData>
  <mergeCells count="3">
    <mergeCell ref="B1:D1"/>
    <mergeCell ref="E1:F1"/>
    <mergeCell ref="G1:I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workbookViewId="0">
      <pane xSplit="1" ySplit="1" topLeftCell="E62" activePane="bottomRight" state="frozen"/>
      <selection pane="topRight"/>
      <selection pane="bottomLeft"/>
      <selection pane="bottomRight" activeCell="G1" sqref="G1:I1048576"/>
    </sheetView>
  </sheetViews>
  <sheetFormatPr defaultColWidth="9" defaultRowHeight="15"/>
  <cols>
    <col min="1" max="1" width="62.08203125" style="1" customWidth="1"/>
    <col min="2" max="2" width="15.58203125" style="2" customWidth="1"/>
    <col min="3" max="4" width="15.58203125" style="3" customWidth="1"/>
    <col min="5" max="5" width="15.58203125" style="2" customWidth="1"/>
    <col min="6" max="6" width="15.58203125" style="3" customWidth="1"/>
    <col min="7" max="7" width="15.58203125" style="88" customWidth="1"/>
    <col min="8" max="9" width="15.58203125" style="3" customWidth="1"/>
    <col min="10" max="16384" width="9" style="3"/>
  </cols>
  <sheetData>
    <row r="1" spans="1:9" ht="14.25" customHeight="1">
      <c r="A1" s="4"/>
      <c r="B1" s="72" t="s">
        <v>100</v>
      </c>
      <c r="C1" s="72"/>
      <c r="D1" s="72"/>
      <c r="E1" s="72" t="s">
        <v>101</v>
      </c>
      <c r="F1" s="72"/>
      <c r="G1" s="73" t="s">
        <v>114</v>
      </c>
      <c r="H1" s="73"/>
      <c r="I1" s="73"/>
    </row>
    <row r="2" spans="1:9" ht="29.25" customHeight="1">
      <c r="A2" s="5" t="s">
        <v>10</v>
      </c>
      <c r="B2" s="6" t="s">
        <v>102</v>
      </c>
      <c r="C2" s="7" t="s">
        <v>103</v>
      </c>
      <c r="D2" s="7" t="s">
        <v>104</v>
      </c>
      <c r="E2" s="6" t="s">
        <v>102</v>
      </c>
      <c r="F2" s="7" t="s">
        <v>104</v>
      </c>
      <c r="G2" s="74" t="s">
        <v>102</v>
      </c>
      <c r="H2" s="75" t="s">
        <v>103</v>
      </c>
      <c r="I2" s="75" t="s">
        <v>104</v>
      </c>
    </row>
    <row r="3" spans="1:9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9">
        <v>4</v>
      </c>
      <c r="G3" s="76">
        <v>2.6</v>
      </c>
      <c r="H3" s="76">
        <v>2.6</v>
      </c>
      <c r="I3" s="76">
        <v>2.6</v>
      </c>
    </row>
    <row r="4" spans="1:9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6">
        <v>100</v>
      </c>
      <c r="H4" s="76">
        <v>100</v>
      </c>
      <c r="I4" s="76">
        <v>100</v>
      </c>
    </row>
    <row r="5" spans="1:9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7" t="s">
        <v>16</v>
      </c>
      <c r="H5" s="77" t="s">
        <v>16</v>
      </c>
      <c r="I5" s="77" t="s">
        <v>16</v>
      </c>
    </row>
    <row r="6" spans="1:9">
      <c r="A6" s="8" t="s">
        <v>17</v>
      </c>
      <c r="B6" s="29">
        <v>10000000</v>
      </c>
      <c r="C6" s="29">
        <v>2000000</v>
      </c>
      <c r="D6" s="29">
        <v>2000000</v>
      </c>
      <c r="E6" s="29">
        <v>10000000</v>
      </c>
      <c r="F6" s="29">
        <v>2000000</v>
      </c>
      <c r="G6" s="79">
        <v>10000000</v>
      </c>
      <c r="H6" s="79">
        <v>2000000</v>
      </c>
      <c r="I6" s="79">
        <v>2000000</v>
      </c>
    </row>
    <row r="7" spans="1:9">
      <c r="A7" s="8" t="s">
        <v>19</v>
      </c>
      <c r="B7" s="28" t="s">
        <v>16</v>
      </c>
      <c r="C7" s="28" t="s">
        <v>16</v>
      </c>
      <c r="D7" s="28" t="s">
        <v>16</v>
      </c>
      <c r="E7" s="28" t="s">
        <v>16</v>
      </c>
      <c r="F7" s="28" t="s">
        <v>16</v>
      </c>
      <c r="G7" s="77" t="s">
        <v>16</v>
      </c>
      <c r="H7" s="77" t="s">
        <v>16</v>
      </c>
      <c r="I7" s="77" t="s">
        <v>16</v>
      </c>
    </row>
    <row r="8" spans="1:9">
      <c r="A8" s="8" t="s">
        <v>20</v>
      </c>
      <c r="B8" s="30">
        <v>0.1</v>
      </c>
      <c r="C8" s="30">
        <v>0.1</v>
      </c>
      <c r="D8" s="30">
        <v>0.1</v>
      </c>
      <c r="E8" s="30">
        <v>0.1</v>
      </c>
      <c r="F8" s="30">
        <v>0.1</v>
      </c>
      <c r="G8" s="78">
        <v>0.1</v>
      </c>
      <c r="H8" s="78">
        <v>0.1</v>
      </c>
      <c r="I8" s="78">
        <v>0.1</v>
      </c>
    </row>
    <row r="9" spans="1:9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9" t="s">
        <v>22</v>
      </c>
      <c r="H9" s="79" t="s">
        <v>22</v>
      </c>
      <c r="I9" s="79" t="s">
        <v>22</v>
      </c>
    </row>
    <row r="10" spans="1:9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9">
        <v>3</v>
      </c>
      <c r="H10" s="79">
        <v>3</v>
      </c>
      <c r="I10" s="79">
        <v>3</v>
      </c>
    </row>
    <row r="11" spans="1:9">
      <c r="A11" s="5" t="s">
        <v>24</v>
      </c>
      <c r="B11" s="31"/>
      <c r="C11" s="31"/>
      <c r="D11" s="31"/>
      <c r="E11" s="31"/>
      <c r="F11" s="31"/>
      <c r="G11" s="80"/>
      <c r="H11" s="80"/>
      <c r="I11" s="80"/>
    </row>
    <row r="12" spans="1:9" ht="15" customHeight="1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9">
        <v>192</v>
      </c>
      <c r="H12" s="79">
        <v>192</v>
      </c>
      <c r="I12" s="79">
        <v>192</v>
      </c>
    </row>
    <row r="13" spans="1:9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9">
        <v>64</v>
      </c>
      <c r="H13" s="79">
        <v>64</v>
      </c>
      <c r="I13" s="79">
        <v>64</v>
      </c>
    </row>
    <row r="14" spans="1:9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81">
        <v>4</v>
      </c>
      <c r="H14" s="81">
        <v>4</v>
      </c>
      <c r="I14" s="81">
        <v>4</v>
      </c>
    </row>
    <row r="15" spans="1:9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81">
        <v>24</v>
      </c>
      <c r="H15" s="81">
        <v>24</v>
      </c>
      <c r="I15" s="81">
        <v>24</v>
      </c>
    </row>
    <row r="16" spans="1:9">
      <c r="A16" s="8" t="s">
        <v>33</v>
      </c>
      <c r="B16" s="29">
        <f>B15+10*LOG10(B4)</f>
        <v>53</v>
      </c>
      <c r="C16" s="29">
        <f>C15+10*LOG10(C4)</f>
        <v>53</v>
      </c>
      <c r="D16" s="29">
        <f>D15+10*LOG10(D4)</f>
        <v>53</v>
      </c>
      <c r="E16" s="29">
        <f>E15+10*LOG10(E4)</f>
        <v>44</v>
      </c>
      <c r="F16" s="29">
        <f>F15+10*LOG10(F4)</f>
        <v>44</v>
      </c>
      <c r="G16" s="79">
        <f>G15+10*LOG10(G4)</f>
        <v>44</v>
      </c>
      <c r="H16" s="79">
        <f>H15+10*LOG10(H4)</f>
        <v>44</v>
      </c>
      <c r="I16" s="79">
        <f>I15+10*LOG10(I4)</f>
        <v>44</v>
      </c>
    </row>
    <row r="17" spans="1:9" ht="28">
      <c r="A17" s="8" t="s">
        <v>35</v>
      </c>
      <c r="B17" s="29">
        <f>B15+10*LOG10(B42/1000000)</f>
        <v>47.80581786829169</v>
      </c>
      <c r="C17" s="29">
        <f>C15+10*LOG10(C42/1000000)</f>
        <v>41.57332496431269</v>
      </c>
      <c r="D17" s="29">
        <f>D15+10*LOG10(D42/1000000)</f>
        <v>41.57332496431269</v>
      </c>
      <c r="E17" s="29">
        <f>E15+10*LOG10(E42/1000000)</f>
        <v>43.47237607870666</v>
      </c>
      <c r="F17" s="29">
        <f>F15+10*LOG10(F42/1000000)</f>
        <v>35.997551772534749</v>
      </c>
      <c r="G17" s="79">
        <f>G15+10*LOG10(G42/1000000)</f>
        <v>42.57332496431269</v>
      </c>
      <c r="H17" s="79">
        <f>H15+10*LOG10(H42/1000000)</f>
        <v>36.638726768652234</v>
      </c>
      <c r="I17" s="79">
        <f>I15+10*LOG10(I42/1000000)</f>
        <v>36.638726768652234</v>
      </c>
    </row>
    <row r="18" spans="1:9" ht="42">
      <c r="A18" s="15" t="s">
        <v>37</v>
      </c>
      <c r="B18" s="29">
        <f>B19+10*LOG10(B12/B13)-B20</f>
        <v>12.771212547196624</v>
      </c>
      <c r="C18" s="29">
        <f>C19+10*LOG10(C12/C13)-C20</f>
        <v>12.771212547196624</v>
      </c>
      <c r="D18" s="29">
        <f>D19+10*LOG10(D12/D13)-D20</f>
        <v>12.771212547196624</v>
      </c>
      <c r="E18" s="29">
        <f>E19+10*LOG10(E12/E13)-E20</f>
        <v>9.8212125471966232</v>
      </c>
      <c r="F18" s="29">
        <f>F19+10*LOG10(F12/F13)-F20</f>
        <v>9.8212125471966232</v>
      </c>
      <c r="G18" s="79">
        <f>G19+10*LOG10(G12/G13)-G20</f>
        <v>12.771212547196624</v>
      </c>
      <c r="H18" s="79">
        <f>H19+10*LOG10(H12/H13)-H20</f>
        <v>12.771212547196624</v>
      </c>
      <c r="I18" s="79">
        <f>I19+10*LOG10(I12/I13)-I20</f>
        <v>12.771212547196624</v>
      </c>
    </row>
    <row r="19" spans="1:9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9">
        <v>8</v>
      </c>
      <c r="H19" s="79">
        <v>8</v>
      </c>
      <c r="I19" s="79">
        <v>8</v>
      </c>
    </row>
    <row r="20" spans="1:9" ht="42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81">
        <v>0</v>
      </c>
      <c r="H20" s="81">
        <v>0</v>
      </c>
      <c r="I20" s="81">
        <v>0</v>
      </c>
    </row>
    <row r="21" spans="1:9" ht="61.5" customHeight="1">
      <c r="A21" s="33" t="s">
        <v>43</v>
      </c>
      <c r="B21" s="34">
        <v>12</v>
      </c>
      <c r="C21" s="34">
        <v>12</v>
      </c>
      <c r="D21" s="34">
        <v>12</v>
      </c>
      <c r="E21" s="34">
        <v>12.04</v>
      </c>
      <c r="F21" s="34">
        <v>12.04</v>
      </c>
      <c r="G21" s="82">
        <v>12</v>
      </c>
      <c r="H21" s="82">
        <v>12</v>
      </c>
      <c r="I21" s="82">
        <v>12</v>
      </c>
    </row>
    <row r="22" spans="1:9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9">
        <v>0</v>
      </c>
      <c r="H22" s="79">
        <v>0</v>
      </c>
      <c r="I22" s="79">
        <v>0</v>
      </c>
    </row>
    <row r="23" spans="1:9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9">
        <v>0</v>
      </c>
      <c r="H23" s="79">
        <v>0</v>
      </c>
      <c r="I23" s="79">
        <v>0</v>
      </c>
    </row>
    <row r="24" spans="1:9" ht="28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9">
        <v>3</v>
      </c>
      <c r="H24" s="79">
        <v>3</v>
      </c>
      <c r="I24" s="79">
        <v>3</v>
      </c>
    </row>
    <row r="25" spans="1:9">
      <c r="A25" s="8" t="s">
        <v>49</v>
      </c>
      <c r="B25" s="28" t="s">
        <v>16</v>
      </c>
      <c r="C25" s="28" t="s">
        <v>16</v>
      </c>
      <c r="D25" s="28" t="s">
        <v>16</v>
      </c>
      <c r="E25" s="28" t="s">
        <v>16</v>
      </c>
      <c r="F25" s="28" t="s">
        <v>16</v>
      </c>
      <c r="G25" s="77" t="s">
        <v>16</v>
      </c>
      <c r="H25" s="77" t="s">
        <v>16</v>
      </c>
      <c r="I25" s="77" t="s">
        <v>16</v>
      </c>
    </row>
    <row r="26" spans="1:9">
      <c r="A26" s="8" t="s">
        <v>51</v>
      </c>
      <c r="B26" s="29">
        <f>B17+B18+B21-B23-B24</f>
        <v>69.577030415488309</v>
      </c>
      <c r="C26" s="29">
        <f>C17+C18+C21-C23-C24</f>
        <v>63.344537511509316</v>
      </c>
      <c r="D26" s="29">
        <f>D17+D18+D21-D23-D24</f>
        <v>63.344537511509316</v>
      </c>
      <c r="E26" s="29">
        <f>E17+E18+E21-E23-E24</f>
        <v>62.333588625903275</v>
      </c>
      <c r="F26" s="29">
        <f>F17+F18+F21-F23-F24</f>
        <v>54.858764319731371</v>
      </c>
      <c r="G26" s="79">
        <f>G17+G18+G21-G23-G24</f>
        <v>64.344537511509316</v>
      </c>
      <c r="H26" s="79">
        <f>H17+H18+H21-H23-H24</f>
        <v>58.40993931584886</v>
      </c>
      <c r="I26" s="79">
        <f>I17+I18+I21-I23-I24</f>
        <v>58.40993931584886</v>
      </c>
    </row>
    <row r="27" spans="1:9">
      <c r="A27" s="5" t="s">
        <v>52</v>
      </c>
      <c r="B27" s="31"/>
      <c r="C27" s="31"/>
      <c r="D27" s="31"/>
      <c r="E27" s="31"/>
      <c r="F27" s="31"/>
      <c r="G27" s="80"/>
      <c r="H27" s="80"/>
      <c r="I27" s="80"/>
    </row>
    <row r="28" spans="1:9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9">
        <v>4</v>
      </c>
      <c r="H28" s="79">
        <v>2</v>
      </c>
      <c r="I28" s="79">
        <v>1</v>
      </c>
    </row>
    <row r="29" spans="1:9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9">
        <v>4</v>
      </c>
      <c r="H29" s="79">
        <v>2</v>
      </c>
      <c r="I29" s="79">
        <v>1</v>
      </c>
    </row>
    <row r="30" spans="1:9" ht="42">
      <c r="A30" s="8" t="s">
        <v>56</v>
      </c>
      <c r="B30" s="29">
        <f>B31+10*LOG10(B28/B29)-B32</f>
        <v>0</v>
      </c>
      <c r="C30" s="29">
        <f>C31+10*LOG10(C28/C29)-C32</f>
        <v>-3</v>
      </c>
      <c r="D30" s="29">
        <f>D31+10*LOG10(D28/D29)-D32</f>
        <v>-3</v>
      </c>
      <c r="E30" s="29">
        <f>E31+10*LOG10(E28/E29)-E32</f>
        <v>0</v>
      </c>
      <c r="F30" s="29">
        <f>F31+10*LOG10(F28/F29)-F32</f>
        <v>-3</v>
      </c>
      <c r="G30" s="79">
        <f>G31+10*LOG10(G28/G29)-G32</f>
        <v>0</v>
      </c>
      <c r="H30" s="79">
        <f>H31+10*LOG10(H28/H29)-H32</f>
        <v>-3</v>
      </c>
      <c r="I30" s="79">
        <f>I31+10*LOG10(I28/I29)-I32</f>
        <v>-3</v>
      </c>
    </row>
    <row r="31" spans="1:9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9">
        <v>0</v>
      </c>
      <c r="H31" s="79">
        <v>-3</v>
      </c>
      <c r="I31" s="79">
        <v>-3</v>
      </c>
    </row>
    <row r="32" spans="1:9" ht="42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9">
        <v>0</v>
      </c>
      <c r="H32" s="79">
        <v>0</v>
      </c>
      <c r="I32" s="79">
        <v>0</v>
      </c>
    </row>
    <row r="33" spans="1:9" ht="28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9">
        <v>0</v>
      </c>
      <c r="H33" s="79">
        <v>0</v>
      </c>
      <c r="I33" s="79">
        <v>0</v>
      </c>
    </row>
    <row r="34" spans="1:9" ht="28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9">
        <v>1</v>
      </c>
      <c r="H34" s="79">
        <v>1</v>
      </c>
      <c r="I34" s="79">
        <v>1</v>
      </c>
    </row>
    <row r="35" spans="1:9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6">
        <v>7</v>
      </c>
      <c r="H35" s="76">
        <v>7</v>
      </c>
      <c r="I35" s="76">
        <v>7</v>
      </c>
    </row>
    <row r="36" spans="1:9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6">
        <v>-174</v>
      </c>
      <c r="H36" s="76">
        <v>-174</v>
      </c>
      <c r="I36" s="76">
        <v>-174</v>
      </c>
    </row>
    <row r="37" spans="1:9">
      <c r="A37" s="15" t="s">
        <v>63</v>
      </c>
      <c r="B37" s="29" t="s">
        <v>16</v>
      </c>
      <c r="C37" s="29" t="s">
        <v>16</v>
      </c>
      <c r="D37" s="29" t="s">
        <v>16</v>
      </c>
      <c r="E37" s="29" t="s">
        <v>16</v>
      </c>
      <c r="F37" s="29" t="s">
        <v>16</v>
      </c>
      <c r="G37" s="79" t="s">
        <v>16</v>
      </c>
      <c r="H37" s="79" t="s">
        <v>16</v>
      </c>
      <c r="I37" s="79" t="s">
        <v>16</v>
      </c>
    </row>
    <row r="38" spans="1:9">
      <c r="A38" s="16" t="s">
        <v>65</v>
      </c>
      <c r="B38" s="32">
        <v>-999</v>
      </c>
      <c r="C38" s="32">
        <v>-999</v>
      </c>
      <c r="D38" s="32">
        <v>-999</v>
      </c>
      <c r="E38" s="32">
        <v>-999</v>
      </c>
      <c r="F38" s="32">
        <v>-999</v>
      </c>
      <c r="G38" s="81">
        <v>-999</v>
      </c>
      <c r="H38" s="81">
        <v>-999</v>
      </c>
      <c r="I38" s="81">
        <v>-999</v>
      </c>
    </row>
    <row r="39" spans="1:9" ht="28">
      <c r="A39" s="8" t="s">
        <v>106</v>
      </c>
      <c r="B39" s="28" t="s">
        <v>16</v>
      </c>
      <c r="C39" s="28" t="s">
        <v>16</v>
      </c>
      <c r="D39" s="28" t="s">
        <v>16</v>
      </c>
      <c r="E39" s="28" t="s">
        <v>16</v>
      </c>
      <c r="F39" s="28" t="s">
        <v>16</v>
      </c>
      <c r="G39" s="77" t="s">
        <v>16</v>
      </c>
      <c r="H39" s="77" t="s">
        <v>16</v>
      </c>
      <c r="I39" s="77" t="s">
        <v>16</v>
      </c>
    </row>
    <row r="40" spans="1:9" ht="28">
      <c r="A40" s="8" t="s">
        <v>107</v>
      </c>
      <c r="B40" s="29">
        <f>10*LOG10(10^((B35+B36)/10)+10^(B38/10))</f>
        <v>-167.00000000000003</v>
      </c>
      <c r="C40" s="29">
        <f>10*LOG10(10^((C35+C36)/10)+10^(C38/10))</f>
        <v>-167.00000000000003</v>
      </c>
      <c r="D40" s="29">
        <f>10*LOG10(10^((D35+D36)/10)+10^(D38/10))</f>
        <v>-167.00000000000003</v>
      </c>
      <c r="E40" s="29">
        <f>10*LOG10(10^((E35+E36)/10)+10^(E38/10))</f>
        <v>-167.00000000000003</v>
      </c>
      <c r="F40" s="29">
        <f>10*LOG10(10^((F35+F36)/10)+10^(F38/10))</f>
        <v>-167.00000000000003</v>
      </c>
      <c r="G40" s="79">
        <f>10*LOG10(10^((G35+G36)/10)+10^(G38/10))</f>
        <v>-167.00000000000003</v>
      </c>
      <c r="H40" s="79">
        <f>10*LOG10(10^((H35+H36)/10)+10^(H38/10))</f>
        <v>-167.00000000000003</v>
      </c>
      <c r="I40" s="79">
        <f>10*LOG10(10^((I35+I36)/10)+10^(I38/10))</f>
        <v>-167.00000000000003</v>
      </c>
    </row>
    <row r="41" spans="1:9">
      <c r="A41" s="21" t="s">
        <v>68</v>
      </c>
      <c r="B41" s="29" t="s">
        <v>16</v>
      </c>
      <c r="C41" s="29" t="s">
        <v>16</v>
      </c>
      <c r="D41" s="29" t="s">
        <v>16</v>
      </c>
      <c r="E41" s="29" t="s">
        <v>16</v>
      </c>
      <c r="F41" s="29" t="s">
        <v>16</v>
      </c>
      <c r="G41" s="79" t="s">
        <v>16</v>
      </c>
      <c r="H41" s="79" t="s">
        <v>16</v>
      </c>
      <c r="I41" s="79" t="s">
        <v>16</v>
      </c>
    </row>
    <row r="42" spans="1:9">
      <c r="A42" s="35" t="s">
        <v>70</v>
      </c>
      <c r="B42" s="19">
        <f>84*360*1000</f>
        <v>30240000</v>
      </c>
      <c r="C42" s="19">
        <f>20*360*1000</f>
        <v>7200000</v>
      </c>
      <c r="D42" s="19">
        <f>20*360*1000</f>
        <v>7200000</v>
      </c>
      <c r="E42" s="19">
        <f>246*360*1000</f>
        <v>88560000</v>
      </c>
      <c r="F42" s="19">
        <f>44*360*1000</f>
        <v>15840000</v>
      </c>
      <c r="G42" s="82">
        <f>200*360*1000</f>
        <v>72000000</v>
      </c>
      <c r="H42" s="82">
        <f>51*360*1000</f>
        <v>18360000</v>
      </c>
      <c r="I42" s="82">
        <f>51*360*1000</f>
        <v>18360000</v>
      </c>
    </row>
    <row r="43" spans="1:9">
      <c r="A43" s="8" t="s">
        <v>71</v>
      </c>
      <c r="B43" s="29" t="s">
        <v>16</v>
      </c>
      <c r="C43" s="29" t="s">
        <v>16</v>
      </c>
      <c r="D43" s="29" t="s">
        <v>16</v>
      </c>
      <c r="E43" s="29" t="s">
        <v>16</v>
      </c>
      <c r="F43" s="29" t="s">
        <v>16</v>
      </c>
      <c r="G43" s="79" t="s">
        <v>16</v>
      </c>
      <c r="H43" s="79" t="s">
        <v>16</v>
      </c>
      <c r="I43" s="79" t="s">
        <v>16</v>
      </c>
    </row>
    <row r="44" spans="1:9">
      <c r="A44" s="8" t="s">
        <v>72</v>
      </c>
      <c r="B44" s="29">
        <f>B40+10*LOG10(B42)</f>
        <v>-92.194182131708345</v>
      </c>
      <c r="C44" s="29">
        <f>C40+10*LOG10(C42)</f>
        <v>-98.426675035687353</v>
      </c>
      <c r="D44" s="29">
        <f>D40+10*LOG10(D42)</f>
        <v>-98.426675035687353</v>
      </c>
      <c r="E44" s="29">
        <f>E40+10*LOG10(E42)</f>
        <v>-87.527623921293369</v>
      </c>
      <c r="F44" s="29">
        <f>F40+10*LOG10(F42)</f>
        <v>-95.00244822746528</v>
      </c>
      <c r="G44" s="79">
        <f>G40+10*LOG10(G42)</f>
        <v>-88.426675035687353</v>
      </c>
      <c r="H44" s="79">
        <f>H40+10*LOG10(H42)</f>
        <v>-94.361273231347795</v>
      </c>
      <c r="I44" s="79">
        <f>I40+10*LOG10(I42)</f>
        <v>-94.361273231347795</v>
      </c>
    </row>
    <row r="45" spans="1:9">
      <c r="A45" s="21" t="s">
        <v>73</v>
      </c>
      <c r="B45" s="29" t="s">
        <v>16</v>
      </c>
      <c r="C45" s="29" t="s">
        <v>16</v>
      </c>
      <c r="D45" s="29" t="s">
        <v>16</v>
      </c>
      <c r="E45" s="29" t="s">
        <v>16</v>
      </c>
      <c r="F45" s="29" t="s">
        <v>16</v>
      </c>
      <c r="G45" s="79" t="s">
        <v>16</v>
      </c>
      <c r="H45" s="79" t="s">
        <v>16</v>
      </c>
      <c r="I45" s="79" t="s">
        <v>16</v>
      </c>
    </row>
    <row r="46" spans="1:9">
      <c r="A46" s="35" t="s">
        <v>75</v>
      </c>
      <c r="B46" s="19">
        <v>-3.8</v>
      </c>
      <c r="C46" s="19">
        <v>-1.1000000000000001</v>
      </c>
      <c r="D46" s="19">
        <v>3.6</v>
      </c>
      <c r="E46" s="19">
        <v>-10.43</v>
      </c>
      <c r="F46" s="19">
        <v>-7.76</v>
      </c>
      <c r="G46" s="83">
        <v>-9.09</v>
      </c>
      <c r="H46" s="83">
        <v>-7.74</v>
      </c>
      <c r="I46" s="83">
        <v>-5.15</v>
      </c>
    </row>
    <row r="47" spans="1:9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9">
        <v>2</v>
      </c>
      <c r="H47" s="79">
        <v>2</v>
      </c>
      <c r="I47" s="79">
        <v>2</v>
      </c>
    </row>
    <row r="48" spans="1:9" ht="28">
      <c r="A48" s="8" t="s">
        <v>77</v>
      </c>
      <c r="B48" s="29" t="s">
        <v>16</v>
      </c>
      <c r="C48" s="29" t="s">
        <v>16</v>
      </c>
      <c r="D48" s="29" t="s">
        <v>16</v>
      </c>
      <c r="E48" s="29" t="s">
        <v>16</v>
      </c>
      <c r="F48" s="29" t="s">
        <v>16</v>
      </c>
      <c r="G48" s="79" t="s">
        <v>16</v>
      </c>
      <c r="H48" s="79" t="s">
        <v>16</v>
      </c>
      <c r="I48" s="79" t="s">
        <v>16</v>
      </c>
    </row>
    <row r="49" spans="1:9" ht="33.75" customHeight="1">
      <c r="A49" s="8" t="s">
        <v>79</v>
      </c>
      <c r="B49" s="27">
        <v>0</v>
      </c>
      <c r="C49" s="27">
        <v>0</v>
      </c>
      <c r="D49" s="27">
        <v>0</v>
      </c>
      <c r="E49" s="27">
        <v>0</v>
      </c>
      <c r="F49" s="27">
        <v>0</v>
      </c>
      <c r="G49" s="76">
        <v>0</v>
      </c>
      <c r="H49" s="76">
        <v>0</v>
      </c>
      <c r="I49" s="76">
        <v>0</v>
      </c>
    </row>
    <row r="50" spans="1:9" ht="28">
      <c r="A50" s="8" t="s">
        <v>80</v>
      </c>
      <c r="B50" s="28" t="s">
        <v>16</v>
      </c>
      <c r="C50" s="28" t="s">
        <v>16</v>
      </c>
      <c r="D50" s="28" t="s">
        <v>16</v>
      </c>
      <c r="E50" s="28" t="s">
        <v>16</v>
      </c>
      <c r="F50" s="28" t="s">
        <v>16</v>
      </c>
      <c r="G50" s="77" t="s">
        <v>16</v>
      </c>
      <c r="H50" s="77" t="s">
        <v>16</v>
      </c>
      <c r="I50" s="77" t="s">
        <v>16</v>
      </c>
    </row>
    <row r="51" spans="1:9" ht="28">
      <c r="A51" s="8" t="s">
        <v>82</v>
      </c>
      <c r="B51" s="29">
        <f>B44+B46+B47-B49</f>
        <v>-93.994182131708342</v>
      </c>
      <c r="C51" s="29">
        <f>C44+C46+C47-C49</f>
        <v>-97.526675035687347</v>
      </c>
      <c r="D51" s="29">
        <f>D44+D46+D47-D49</f>
        <v>-92.826675035687359</v>
      </c>
      <c r="E51" s="29">
        <f>E44+E46+E47-E49</f>
        <v>-95.957623921293361</v>
      </c>
      <c r="F51" s="29">
        <f>F44+F46+F47-F49</f>
        <v>-100.76244822746528</v>
      </c>
      <c r="G51" s="79">
        <f>G44+G46+G47-G49</f>
        <v>-95.516675035687356</v>
      </c>
      <c r="H51" s="79">
        <f>H44+H46+H47-H49</f>
        <v>-100.10127323134779</v>
      </c>
      <c r="I51" s="79">
        <f>I44+I46+I47-I49</f>
        <v>-97.511273231347801</v>
      </c>
    </row>
    <row r="52" spans="1:9" ht="28">
      <c r="A52" s="24" t="s">
        <v>83</v>
      </c>
      <c r="B52" s="36" t="s">
        <v>16</v>
      </c>
      <c r="C52" s="36" t="s">
        <v>16</v>
      </c>
      <c r="D52" s="36" t="s">
        <v>16</v>
      </c>
      <c r="E52" s="36" t="s">
        <v>16</v>
      </c>
      <c r="F52" s="36" t="s">
        <v>16</v>
      </c>
      <c r="G52" s="85" t="s">
        <v>16</v>
      </c>
      <c r="H52" s="85" t="s">
        <v>16</v>
      </c>
      <c r="I52" s="85" t="s">
        <v>16</v>
      </c>
    </row>
    <row r="53" spans="1:9" ht="28">
      <c r="A53" s="22" t="s">
        <v>85</v>
      </c>
      <c r="B53" s="37">
        <f>B26+B30+B33-B34-B51</f>
        <v>162.57121254719664</v>
      </c>
      <c r="C53" s="37">
        <f>C26+C30+C33-C34-C51</f>
        <v>156.87121254719665</v>
      </c>
      <c r="D53" s="37">
        <f>D26+D30+D33-D34-D51</f>
        <v>152.17121254719666</v>
      </c>
      <c r="E53" s="37">
        <f>E26+E30+E33-E34-E51</f>
        <v>157.29121254719664</v>
      </c>
      <c r="F53" s="37">
        <f>F26+F30+F33-F34-F51</f>
        <v>151.62121254719665</v>
      </c>
      <c r="G53" s="84">
        <f>G26+G30+G33-G34-G51</f>
        <v>158.86121254719666</v>
      </c>
      <c r="H53" s="84">
        <f t="shared" ref="H53:I53" si="0">H26+H30+H33-H34-H51</f>
        <v>154.51121254719664</v>
      </c>
      <c r="I53" s="84">
        <f t="shared" si="0"/>
        <v>151.92121254719666</v>
      </c>
    </row>
    <row r="54" spans="1:9">
      <c r="A54" s="5" t="s">
        <v>86</v>
      </c>
      <c r="B54" s="31"/>
      <c r="C54" s="31"/>
      <c r="D54" s="31"/>
      <c r="E54" s="31"/>
      <c r="F54" s="31"/>
      <c r="G54" s="80"/>
      <c r="H54" s="80"/>
      <c r="I54" s="80"/>
    </row>
    <row r="55" spans="1:9" ht="16.5" customHeight="1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81">
        <v>7</v>
      </c>
      <c r="H55" s="81">
        <v>7</v>
      </c>
      <c r="I55" s="81">
        <v>7</v>
      </c>
    </row>
    <row r="56" spans="1:9" ht="28">
      <c r="A56" s="15" t="s">
        <v>89</v>
      </c>
      <c r="B56" s="38" t="s">
        <v>16</v>
      </c>
      <c r="C56" s="38" t="s">
        <v>16</v>
      </c>
      <c r="D56" s="38" t="s">
        <v>16</v>
      </c>
      <c r="E56" s="38" t="s">
        <v>16</v>
      </c>
      <c r="F56" s="38" t="s">
        <v>16</v>
      </c>
      <c r="G56" s="86" t="s">
        <v>16</v>
      </c>
      <c r="H56" s="86" t="s">
        <v>16</v>
      </c>
      <c r="I56" s="86" t="s">
        <v>16</v>
      </c>
    </row>
    <row r="57" spans="1:9" ht="28">
      <c r="A57" s="16" t="s">
        <v>90</v>
      </c>
      <c r="B57" s="32">
        <v>4.4800000000000004</v>
      </c>
      <c r="C57" s="32">
        <v>4.4800000000000004</v>
      </c>
      <c r="D57" s="32">
        <v>4.4800000000000004</v>
      </c>
      <c r="E57" s="32">
        <v>4.4800000000000004</v>
      </c>
      <c r="F57" s="32">
        <v>4.4800000000000004</v>
      </c>
      <c r="G57" s="81">
        <v>4.4800000000000004</v>
      </c>
      <c r="H57" s="81">
        <v>4.4800000000000004</v>
      </c>
      <c r="I57" s="81">
        <v>4.4800000000000004</v>
      </c>
    </row>
    <row r="58" spans="1:9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81">
        <v>0</v>
      </c>
      <c r="H58" s="81">
        <v>0</v>
      </c>
      <c r="I58" s="81">
        <v>0</v>
      </c>
    </row>
    <row r="59" spans="1:9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81">
        <v>26.25</v>
      </c>
      <c r="H59" s="81">
        <v>26.25</v>
      </c>
      <c r="I59" s="81">
        <v>26.25</v>
      </c>
    </row>
    <row r="60" spans="1:9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81">
        <v>0</v>
      </c>
      <c r="H60" s="81">
        <v>0</v>
      </c>
      <c r="I60" s="81">
        <v>0</v>
      </c>
    </row>
    <row r="61" spans="1:9" ht="28">
      <c r="A61" s="24" t="s">
        <v>108</v>
      </c>
      <c r="B61" s="36" t="s">
        <v>16</v>
      </c>
      <c r="C61" s="36" t="s">
        <v>16</v>
      </c>
      <c r="D61" s="36" t="s">
        <v>16</v>
      </c>
      <c r="E61" s="36" t="s">
        <v>16</v>
      </c>
      <c r="F61" s="36" t="s">
        <v>16</v>
      </c>
      <c r="G61" s="85" t="s">
        <v>16</v>
      </c>
      <c r="H61" s="85" t="s">
        <v>16</v>
      </c>
      <c r="I61" s="85" t="s">
        <v>16</v>
      </c>
    </row>
    <row r="62" spans="1:9" ht="28">
      <c r="A62" s="22" t="s">
        <v>109</v>
      </c>
      <c r="B62" s="37">
        <f>B53-B57+B58-B59+B60</f>
        <v>131.84121254719665</v>
      </c>
      <c r="C62" s="37">
        <f>C53-C57+C58-C59+C60</f>
        <v>126.14121254719666</v>
      </c>
      <c r="D62" s="37">
        <f>D53-D57+D58-D59+D60</f>
        <v>121.44121254719667</v>
      </c>
      <c r="E62" s="37">
        <f>E53-E57+E58-E59+E60</f>
        <v>126.56121254719665</v>
      </c>
      <c r="F62" s="37">
        <f>F53-F57+F58-F59+F60</f>
        <v>120.89121254719666</v>
      </c>
      <c r="G62" s="84">
        <f>G53-G57+G58-G59+G60</f>
        <v>128.13121254719667</v>
      </c>
      <c r="H62" s="84">
        <f t="shared" ref="H62:I62" si="1">H53-H57+H58-H59+H60</f>
        <v>123.78121254719665</v>
      </c>
      <c r="I62" s="84">
        <f t="shared" si="1"/>
        <v>121.19121254719667</v>
      </c>
    </row>
    <row r="63" spans="1:9">
      <c r="B63" s="39"/>
      <c r="C63" s="39"/>
      <c r="D63" s="39"/>
      <c r="E63" s="39"/>
      <c r="F63" s="39"/>
      <c r="G63" s="87"/>
      <c r="H63" s="87"/>
      <c r="I63" s="87"/>
    </row>
    <row r="64" spans="1:9">
      <c r="A64" s="24" t="s">
        <v>97</v>
      </c>
      <c r="B64" s="36" t="s">
        <v>16</v>
      </c>
      <c r="C64" s="36" t="s">
        <v>16</v>
      </c>
      <c r="D64" s="36" t="s">
        <v>16</v>
      </c>
      <c r="E64" s="36" t="s">
        <v>16</v>
      </c>
      <c r="F64" s="36" t="s">
        <v>16</v>
      </c>
      <c r="G64" s="85" t="s">
        <v>16</v>
      </c>
      <c r="H64" s="85" t="s">
        <v>16</v>
      </c>
      <c r="I64" s="85" t="s">
        <v>16</v>
      </c>
    </row>
    <row r="65" spans="1:9">
      <c r="A65" s="22" t="s">
        <v>98</v>
      </c>
      <c r="B65" s="37">
        <f>B17-B23-B51+B21+B33</f>
        <v>153.80000000000004</v>
      </c>
      <c r="C65" s="37">
        <f>C17-C23-C51+C21+C33</f>
        <v>151.10000000000002</v>
      </c>
      <c r="D65" s="37">
        <f>D17-D23-D51+D21+D33</f>
        <v>146.40000000000003</v>
      </c>
      <c r="E65" s="37">
        <f>E17-E23-E51+E21+E33</f>
        <v>151.47</v>
      </c>
      <c r="F65" s="37">
        <f>F17-F23-F51+F21+F33</f>
        <v>148.80000000000004</v>
      </c>
      <c r="G65" s="84">
        <f>G17-G23-G51+G21+G33</f>
        <v>150.09000000000003</v>
      </c>
      <c r="H65" s="84">
        <f>H17-H23-H51+H21+H33</f>
        <v>148.74</v>
      </c>
      <c r="I65" s="84">
        <f>I17-I23-I51+I21+I33</f>
        <v>146.15000000000003</v>
      </c>
    </row>
  </sheetData>
  <mergeCells count="3">
    <mergeCell ref="B1:D1"/>
    <mergeCell ref="E1:F1"/>
    <mergeCell ref="G1:I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>
      <pane xSplit="1" ySplit="1" topLeftCell="B59" activePane="bottomRight" state="frozen"/>
      <selection pane="topRight"/>
      <selection pane="bottomLeft"/>
      <selection pane="bottomRight" activeCell="F1" sqref="F1:G1048576"/>
    </sheetView>
  </sheetViews>
  <sheetFormatPr defaultColWidth="9" defaultRowHeight="15"/>
  <cols>
    <col min="1" max="1" width="62.08203125" style="1" customWidth="1"/>
    <col min="2" max="2" width="15.58203125" style="2" customWidth="1"/>
    <col min="3" max="3" width="15.58203125" style="3" customWidth="1"/>
    <col min="4" max="4" width="15.58203125" style="2" customWidth="1"/>
    <col min="5" max="5" width="15.58203125" style="3" customWidth="1"/>
    <col min="6" max="6" width="15.58203125" style="88" customWidth="1"/>
    <col min="7" max="7" width="15.58203125" style="3" customWidth="1"/>
    <col min="8" max="16384" width="9" style="3"/>
  </cols>
  <sheetData>
    <row r="1" spans="1:7" ht="14.25" customHeight="1">
      <c r="A1" s="4"/>
      <c r="B1" s="72" t="s">
        <v>100</v>
      </c>
      <c r="C1" s="72"/>
      <c r="D1" s="72" t="s">
        <v>101</v>
      </c>
      <c r="E1" s="72"/>
      <c r="F1" s="73" t="s">
        <v>114</v>
      </c>
      <c r="G1" s="73"/>
    </row>
    <row r="2" spans="1:7" ht="29.25" customHeight="1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74" t="s">
        <v>102</v>
      </c>
      <c r="G2" s="75" t="s">
        <v>110</v>
      </c>
    </row>
    <row r="3" spans="1:7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89">
        <v>2.6</v>
      </c>
      <c r="G3" s="89">
        <v>2.6</v>
      </c>
    </row>
    <row r="4" spans="1:7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9">
        <v>100</v>
      </c>
      <c r="G4" s="89">
        <v>100</v>
      </c>
    </row>
    <row r="5" spans="1:7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90" t="s">
        <v>16</v>
      </c>
      <c r="G5" s="90" t="s">
        <v>16</v>
      </c>
    </row>
    <row r="6" spans="1:7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  <c r="F6" s="90" t="s">
        <v>16</v>
      </c>
      <c r="G6" s="90" t="s">
        <v>16</v>
      </c>
    </row>
    <row r="7" spans="1:7">
      <c r="A7" s="8" t="s">
        <v>19</v>
      </c>
      <c r="B7" s="12">
        <v>0.01</v>
      </c>
      <c r="C7" s="12">
        <v>0.01</v>
      </c>
      <c r="D7" s="12">
        <v>0.01</v>
      </c>
      <c r="E7" s="12">
        <v>0.01</v>
      </c>
      <c r="F7" s="91">
        <v>0.01</v>
      </c>
      <c r="G7" s="91">
        <v>0.01</v>
      </c>
    </row>
    <row r="8" spans="1:7">
      <c r="A8" s="8" t="s">
        <v>20</v>
      </c>
      <c r="B8" s="10" t="s">
        <v>16</v>
      </c>
      <c r="C8" s="10" t="s">
        <v>16</v>
      </c>
      <c r="D8" s="10" t="s">
        <v>16</v>
      </c>
      <c r="E8" s="10" t="s">
        <v>16</v>
      </c>
      <c r="F8" s="90" t="s">
        <v>16</v>
      </c>
      <c r="G8" s="90" t="s">
        <v>16</v>
      </c>
    </row>
    <row r="9" spans="1:7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92" t="s">
        <v>22</v>
      </c>
      <c r="G9" s="92" t="s">
        <v>22</v>
      </c>
    </row>
    <row r="10" spans="1:7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92">
        <v>3</v>
      </c>
      <c r="G10" s="92">
        <v>3</v>
      </c>
    </row>
    <row r="11" spans="1:7">
      <c r="A11" s="5" t="s">
        <v>24</v>
      </c>
      <c r="B11" s="14"/>
      <c r="C11" s="14"/>
      <c r="D11" s="14"/>
      <c r="E11" s="14"/>
      <c r="F11" s="93"/>
      <c r="G11" s="93"/>
    </row>
    <row r="12" spans="1:7" ht="15" customHeight="1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9">
        <v>1</v>
      </c>
      <c r="G12" s="89">
        <v>1</v>
      </c>
    </row>
    <row r="13" spans="1:7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92">
        <v>64</v>
      </c>
      <c r="G13" s="92">
        <v>64</v>
      </c>
    </row>
    <row r="14" spans="1:7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92">
        <v>1</v>
      </c>
      <c r="G14" s="92">
        <v>1</v>
      </c>
    </row>
    <row r="15" spans="1:7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92" t="s">
        <v>16</v>
      </c>
      <c r="G15" s="92" t="s">
        <v>16</v>
      </c>
    </row>
    <row r="16" spans="1:7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9">
        <v>23</v>
      </c>
      <c r="G16" s="89">
        <v>23</v>
      </c>
    </row>
    <row r="17" spans="1:7" ht="28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9">
        <v>23</v>
      </c>
      <c r="G17" s="89">
        <v>23</v>
      </c>
    </row>
    <row r="18" spans="1:7" ht="42">
      <c r="A18" s="15" t="s">
        <v>37</v>
      </c>
      <c r="B18" s="13">
        <f>B19+10*LOG10(B12/B14)-B20</f>
        <v>0</v>
      </c>
      <c r="C18" s="13">
        <f>C19+10*LOG10(C12/C14)-C20</f>
        <v>-3</v>
      </c>
      <c r="D18" s="13">
        <f>D19+10*LOG10(D12/D14)-D20</f>
        <v>0</v>
      </c>
      <c r="E18" s="13">
        <f>E19+10*LOG10(E12/E14)-E20</f>
        <v>-3</v>
      </c>
      <c r="F18" s="92">
        <f>F19+10*LOG10(F12/F14)-F20</f>
        <v>0</v>
      </c>
      <c r="G18" s="92">
        <f>G19+10*LOG10(G12/G14)-G20</f>
        <v>-3</v>
      </c>
    </row>
    <row r="19" spans="1:7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9">
        <v>0</v>
      </c>
      <c r="G19" s="89">
        <v>-3</v>
      </c>
    </row>
    <row r="20" spans="1:7" ht="42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92">
        <v>0</v>
      </c>
      <c r="G20" s="92">
        <v>0</v>
      </c>
    </row>
    <row r="21" spans="1:7" ht="61.5" customHeight="1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92">
        <v>0</v>
      </c>
      <c r="G21" s="92">
        <v>0</v>
      </c>
    </row>
    <row r="22" spans="1:7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9">
        <v>0</v>
      </c>
      <c r="G22" s="89">
        <v>0</v>
      </c>
    </row>
    <row r="23" spans="1:7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9">
        <v>0</v>
      </c>
      <c r="G23" s="89">
        <v>0</v>
      </c>
    </row>
    <row r="24" spans="1:7" ht="28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9">
        <v>1</v>
      </c>
      <c r="G24" s="89">
        <v>1</v>
      </c>
    </row>
    <row r="25" spans="1:7">
      <c r="A25" s="8" t="s">
        <v>49</v>
      </c>
      <c r="B25" s="9">
        <f>B17+B18+B21+B22-B24</f>
        <v>22</v>
      </c>
      <c r="C25" s="9">
        <f>C17+C18+C21+C22-C24</f>
        <v>19</v>
      </c>
      <c r="D25" s="9">
        <f>D17+D18+D21+D22-D24</f>
        <v>22</v>
      </c>
      <c r="E25" s="9">
        <f>E17+E18+E21+E22-E24</f>
        <v>19</v>
      </c>
      <c r="F25" s="89">
        <f>F17+F18+F21+F22-F24</f>
        <v>22</v>
      </c>
      <c r="G25" s="89">
        <f>G17+G18+G21+G22-G24</f>
        <v>19</v>
      </c>
    </row>
    <row r="26" spans="1:7">
      <c r="A26" s="8" t="s">
        <v>51</v>
      </c>
      <c r="B26" s="10" t="s">
        <v>16</v>
      </c>
      <c r="C26" s="10" t="s">
        <v>16</v>
      </c>
      <c r="D26" s="10" t="s">
        <v>16</v>
      </c>
      <c r="E26" s="10" t="s">
        <v>16</v>
      </c>
      <c r="F26" s="90" t="s">
        <v>16</v>
      </c>
      <c r="G26" s="90" t="s">
        <v>16</v>
      </c>
    </row>
    <row r="27" spans="1:7">
      <c r="A27" s="5" t="s">
        <v>52</v>
      </c>
      <c r="B27" s="14"/>
      <c r="C27" s="14"/>
      <c r="D27" s="14"/>
      <c r="E27" s="14"/>
      <c r="F27" s="93"/>
      <c r="G27" s="93"/>
    </row>
    <row r="28" spans="1:7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92">
        <v>192</v>
      </c>
      <c r="G28" s="92">
        <v>192</v>
      </c>
    </row>
    <row r="29" spans="1:7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94">
        <v>4</v>
      </c>
      <c r="G29" s="94">
        <v>4</v>
      </c>
    </row>
    <row r="30" spans="1:7" ht="42">
      <c r="A30" s="8" t="s">
        <v>56</v>
      </c>
      <c r="B30" s="13">
        <f>B31+10*LOG10(B28/B13)-B32</f>
        <v>12.771212547196624</v>
      </c>
      <c r="C30" s="13">
        <f>C31+10*LOG10(C28/C13)-C32</f>
        <v>12.771212547196624</v>
      </c>
      <c r="D30" s="13">
        <f>D31+10*LOG10(D28/D13)-D32</f>
        <v>9.8212125471966232</v>
      </c>
      <c r="E30" s="13">
        <f>E31+10*LOG10(E28/E13)-E32</f>
        <v>9.8212125471966232</v>
      </c>
      <c r="F30" s="92">
        <f>F31+10*LOG10(F28/F13)-F32</f>
        <v>12.771212547196624</v>
      </c>
      <c r="G30" s="92">
        <f>G31+10*LOG10(G28/G13)-G32</f>
        <v>12.771212547196624</v>
      </c>
    </row>
    <row r="31" spans="1:7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9">
        <v>8</v>
      </c>
      <c r="G31" s="89">
        <v>8</v>
      </c>
    </row>
    <row r="32" spans="1:7" ht="42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94">
        <v>0</v>
      </c>
      <c r="G32" s="94">
        <v>0</v>
      </c>
    </row>
    <row r="33" spans="1:7" ht="28">
      <c r="A33" s="18" t="s">
        <v>105</v>
      </c>
      <c r="B33" s="19">
        <v>8</v>
      </c>
      <c r="C33" s="19">
        <v>8</v>
      </c>
      <c r="D33" s="19">
        <v>12.04</v>
      </c>
      <c r="E33" s="19">
        <v>12.04</v>
      </c>
      <c r="F33" s="95">
        <v>8</v>
      </c>
      <c r="G33" s="95">
        <v>8</v>
      </c>
    </row>
    <row r="34" spans="1:7" ht="28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9">
        <v>3</v>
      </c>
      <c r="G34" s="89">
        <v>3</v>
      </c>
    </row>
    <row r="35" spans="1:7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9">
        <v>5</v>
      </c>
      <c r="G35" s="89">
        <v>5</v>
      </c>
    </row>
    <row r="36" spans="1:7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  <c r="F36" s="89">
        <v>-174</v>
      </c>
      <c r="G36" s="89">
        <v>-174</v>
      </c>
    </row>
    <row r="37" spans="1:7">
      <c r="A37" s="16" t="s">
        <v>63</v>
      </c>
      <c r="B37" s="17">
        <v>-999</v>
      </c>
      <c r="C37" s="17">
        <v>-999</v>
      </c>
      <c r="D37" s="17">
        <v>-999</v>
      </c>
      <c r="E37" s="17">
        <v>-999</v>
      </c>
      <c r="F37" s="94">
        <v>-999</v>
      </c>
      <c r="G37" s="94">
        <v>-999</v>
      </c>
    </row>
    <row r="38" spans="1:7">
      <c r="A38" s="15" t="s">
        <v>65</v>
      </c>
      <c r="B38" s="13" t="s">
        <v>16</v>
      </c>
      <c r="C38" s="13" t="s">
        <v>16</v>
      </c>
      <c r="D38" s="13" t="s">
        <v>16</v>
      </c>
      <c r="E38" s="13" t="s">
        <v>16</v>
      </c>
      <c r="F38" s="92" t="s">
        <v>16</v>
      </c>
      <c r="G38" s="92" t="s">
        <v>16</v>
      </c>
    </row>
    <row r="39" spans="1:7" ht="28">
      <c r="A39" s="8" t="s">
        <v>66</v>
      </c>
      <c r="B39" s="13">
        <f>10*LOG10(10^((B35+B36)/10)+10^(B37/10))</f>
        <v>-169.00000000000003</v>
      </c>
      <c r="C39" s="13">
        <f>10*LOG10(10^((C35+C36)/10)+10^(C37/10))</f>
        <v>-169.00000000000003</v>
      </c>
      <c r="D39" s="13">
        <f>10*LOG10(10^((D35+D36)/10)+10^(D37/10))</f>
        <v>-169.00000000000003</v>
      </c>
      <c r="E39" s="13">
        <f>10*LOG10(10^((E35+E36)/10)+10^(E37/10))</f>
        <v>-169.00000000000003</v>
      </c>
      <c r="F39" s="92">
        <f>10*LOG10(10^((F35+F36)/10)+10^(F37/10))</f>
        <v>-169.00000000000003</v>
      </c>
      <c r="G39" s="92">
        <f>10*LOG10(10^((G35+G36)/10)+10^(G37/10))</f>
        <v>-169.00000000000003</v>
      </c>
    </row>
    <row r="40" spans="1:7" ht="28">
      <c r="A40" s="8" t="s">
        <v>107</v>
      </c>
      <c r="B40" s="10" t="s">
        <v>16</v>
      </c>
      <c r="C40" s="10" t="s">
        <v>16</v>
      </c>
      <c r="D40" s="10" t="s">
        <v>16</v>
      </c>
      <c r="E40" s="10" t="s">
        <v>16</v>
      </c>
      <c r="F40" s="90" t="s">
        <v>16</v>
      </c>
      <c r="G40" s="90" t="s">
        <v>16</v>
      </c>
    </row>
    <row r="41" spans="1:7">
      <c r="A41" s="21" t="s">
        <v>68</v>
      </c>
      <c r="B41" s="13">
        <f>1*12*30*1000</f>
        <v>360000</v>
      </c>
      <c r="C41" s="13">
        <f>1*12*30*1000</f>
        <v>360000</v>
      </c>
      <c r="D41" s="13">
        <f>1*12*30*1000</f>
        <v>360000</v>
      </c>
      <c r="E41" s="13">
        <f>1*12*30*1000</f>
        <v>360000</v>
      </c>
      <c r="F41" s="92">
        <f>1*12*30*1000</f>
        <v>360000</v>
      </c>
      <c r="G41" s="92">
        <f>1*12*30*1000</f>
        <v>360000</v>
      </c>
    </row>
    <row r="42" spans="1:7">
      <c r="A42" s="21" t="s">
        <v>70</v>
      </c>
      <c r="B42" s="13" t="s">
        <v>16</v>
      </c>
      <c r="C42" s="13" t="s">
        <v>16</v>
      </c>
      <c r="D42" s="13" t="s">
        <v>16</v>
      </c>
      <c r="E42" s="13" t="s">
        <v>16</v>
      </c>
      <c r="F42" s="92" t="s">
        <v>16</v>
      </c>
      <c r="G42" s="92" t="s">
        <v>16</v>
      </c>
    </row>
    <row r="43" spans="1:7">
      <c r="A43" s="8" t="s">
        <v>71</v>
      </c>
      <c r="B43" s="13">
        <f>B39+10*LOG10(B41)</f>
        <v>-113.43697499232715</v>
      </c>
      <c r="C43" s="13">
        <f>C39+10*LOG10(C41)</f>
        <v>-113.43697499232715</v>
      </c>
      <c r="D43" s="13">
        <f>D39+10*LOG10(D41)</f>
        <v>-113.43697499232715</v>
      </c>
      <c r="E43" s="13">
        <f>E39+10*LOG10(E41)</f>
        <v>-113.43697499232715</v>
      </c>
      <c r="F43" s="92">
        <f>F39+10*LOG10(F41)</f>
        <v>-113.43697499232715</v>
      </c>
      <c r="G43" s="92">
        <f>G39+10*LOG10(G41)</f>
        <v>-113.43697499232715</v>
      </c>
    </row>
    <row r="44" spans="1:7">
      <c r="A44" s="8" t="s">
        <v>72</v>
      </c>
      <c r="B44" s="10" t="s">
        <v>16</v>
      </c>
      <c r="C44" s="10" t="s">
        <v>16</v>
      </c>
      <c r="D44" s="10" t="s">
        <v>16</v>
      </c>
      <c r="E44" s="10" t="s">
        <v>16</v>
      </c>
      <c r="F44" s="90" t="s">
        <v>16</v>
      </c>
      <c r="G44" s="90" t="s">
        <v>16</v>
      </c>
    </row>
    <row r="45" spans="1:7">
      <c r="A45" s="18" t="s">
        <v>73</v>
      </c>
      <c r="B45" s="19">
        <v>-7.4</v>
      </c>
      <c r="C45" s="19">
        <v>-7.1</v>
      </c>
      <c r="D45" s="19">
        <v>-10.3</v>
      </c>
      <c r="E45" s="19">
        <v>-10.3</v>
      </c>
      <c r="F45" s="83">
        <v>-3.83</v>
      </c>
      <c r="G45" s="83">
        <v>-3.71</v>
      </c>
    </row>
    <row r="46" spans="1:7">
      <c r="A46" s="21" t="s">
        <v>75</v>
      </c>
      <c r="B46" s="13" t="s">
        <v>16</v>
      </c>
      <c r="C46" s="13" t="s">
        <v>16</v>
      </c>
      <c r="D46" s="13" t="s">
        <v>16</v>
      </c>
      <c r="E46" s="13" t="s">
        <v>16</v>
      </c>
      <c r="F46" s="92" t="s">
        <v>16</v>
      </c>
      <c r="G46" s="92" t="s">
        <v>16</v>
      </c>
    </row>
    <row r="47" spans="1:7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9">
        <v>2</v>
      </c>
      <c r="G47" s="89">
        <v>2</v>
      </c>
    </row>
    <row r="48" spans="1:7" ht="28">
      <c r="A48" s="8" t="s">
        <v>77</v>
      </c>
      <c r="B48" s="9">
        <v>0</v>
      </c>
      <c r="C48" s="9">
        <v>0</v>
      </c>
      <c r="D48" s="9">
        <v>0</v>
      </c>
      <c r="E48" s="9">
        <v>0</v>
      </c>
      <c r="F48" s="89">
        <v>0</v>
      </c>
      <c r="G48" s="89">
        <v>0</v>
      </c>
    </row>
    <row r="49" spans="1:7" ht="33.75" customHeight="1">
      <c r="A49" s="8" t="s">
        <v>79</v>
      </c>
      <c r="B49" s="10" t="s">
        <v>16</v>
      </c>
      <c r="C49" s="10" t="s">
        <v>16</v>
      </c>
      <c r="D49" s="10" t="s">
        <v>16</v>
      </c>
      <c r="E49" s="10" t="s">
        <v>16</v>
      </c>
      <c r="F49" s="90" t="s">
        <v>16</v>
      </c>
      <c r="G49" s="90" t="s">
        <v>16</v>
      </c>
    </row>
    <row r="50" spans="1:7" ht="28">
      <c r="A50" s="8" t="s">
        <v>80</v>
      </c>
      <c r="B50" s="13">
        <f>B43+B45+B47-B48</f>
        <v>-118.83697499232716</v>
      </c>
      <c r="C50" s="13">
        <f>C43+C45+C47-C48</f>
        <v>-118.53697499232715</v>
      </c>
      <c r="D50" s="13">
        <f>D43+D45+D47-D48</f>
        <v>-121.73697499232715</v>
      </c>
      <c r="E50" s="13">
        <f>E43+E45+E47-E48</f>
        <v>-121.73697499232715</v>
      </c>
      <c r="F50" s="92">
        <f>F43+F45+F47-F48</f>
        <v>-115.26697499232715</v>
      </c>
      <c r="G50" s="92">
        <f>G43+G45+G47-G48</f>
        <v>-115.14697499232715</v>
      </c>
    </row>
    <row r="51" spans="1:7" ht="28">
      <c r="A51" s="8" t="s">
        <v>82</v>
      </c>
      <c r="B51" s="13" t="s">
        <v>16</v>
      </c>
      <c r="C51" s="13" t="s">
        <v>16</v>
      </c>
      <c r="D51" s="13" t="s">
        <v>16</v>
      </c>
      <c r="E51" s="13" t="s">
        <v>16</v>
      </c>
      <c r="F51" s="92" t="s">
        <v>16</v>
      </c>
      <c r="G51" s="92" t="s">
        <v>16</v>
      </c>
    </row>
    <row r="52" spans="1:7" ht="28">
      <c r="A52" s="22" t="s">
        <v>83</v>
      </c>
      <c r="B52" s="23">
        <f>B25+B30+B33-B34-B50</f>
        <v>158.60818753952378</v>
      </c>
      <c r="C52" s="23">
        <f>C25+C30+C33-C34-C50</f>
        <v>155.30818753952377</v>
      </c>
      <c r="D52" s="23">
        <f>D25+D30+D33-D34-D50</f>
        <v>162.59818753952376</v>
      </c>
      <c r="E52" s="23">
        <f>E25+E30+E33-E34-E50</f>
        <v>159.59818753952376</v>
      </c>
      <c r="F52" s="96">
        <f>F25+F30+F33-F34-F50</f>
        <v>155.03818753952379</v>
      </c>
      <c r="G52" s="96">
        <f>G25+G30+G33-G34-G50</f>
        <v>151.91818753952379</v>
      </c>
    </row>
    <row r="53" spans="1:7" ht="28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97" t="s">
        <v>16</v>
      </c>
      <c r="G53" s="97" t="s">
        <v>16</v>
      </c>
    </row>
    <row r="54" spans="1:7">
      <c r="A54" s="5" t="s">
        <v>86</v>
      </c>
      <c r="B54" s="14"/>
      <c r="C54" s="14"/>
      <c r="D54" s="14"/>
      <c r="E54" s="14"/>
      <c r="F54" s="93"/>
      <c r="G54" s="93"/>
    </row>
    <row r="55" spans="1:7" ht="16.5" customHeight="1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94">
        <v>7</v>
      </c>
      <c r="G55" s="94">
        <v>7</v>
      </c>
    </row>
    <row r="56" spans="1:7" ht="28">
      <c r="A56" s="16" t="s">
        <v>89</v>
      </c>
      <c r="B56" s="17">
        <v>7.56</v>
      </c>
      <c r="C56" s="17">
        <v>7.56</v>
      </c>
      <c r="D56" s="17">
        <v>7.56</v>
      </c>
      <c r="E56" s="17">
        <v>7.56</v>
      </c>
      <c r="F56" s="94">
        <v>7.56</v>
      </c>
      <c r="G56" s="94">
        <v>7.56</v>
      </c>
    </row>
    <row r="57" spans="1:7" ht="28">
      <c r="A57" s="15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98" t="s">
        <v>16</v>
      </c>
      <c r="G57" s="98" t="s">
        <v>16</v>
      </c>
    </row>
    <row r="58" spans="1:7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94">
        <v>0</v>
      </c>
      <c r="G58" s="94">
        <v>0</v>
      </c>
    </row>
    <row r="59" spans="1:7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94">
        <v>26.25</v>
      </c>
      <c r="G59" s="94">
        <v>26.25</v>
      </c>
    </row>
    <row r="60" spans="1:7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94">
        <v>0</v>
      </c>
      <c r="G60" s="94">
        <v>0</v>
      </c>
    </row>
    <row r="61" spans="1:7" ht="28">
      <c r="A61" s="22" t="s">
        <v>108</v>
      </c>
      <c r="B61" s="23">
        <f>B52-B56+B58-B59+B60</f>
        <v>124.79818753952378</v>
      </c>
      <c r="C61" s="23">
        <f>C52-C56+C58-C59+C60</f>
        <v>121.49818753952377</v>
      </c>
      <c r="D61" s="23">
        <f>D52-D56+D58-D59+D60</f>
        <v>128.78818753952376</v>
      </c>
      <c r="E61" s="23">
        <f>E52-E56+E58-E59+E60</f>
        <v>125.78818753952376</v>
      </c>
      <c r="F61" s="96">
        <f>F52-F56+F58-F59+F60</f>
        <v>121.22818753952379</v>
      </c>
      <c r="G61" s="96">
        <f>G52-G56+G58-G59+G60</f>
        <v>118.10818753952378</v>
      </c>
    </row>
    <row r="62" spans="1:7" ht="28">
      <c r="A62" s="24" t="s">
        <v>109</v>
      </c>
      <c r="B62" s="25" t="s">
        <v>16</v>
      </c>
      <c r="C62" s="25" t="s">
        <v>16</v>
      </c>
      <c r="D62" s="25" t="s">
        <v>16</v>
      </c>
      <c r="E62" s="25" t="s">
        <v>16</v>
      </c>
      <c r="F62" s="97" t="s">
        <v>16</v>
      </c>
      <c r="G62" s="97" t="s">
        <v>16</v>
      </c>
    </row>
    <row r="63" spans="1:7">
      <c r="C63" s="2"/>
      <c r="E63" s="2"/>
      <c r="G63" s="88"/>
    </row>
    <row r="64" spans="1:7">
      <c r="A64" s="22" t="s">
        <v>97</v>
      </c>
      <c r="B64" s="23">
        <f>B17+B22-B50+B21+B33</f>
        <v>149.83697499232716</v>
      </c>
      <c r="C64" s="23">
        <f>C17+C22-C50+C21+C33</f>
        <v>149.53697499232715</v>
      </c>
      <c r="D64" s="23">
        <f>D17+D22-D50+D21+D33</f>
        <v>156.77697499232713</v>
      </c>
      <c r="E64" s="23">
        <f>E17+E22-E50+E21+E33</f>
        <v>156.77697499232713</v>
      </c>
      <c r="F64" s="96">
        <f>F17+F22-F50+F21+F33</f>
        <v>146.26697499232716</v>
      </c>
      <c r="G64" s="96">
        <f>G17+G22-G50+G21+G33</f>
        <v>146.14697499232716</v>
      </c>
    </row>
    <row r="65" spans="1:7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97" t="s">
        <v>16</v>
      </c>
      <c r="G65" s="97" t="s">
        <v>16</v>
      </c>
    </row>
  </sheetData>
  <mergeCells count="3">
    <mergeCell ref="B1:C1"/>
    <mergeCell ref="D1:E1"/>
    <mergeCell ref="F1:G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>
      <pane xSplit="1" ySplit="1" topLeftCell="C56" activePane="bottomRight" state="frozen"/>
      <selection pane="topRight"/>
      <selection pane="bottomLeft"/>
      <selection pane="bottomRight" activeCell="F1" sqref="F1:G1048576"/>
    </sheetView>
  </sheetViews>
  <sheetFormatPr defaultColWidth="9" defaultRowHeight="15"/>
  <cols>
    <col min="1" max="1" width="62.08203125" style="1" customWidth="1"/>
    <col min="2" max="2" width="15.58203125" style="2" customWidth="1"/>
    <col min="3" max="3" width="15.58203125" style="3" customWidth="1"/>
    <col min="4" max="4" width="15.58203125" style="2" customWidth="1"/>
    <col min="5" max="5" width="15.58203125" style="3" customWidth="1"/>
    <col min="6" max="6" width="15.58203125" style="88" customWidth="1"/>
    <col min="7" max="7" width="15.58203125" style="3" customWidth="1"/>
    <col min="8" max="16384" width="9" style="3"/>
  </cols>
  <sheetData>
    <row r="1" spans="1:7" ht="14.25" customHeight="1">
      <c r="A1" s="4"/>
      <c r="B1" s="72" t="s">
        <v>100</v>
      </c>
      <c r="C1" s="72"/>
      <c r="D1" s="72" t="s">
        <v>101</v>
      </c>
      <c r="E1" s="72"/>
      <c r="F1" s="73" t="s">
        <v>114</v>
      </c>
      <c r="G1" s="73"/>
    </row>
    <row r="2" spans="1:7" ht="29.25" customHeight="1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74" t="s">
        <v>102</v>
      </c>
      <c r="G2" s="75" t="s">
        <v>110</v>
      </c>
    </row>
    <row r="3" spans="1:7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89">
        <v>2.6</v>
      </c>
      <c r="G3" s="89">
        <v>2.6</v>
      </c>
    </row>
    <row r="4" spans="1:7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9">
        <v>100</v>
      </c>
      <c r="G4" s="89">
        <v>100</v>
      </c>
    </row>
    <row r="5" spans="1:7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90" t="s">
        <v>16</v>
      </c>
      <c r="G5" s="90" t="s">
        <v>16</v>
      </c>
    </row>
    <row r="6" spans="1:7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  <c r="F6" s="90" t="s">
        <v>16</v>
      </c>
      <c r="G6" s="90" t="s">
        <v>16</v>
      </c>
    </row>
    <row r="7" spans="1:7">
      <c r="A7" s="8" t="s">
        <v>19</v>
      </c>
      <c r="B7" s="12">
        <v>0.01</v>
      </c>
      <c r="C7" s="12">
        <v>0.01</v>
      </c>
      <c r="D7" s="12">
        <v>0.01</v>
      </c>
      <c r="E7" s="12">
        <v>0.01</v>
      </c>
      <c r="F7" s="91">
        <v>0.01</v>
      </c>
      <c r="G7" s="91">
        <v>0.01</v>
      </c>
    </row>
    <row r="8" spans="1:7">
      <c r="A8" s="8" t="s">
        <v>20</v>
      </c>
      <c r="B8" s="10" t="s">
        <v>16</v>
      </c>
      <c r="C8" s="10" t="s">
        <v>16</v>
      </c>
      <c r="D8" s="10" t="s">
        <v>16</v>
      </c>
      <c r="E8" s="10" t="s">
        <v>16</v>
      </c>
      <c r="F8" s="90" t="s">
        <v>16</v>
      </c>
      <c r="G8" s="90" t="s">
        <v>16</v>
      </c>
    </row>
    <row r="9" spans="1:7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92" t="s">
        <v>22</v>
      </c>
      <c r="G9" s="92" t="s">
        <v>22</v>
      </c>
    </row>
    <row r="10" spans="1:7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92">
        <v>3</v>
      </c>
      <c r="G10" s="92">
        <v>3</v>
      </c>
    </row>
    <row r="11" spans="1:7">
      <c r="A11" s="5" t="s">
        <v>24</v>
      </c>
      <c r="B11" s="14"/>
      <c r="C11" s="14"/>
      <c r="D11" s="14"/>
      <c r="E11" s="14"/>
      <c r="F11" s="93"/>
      <c r="G11" s="93"/>
    </row>
    <row r="12" spans="1:7" ht="15" customHeight="1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9">
        <v>1</v>
      </c>
      <c r="G12" s="89">
        <v>1</v>
      </c>
    </row>
    <row r="13" spans="1:7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92">
        <v>64</v>
      </c>
      <c r="G13" s="92">
        <v>64</v>
      </c>
    </row>
    <row r="14" spans="1:7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92">
        <v>1</v>
      </c>
      <c r="G14" s="92">
        <v>1</v>
      </c>
    </row>
    <row r="15" spans="1:7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92" t="s">
        <v>16</v>
      </c>
      <c r="G15" s="92" t="s">
        <v>16</v>
      </c>
    </row>
    <row r="16" spans="1:7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9">
        <v>23</v>
      </c>
      <c r="G16" s="89">
        <v>23</v>
      </c>
    </row>
    <row r="17" spans="1:7" ht="28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9">
        <v>23</v>
      </c>
      <c r="G17" s="89">
        <v>23</v>
      </c>
    </row>
    <row r="18" spans="1:7" ht="42">
      <c r="A18" s="15" t="s">
        <v>37</v>
      </c>
      <c r="B18" s="13">
        <f>B19+10*LOG10(B12/B14)-B20</f>
        <v>0</v>
      </c>
      <c r="C18" s="13">
        <f>C19+10*LOG10(C12/C14)-C20</f>
        <v>-3</v>
      </c>
      <c r="D18" s="13">
        <f>D19+10*LOG10(D12/D14)-D20</f>
        <v>0</v>
      </c>
      <c r="E18" s="13">
        <f>E19+10*LOG10(E12/E14)-E20</f>
        <v>-3</v>
      </c>
      <c r="F18" s="92">
        <f>F19+10*LOG10(F12/F14)-F20</f>
        <v>0</v>
      </c>
      <c r="G18" s="92">
        <f>G19+10*LOG10(G12/G14)-G20</f>
        <v>-3</v>
      </c>
    </row>
    <row r="19" spans="1:7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9">
        <v>0</v>
      </c>
      <c r="G19" s="89">
        <v>-3</v>
      </c>
    </row>
    <row r="20" spans="1:7" ht="42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92">
        <v>0</v>
      </c>
      <c r="G20" s="92">
        <v>0</v>
      </c>
    </row>
    <row r="21" spans="1:7" ht="61.5" customHeight="1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92">
        <v>0</v>
      </c>
      <c r="G21" s="92">
        <v>0</v>
      </c>
    </row>
    <row r="22" spans="1:7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9">
        <v>0</v>
      </c>
      <c r="G22" s="89">
        <v>0</v>
      </c>
    </row>
    <row r="23" spans="1:7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9">
        <v>0</v>
      </c>
      <c r="G23" s="89">
        <v>0</v>
      </c>
    </row>
    <row r="24" spans="1:7" ht="28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9">
        <v>1</v>
      </c>
      <c r="G24" s="89">
        <v>1</v>
      </c>
    </row>
    <row r="25" spans="1:7">
      <c r="A25" s="8" t="s">
        <v>49</v>
      </c>
      <c r="B25" s="9">
        <f>B17+B18+B21+B22-B24</f>
        <v>22</v>
      </c>
      <c r="C25" s="9">
        <f>C17+C18+C21+C22-C24</f>
        <v>19</v>
      </c>
      <c r="D25" s="9">
        <f>D17+D18+D21+D22-D24</f>
        <v>22</v>
      </c>
      <c r="E25" s="9">
        <f>E17+E18+E21+E22-E24</f>
        <v>19</v>
      </c>
      <c r="F25" s="89">
        <f>F17+F18+F21+F22-F24</f>
        <v>22</v>
      </c>
      <c r="G25" s="89">
        <f>G17+G18+G21+G22-G24</f>
        <v>19</v>
      </c>
    </row>
    <row r="26" spans="1:7">
      <c r="A26" s="8" t="s">
        <v>51</v>
      </c>
      <c r="B26" s="10" t="s">
        <v>16</v>
      </c>
      <c r="C26" s="10" t="s">
        <v>16</v>
      </c>
      <c r="D26" s="10" t="s">
        <v>16</v>
      </c>
      <c r="E26" s="10" t="s">
        <v>16</v>
      </c>
      <c r="F26" s="90" t="s">
        <v>16</v>
      </c>
      <c r="G26" s="90" t="s">
        <v>16</v>
      </c>
    </row>
    <row r="27" spans="1:7">
      <c r="A27" s="5" t="s">
        <v>52</v>
      </c>
      <c r="B27" s="14"/>
      <c r="C27" s="14"/>
      <c r="D27" s="14"/>
      <c r="E27" s="14"/>
      <c r="F27" s="93"/>
      <c r="G27" s="93"/>
    </row>
    <row r="28" spans="1:7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92">
        <v>192</v>
      </c>
      <c r="G28" s="92">
        <v>192</v>
      </c>
    </row>
    <row r="29" spans="1:7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94">
        <v>4</v>
      </c>
      <c r="G29" s="94">
        <v>4</v>
      </c>
    </row>
    <row r="30" spans="1:7" ht="42">
      <c r="A30" s="8" t="s">
        <v>56</v>
      </c>
      <c r="B30" s="13">
        <f>B31+10*LOG10(B28/B13)-B32</f>
        <v>12.771212547196624</v>
      </c>
      <c r="C30" s="13">
        <f>C31+10*LOG10(C28/C13)-C32</f>
        <v>12.771212547196624</v>
      </c>
      <c r="D30" s="13">
        <f>D31+10*LOG10(D28/D13)-D32</f>
        <v>9.8212125471966232</v>
      </c>
      <c r="E30" s="13">
        <f>E31+10*LOG10(E28/E13)-E32</f>
        <v>9.8212125471966232</v>
      </c>
      <c r="F30" s="92">
        <f>F31+10*LOG10(F28/F13)-F32</f>
        <v>12.771212547196624</v>
      </c>
      <c r="G30" s="92">
        <f>G31+10*LOG10(G28/G13)-G32</f>
        <v>12.771212547196624</v>
      </c>
    </row>
    <row r="31" spans="1:7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9">
        <v>8</v>
      </c>
      <c r="G31" s="89">
        <v>8</v>
      </c>
    </row>
    <row r="32" spans="1:7" ht="42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94">
        <v>0</v>
      </c>
      <c r="G32" s="94">
        <v>0</v>
      </c>
    </row>
    <row r="33" spans="1:7" ht="28">
      <c r="A33" s="18" t="s">
        <v>105</v>
      </c>
      <c r="B33" s="19">
        <v>8</v>
      </c>
      <c r="C33" s="19">
        <v>8</v>
      </c>
      <c r="D33" s="19">
        <v>12.04</v>
      </c>
      <c r="E33" s="19">
        <v>12.04</v>
      </c>
      <c r="F33" s="95">
        <v>8</v>
      </c>
      <c r="G33" s="95">
        <v>8</v>
      </c>
    </row>
    <row r="34" spans="1:7" ht="28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9">
        <v>3</v>
      </c>
      <c r="G34" s="89">
        <v>3</v>
      </c>
    </row>
    <row r="35" spans="1:7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9">
        <v>5</v>
      </c>
      <c r="G35" s="89">
        <v>5</v>
      </c>
    </row>
    <row r="36" spans="1:7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  <c r="F36" s="89">
        <v>-174</v>
      </c>
      <c r="G36" s="89">
        <v>-174</v>
      </c>
    </row>
    <row r="37" spans="1:7">
      <c r="A37" s="16" t="s">
        <v>63</v>
      </c>
      <c r="B37" s="17">
        <v>-999</v>
      </c>
      <c r="C37" s="17">
        <v>-999</v>
      </c>
      <c r="D37" s="17">
        <v>-999</v>
      </c>
      <c r="E37" s="17">
        <v>-999</v>
      </c>
      <c r="F37" s="94">
        <v>-999</v>
      </c>
      <c r="G37" s="94">
        <v>-999</v>
      </c>
    </row>
    <row r="38" spans="1:7">
      <c r="A38" s="15" t="s">
        <v>65</v>
      </c>
      <c r="B38" s="13" t="s">
        <v>16</v>
      </c>
      <c r="C38" s="13" t="s">
        <v>16</v>
      </c>
      <c r="D38" s="13" t="s">
        <v>16</v>
      </c>
      <c r="E38" s="13" t="s">
        <v>16</v>
      </c>
      <c r="F38" s="92" t="s">
        <v>16</v>
      </c>
      <c r="G38" s="92" t="s">
        <v>16</v>
      </c>
    </row>
    <row r="39" spans="1:7" ht="28">
      <c r="A39" s="8" t="s">
        <v>66</v>
      </c>
      <c r="B39" s="13">
        <f>10*LOG10(10^((B35+B36)/10)+10^(B37/10))</f>
        <v>-169.00000000000003</v>
      </c>
      <c r="C39" s="13">
        <f>10*LOG10(10^((C35+C36)/10)+10^(C37/10))</f>
        <v>-169.00000000000003</v>
      </c>
      <c r="D39" s="13">
        <f>10*LOG10(10^((D35+D36)/10)+10^(D37/10))</f>
        <v>-169.00000000000003</v>
      </c>
      <c r="E39" s="13">
        <f>10*LOG10(10^((E35+E36)/10)+10^(E37/10))</f>
        <v>-169.00000000000003</v>
      </c>
      <c r="F39" s="92">
        <f>10*LOG10(10^((F35+F36)/10)+10^(F37/10))</f>
        <v>-169.00000000000003</v>
      </c>
      <c r="G39" s="92">
        <f>10*LOG10(10^((G35+G36)/10)+10^(G37/10))</f>
        <v>-169.00000000000003</v>
      </c>
    </row>
    <row r="40" spans="1:7" ht="28">
      <c r="A40" s="8" t="s">
        <v>107</v>
      </c>
      <c r="B40" s="10" t="s">
        <v>16</v>
      </c>
      <c r="C40" s="10" t="s">
        <v>16</v>
      </c>
      <c r="D40" s="10" t="s">
        <v>16</v>
      </c>
      <c r="E40" s="10" t="s">
        <v>16</v>
      </c>
      <c r="F40" s="90" t="s">
        <v>16</v>
      </c>
      <c r="G40" s="90" t="s">
        <v>16</v>
      </c>
    </row>
    <row r="41" spans="1:7">
      <c r="A41" s="21" t="s">
        <v>68</v>
      </c>
      <c r="B41" s="13">
        <f>1*12*30*1000</f>
        <v>360000</v>
      </c>
      <c r="C41" s="13">
        <f>1*12*30*1000</f>
        <v>360000</v>
      </c>
      <c r="D41" s="13">
        <f>1*12*30*1000</f>
        <v>360000</v>
      </c>
      <c r="E41" s="13">
        <f>1*12*30*1000</f>
        <v>360000</v>
      </c>
      <c r="F41" s="92">
        <f>1*12*30*1000</f>
        <v>360000</v>
      </c>
      <c r="G41" s="92">
        <f>1*12*30*1000</f>
        <v>360000</v>
      </c>
    </row>
    <row r="42" spans="1:7">
      <c r="A42" s="21" t="s">
        <v>70</v>
      </c>
      <c r="B42" s="13" t="s">
        <v>16</v>
      </c>
      <c r="C42" s="13" t="s">
        <v>16</v>
      </c>
      <c r="D42" s="13" t="s">
        <v>16</v>
      </c>
      <c r="E42" s="13" t="s">
        <v>16</v>
      </c>
      <c r="F42" s="92" t="s">
        <v>16</v>
      </c>
      <c r="G42" s="92" t="s">
        <v>16</v>
      </c>
    </row>
    <row r="43" spans="1:7">
      <c r="A43" s="8" t="s">
        <v>71</v>
      </c>
      <c r="B43" s="13">
        <f>B39+10*LOG10(B41)</f>
        <v>-113.43697499232715</v>
      </c>
      <c r="C43" s="13">
        <f>C39+10*LOG10(C41)</f>
        <v>-113.43697499232715</v>
      </c>
      <c r="D43" s="13">
        <f>D39+10*LOG10(D41)</f>
        <v>-113.43697499232715</v>
      </c>
      <c r="E43" s="13">
        <f>E39+10*LOG10(E41)</f>
        <v>-113.43697499232715</v>
      </c>
      <c r="F43" s="92">
        <f>F39+10*LOG10(F41)</f>
        <v>-113.43697499232715</v>
      </c>
      <c r="G43" s="92">
        <f>G39+10*LOG10(G41)</f>
        <v>-113.43697499232715</v>
      </c>
    </row>
    <row r="44" spans="1:7">
      <c r="A44" s="8" t="s">
        <v>72</v>
      </c>
      <c r="B44" s="10" t="s">
        <v>16</v>
      </c>
      <c r="C44" s="10" t="s">
        <v>16</v>
      </c>
      <c r="D44" s="10" t="s">
        <v>16</v>
      </c>
      <c r="E44" s="10" t="s">
        <v>16</v>
      </c>
      <c r="F44" s="90" t="s">
        <v>16</v>
      </c>
      <c r="G44" s="90" t="s">
        <v>16</v>
      </c>
    </row>
    <row r="45" spans="1:7">
      <c r="A45" s="18" t="s">
        <v>73</v>
      </c>
      <c r="B45" s="19">
        <v>-3.6</v>
      </c>
      <c r="C45" s="19">
        <v>-3.3</v>
      </c>
      <c r="D45" s="19">
        <v>-8.57</v>
      </c>
      <c r="E45" s="19">
        <v>-8.57</v>
      </c>
      <c r="F45" s="83">
        <v>-3.84</v>
      </c>
      <c r="G45" s="83">
        <v>-3.76</v>
      </c>
    </row>
    <row r="46" spans="1:7">
      <c r="A46" s="21" t="s">
        <v>75</v>
      </c>
      <c r="B46" s="13" t="s">
        <v>16</v>
      </c>
      <c r="C46" s="13" t="s">
        <v>16</v>
      </c>
      <c r="D46" s="13" t="s">
        <v>16</v>
      </c>
      <c r="E46" s="13" t="s">
        <v>16</v>
      </c>
      <c r="F46" s="92" t="s">
        <v>16</v>
      </c>
      <c r="G46" s="92" t="s">
        <v>16</v>
      </c>
    </row>
    <row r="47" spans="1:7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9">
        <v>2</v>
      </c>
      <c r="G47" s="89">
        <v>2</v>
      </c>
    </row>
    <row r="48" spans="1:7" ht="28">
      <c r="A48" s="8" t="s">
        <v>77</v>
      </c>
      <c r="B48" s="9">
        <v>0</v>
      </c>
      <c r="C48" s="9">
        <v>0</v>
      </c>
      <c r="D48" s="9">
        <v>0</v>
      </c>
      <c r="E48" s="9">
        <v>0</v>
      </c>
      <c r="F48" s="89">
        <v>0</v>
      </c>
      <c r="G48" s="89">
        <v>0</v>
      </c>
    </row>
    <row r="49" spans="1:7" ht="33.75" customHeight="1">
      <c r="A49" s="8" t="s">
        <v>79</v>
      </c>
      <c r="B49" s="10" t="s">
        <v>16</v>
      </c>
      <c r="C49" s="10" t="s">
        <v>16</v>
      </c>
      <c r="D49" s="10" t="s">
        <v>16</v>
      </c>
      <c r="E49" s="10" t="s">
        <v>16</v>
      </c>
      <c r="F49" s="90" t="s">
        <v>16</v>
      </c>
      <c r="G49" s="90" t="s">
        <v>16</v>
      </c>
    </row>
    <row r="50" spans="1:7" ht="28">
      <c r="A50" s="8" t="s">
        <v>80</v>
      </c>
      <c r="B50" s="13">
        <f>B43+B45+B47-B48</f>
        <v>-115.03697499232715</v>
      </c>
      <c r="C50" s="13">
        <f>C43+C45+C47-C48</f>
        <v>-114.73697499232715</v>
      </c>
      <c r="D50" s="13">
        <f>D43+D45+D47-D48</f>
        <v>-120.00697499232714</v>
      </c>
      <c r="E50" s="13">
        <f>E43+E45+E47-E48</f>
        <v>-120.00697499232714</v>
      </c>
      <c r="F50" s="92">
        <f>F43+F45+F47-F48</f>
        <v>-115.27697499232715</v>
      </c>
      <c r="G50" s="92">
        <f>G43+G45+G47-G48</f>
        <v>-115.19697499232716</v>
      </c>
    </row>
    <row r="51" spans="1:7" ht="28">
      <c r="A51" s="8" t="s">
        <v>82</v>
      </c>
      <c r="B51" s="13" t="s">
        <v>16</v>
      </c>
      <c r="C51" s="13" t="s">
        <v>16</v>
      </c>
      <c r="D51" s="13" t="s">
        <v>16</v>
      </c>
      <c r="E51" s="13" t="s">
        <v>16</v>
      </c>
      <c r="F51" s="92" t="s">
        <v>16</v>
      </c>
      <c r="G51" s="92" t="s">
        <v>16</v>
      </c>
    </row>
    <row r="52" spans="1:7" ht="28">
      <c r="A52" s="22" t="s">
        <v>83</v>
      </c>
      <c r="B52" s="23">
        <f>B25+B30+B33-B34-B50</f>
        <v>154.80818753952377</v>
      </c>
      <c r="C52" s="23">
        <f>C25+C30+C33-C34-C50</f>
        <v>151.50818753952376</v>
      </c>
      <c r="D52" s="23">
        <f>D25+D30+D33-D34-D50</f>
        <v>160.86818753952377</v>
      </c>
      <c r="E52" s="23">
        <f>E25+E30+E33-E34-E50</f>
        <v>157.86818753952377</v>
      </c>
      <c r="F52" s="96">
        <f>F25+F30+F33-F34-F50</f>
        <v>155.04818753952378</v>
      </c>
      <c r="G52" s="96">
        <f>G25+G30+G33-G34-G50</f>
        <v>151.9681875395238</v>
      </c>
    </row>
    <row r="53" spans="1:7" ht="28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97" t="s">
        <v>16</v>
      </c>
      <c r="G53" s="97" t="s">
        <v>16</v>
      </c>
    </row>
    <row r="54" spans="1:7">
      <c r="A54" s="5" t="s">
        <v>86</v>
      </c>
      <c r="B54" s="14"/>
      <c r="C54" s="14"/>
      <c r="D54" s="14"/>
      <c r="E54" s="14"/>
      <c r="F54" s="93"/>
      <c r="G54" s="93"/>
    </row>
    <row r="55" spans="1:7" ht="16.5" customHeight="1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94">
        <v>7</v>
      </c>
      <c r="G55" s="94">
        <v>7</v>
      </c>
    </row>
    <row r="56" spans="1:7" ht="28">
      <c r="A56" s="16" t="s">
        <v>89</v>
      </c>
      <c r="B56" s="17">
        <v>7.56</v>
      </c>
      <c r="C56" s="17">
        <v>7.56</v>
      </c>
      <c r="D56" s="17">
        <v>7.56</v>
      </c>
      <c r="E56" s="17">
        <v>7.56</v>
      </c>
      <c r="F56" s="94">
        <v>7.56</v>
      </c>
      <c r="G56" s="94">
        <v>7.56</v>
      </c>
    </row>
    <row r="57" spans="1:7" ht="28">
      <c r="A57" s="15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98" t="s">
        <v>16</v>
      </c>
      <c r="G57" s="98" t="s">
        <v>16</v>
      </c>
    </row>
    <row r="58" spans="1:7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94">
        <v>0</v>
      </c>
      <c r="G58" s="94">
        <v>0</v>
      </c>
    </row>
    <row r="59" spans="1:7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94">
        <v>26.25</v>
      </c>
      <c r="G59" s="94">
        <v>26.25</v>
      </c>
    </row>
    <row r="60" spans="1:7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94">
        <v>0</v>
      </c>
      <c r="G60" s="94">
        <v>0</v>
      </c>
    </row>
    <row r="61" spans="1:7" ht="28">
      <c r="A61" s="22" t="s">
        <v>108</v>
      </c>
      <c r="B61" s="23">
        <f>B52-B56+B58-B59+B60</f>
        <v>120.99818753952377</v>
      </c>
      <c r="C61" s="23">
        <f>C52-C56+C58-C59+C60</f>
        <v>117.69818753952376</v>
      </c>
      <c r="D61" s="23">
        <f>D52-D56+D58-D59+D60</f>
        <v>127.05818753952377</v>
      </c>
      <c r="E61" s="23">
        <f>E52-E56+E58-E59+E60</f>
        <v>124.05818753952377</v>
      </c>
      <c r="F61" s="96">
        <f>F52-F56+F58-F59+F60</f>
        <v>121.23818753952378</v>
      </c>
      <c r="G61" s="96">
        <f>G52-G56+G58-G59+G60</f>
        <v>118.15818753952379</v>
      </c>
    </row>
    <row r="62" spans="1:7" ht="28">
      <c r="A62" s="24" t="s">
        <v>109</v>
      </c>
      <c r="B62" s="25" t="s">
        <v>16</v>
      </c>
      <c r="C62" s="25" t="s">
        <v>16</v>
      </c>
      <c r="D62" s="25" t="s">
        <v>16</v>
      </c>
      <c r="E62" s="25" t="s">
        <v>16</v>
      </c>
      <c r="F62" s="97" t="s">
        <v>16</v>
      </c>
      <c r="G62" s="97" t="s">
        <v>16</v>
      </c>
    </row>
    <row r="63" spans="1:7">
      <c r="C63" s="2"/>
      <c r="E63" s="2"/>
      <c r="G63" s="88"/>
    </row>
    <row r="64" spans="1:7">
      <c r="A64" s="22" t="s">
        <v>97</v>
      </c>
      <c r="B64" s="23">
        <f>B17+B22-B50+B21+B33</f>
        <v>146.03697499232715</v>
      </c>
      <c r="C64" s="23">
        <f>C17+C22-C50+C21+C33</f>
        <v>145.73697499232713</v>
      </c>
      <c r="D64" s="23">
        <f>D17+D22-D50+D21+D33</f>
        <v>155.04697499232714</v>
      </c>
      <c r="E64" s="23">
        <f>E17+E22-E50+E21+E33</f>
        <v>155.04697499232714</v>
      </c>
      <c r="F64" s="96">
        <f>F17+F22-F50+F21+F33</f>
        <v>146.27697499232715</v>
      </c>
      <c r="G64" s="96">
        <f>G17+G22-G50+G21+G33</f>
        <v>146.19697499232717</v>
      </c>
    </row>
    <row r="65" spans="1:7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97" t="s">
        <v>16</v>
      </c>
      <c r="G65" s="97" t="s">
        <v>16</v>
      </c>
    </row>
  </sheetData>
  <mergeCells count="3">
    <mergeCell ref="B1:C1"/>
    <mergeCell ref="D1:E1"/>
    <mergeCell ref="F1:G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>
      <pane xSplit="1" ySplit="1" topLeftCell="B53" activePane="bottomRight" state="frozen"/>
      <selection pane="topRight"/>
      <selection pane="bottomLeft"/>
      <selection pane="bottomRight" activeCell="F1" sqref="F1:G1048576"/>
    </sheetView>
  </sheetViews>
  <sheetFormatPr defaultColWidth="9" defaultRowHeight="15"/>
  <cols>
    <col min="1" max="1" width="62.08203125" style="1" customWidth="1"/>
    <col min="2" max="2" width="15.58203125" style="2" customWidth="1"/>
    <col min="3" max="3" width="15.58203125" style="3" customWidth="1"/>
    <col min="4" max="4" width="15.58203125" style="2" customWidth="1"/>
    <col min="5" max="5" width="15.58203125" style="3" customWidth="1"/>
    <col min="6" max="6" width="15.58203125" style="88" customWidth="1"/>
    <col min="7" max="7" width="15.58203125" style="3" customWidth="1"/>
    <col min="8" max="16384" width="9" style="3"/>
  </cols>
  <sheetData>
    <row r="1" spans="1:7" ht="14.25" customHeight="1">
      <c r="A1" s="4"/>
      <c r="B1" s="72" t="s">
        <v>100</v>
      </c>
      <c r="C1" s="72"/>
      <c r="D1" s="72" t="s">
        <v>101</v>
      </c>
      <c r="E1" s="72"/>
      <c r="F1" s="73" t="s">
        <v>114</v>
      </c>
      <c r="G1" s="73"/>
    </row>
    <row r="2" spans="1:7" ht="29.25" customHeight="1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74" t="s">
        <v>102</v>
      </c>
      <c r="G2" s="75" t="s">
        <v>110</v>
      </c>
    </row>
    <row r="3" spans="1:7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89">
        <v>2.6</v>
      </c>
      <c r="G3" s="89">
        <v>2.6</v>
      </c>
    </row>
    <row r="4" spans="1:7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9">
        <v>100</v>
      </c>
      <c r="G4" s="89">
        <v>100</v>
      </c>
    </row>
    <row r="5" spans="1:7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90" t="s">
        <v>16</v>
      </c>
      <c r="G5" s="90" t="s">
        <v>16</v>
      </c>
    </row>
    <row r="6" spans="1:7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  <c r="F6" s="90" t="s">
        <v>16</v>
      </c>
      <c r="G6" s="90" t="s">
        <v>16</v>
      </c>
    </row>
    <row r="7" spans="1:7">
      <c r="A7" s="8" t="s">
        <v>19</v>
      </c>
      <c r="B7" s="12">
        <v>0.01</v>
      </c>
      <c r="C7" s="12">
        <v>0.01</v>
      </c>
      <c r="D7" s="12">
        <v>0.01</v>
      </c>
      <c r="E7" s="12">
        <v>0.01</v>
      </c>
      <c r="F7" s="91">
        <v>0.01</v>
      </c>
      <c r="G7" s="91">
        <v>0.01</v>
      </c>
    </row>
    <row r="8" spans="1:7">
      <c r="A8" s="8" t="s">
        <v>20</v>
      </c>
      <c r="B8" s="10" t="s">
        <v>16</v>
      </c>
      <c r="C8" s="10" t="s">
        <v>16</v>
      </c>
      <c r="D8" s="10" t="s">
        <v>16</v>
      </c>
      <c r="E8" s="10" t="s">
        <v>16</v>
      </c>
      <c r="F8" s="90" t="s">
        <v>16</v>
      </c>
      <c r="G8" s="90" t="s">
        <v>16</v>
      </c>
    </row>
    <row r="9" spans="1:7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92" t="s">
        <v>22</v>
      </c>
      <c r="G9" s="92" t="s">
        <v>22</v>
      </c>
    </row>
    <row r="10" spans="1:7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92">
        <v>3</v>
      </c>
      <c r="G10" s="92">
        <v>3</v>
      </c>
    </row>
    <row r="11" spans="1:7">
      <c r="A11" s="5" t="s">
        <v>24</v>
      </c>
      <c r="B11" s="14"/>
      <c r="C11" s="14"/>
      <c r="D11" s="14"/>
      <c r="E11" s="14"/>
      <c r="F11" s="93"/>
      <c r="G11" s="93"/>
    </row>
    <row r="12" spans="1:7" ht="15" customHeight="1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9">
        <v>1</v>
      </c>
      <c r="G12" s="89">
        <v>1</v>
      </c>
    </row>
    <row r="13" spans="1:7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92">
        <v>64</v>
      </c>
      <c r="G13" s="92">
        <v>64</v>
      </c>
    </row>
    <row r="14" spans="1:7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92">
        <v>1</v>
      </c>
      <c r="G14" s="92">
        <v>1</v>
      </c>
    </row>
    <row r="15" spans="1:7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92" t="s">
        <v>16</v>
      </c>
      <c r="G15" s="92" t="s">
        <v>16</v>
      </c>
    </row>
    <row r="16" spans="1:7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9">
        <v>23</v>
      </c>
      <c r="G16" s="89">
        <v>23</v>
      </c>
    </row>
    <row r="17" spans="1:7" ht="28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9">
        <v>23</v>
      </c>
      <c r="G17" s="89">
        <v>23</v>
      </c>
    </row>
    <row r="18" spans="1:7" ht="42">
      <c r="A18" s="15" t="s">
        <v>37</v>
      </c>
      <c r="B18" s="13">
        <f>B19+10*LOG10(B12/B14)-B20</f>
        <v>0</v>
      </c>
      <c r="C18" s="13">
        <f>C19+10*LOG10(C12/C14)-C20</f>
        <v>-3</v>
      </c>
      <c r="D18" s="13">
        <f>D19+10*LOG10(D12/D14)-D20</f>
        <v>0</v>
      </c>
      <c r="E18" s="13">
        <f>E19+10*LOG10(E12/E14)-E20</f>
        <v>-3</v>
      </c>
      <c r="F18" s="92">
        <f>F19+10*LOG10(F12/F14)-F20</f>
        <v>0</v>
      </c>
      <c r="G18" s="92">
        <f>G19+10*LOG10(G12/G14)-G20</f>
        <v>-3</v>
      </c>
    </row>
    <row r="19" spans="1:7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9">
        <v>0</v>
      </c>
      <c r="G19" s="89">
        <v>-3</v>
      </c>
    </row>
    <row r="20" spans="1:7" ht="42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92">
        <v>0</v>
      </c>
      <c r="G20" s="92">
        <v>0</v>
      </c>
    </row>
    <row r="21" spans="1:7" ht="61.5" customHeight="1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92">
        <v>0</v>
      </c>
      <c r="G21" s="92">
        <v>0</v>
      </c>
    </row>
    <row r="22" spans="1:7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9">
        <v>0</v>
      </c>
      <c r="G22" s="89">
        <v>0</v>
      </c>
    </row>
    <row r="23" spans="1:7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9">
        <v>0</v>
      </c>
      <c r="G23" s="89">
        <v>0</v>
      </c>
    </row>
    <row r="24" spans="1:7" ht="28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9">
        <v>1</v>
      </c>
      <c r="G24" s="89">
        <v>1</v>
      </c>
    </row>
    <row r="25" spans="1:7">
      <c r="A25" s="8" t="s">
        <v>49</v>
      </c>
      <c r="B25" s="9">
        <f>B17+B18+B21+B22-B24</f>
        <v>22</v>
      </c>
      <c r="C25" s="9">
        <f>C17+C18+C21+C22-C24</f>
        <v>19</v>
      </c>
      <c r="D25" s="9">
        <f>D17+D18+D21+D22-D24</f>
        <v>22</v>
      </c>
      <c r="E25" s="9">
        <f>E17+E18+E21+E22-E24</f>
        <v>19</v>
      </c>
      <c r="F25" s="89">
        <f>F17+F18+F21+F22-F24</f>
        <v>22</v>
      </c>
      <c r="G25" s="89">
        <f>G17+G18+G21+G22-G24</f>
        <v>19</v>
      </c>
    </row>
    <row r="26" spans="1:7">
      <c r="A26" s="8" t="s">
        <v>51</v>
      </c>
      <c r="B26" s="10" t="s">
        <v>16</v>
      </c>
      <c r="C26" s="10" t="s">
        <v>16</v>
      </c>
      <c r="D26" s="10" t="s">
        <v>16</v>
      </c>
      <c r="E26" s="10" t="s">
        <v>16</v>
      </c>
      <c r="F26" s="90" t="s">
        <v>16</v>
      </c>
      <c r="G26" s="90" t="s">
        <v>16</v>
      </c>
    </row>
    <row r="27" spans="1:7">
      <c r="A27" s="5" t="s">
        <v>52</v>
      </c>
      <c r="B27" s="14"/>
      <c r="C27" s="14"/>
      <c r="D27" s="14"/>
      <c r="E27" s="14"/>
      <c r="F27" s="93"/>
      <c r="G27" s="93"/>
    </row>
    <row r="28" spans="1:7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92">
        <v>192</v>
      </c>
      <c r="G28" s="92">
        <v>192</v>
      </c>
    </row>
    <row r="29" spans="1:7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94">
        <v>4</v>
      </c>
      <c r="G29" s="94">
        <v>4</v>
      </c>
    </row>
    <row r="30" spans="1:7" ht="42">
      <c r="A30" s="8" t="s">
        <v>56</v>
      </c>
      <c r="B30" s="13">
        <f>B31+10*LOG10(B28/B13)-B32</f>
        <v>12.771212547196624</v>
      </c>
      <c r="C30" s="13">
        <f>C31+10*LOG10(C28/C13)-C32</f>
        <v>12.771212547196624</v>
      </c>
      <c r="D30" s="13">
        <f>D31+10*LOG10(D28/D13)-D32</f>
        <v>9.8212125471966232</v>
      </c>
      <c r="E30" s="13">
        <f>E31+10*LOG10(E28/E13)-E32</f>
        <v>9.8212125471966232</v>
      </c>
      <c r="F30" s="92">
        <f>F31+10*LOG10(F28/F13)-F32</f>
        <v>12.771212547196624</v>
      </c>
      <c r="G30" s="92">
        <f>G31+10*LOG10(G28/G13)-G32</f>
        <v>12.771212547196624</v>
      </c>
    </row>
    <row r="31" spans="1:7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9">
        <v>8</v>
      </c>
      <c r="G31" s="89">
        <v>8</v>
      </c>
    </row>
    <row r="32" spans="1:7" ht="42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94">
        <v>0</v>
      </c>
      <c r="G32" s="94">
        <v>0</v>
      </c>
    </row>
    <row r="33" spans="1:7" ht="28">
      <c r="A33" s="18" t="s">
        <v>105</v>
      </c>
      <c r="B33" s="19">
        <v>8</v>
      </c>
      <c r="C33" s="19">
        <v>8</v>
      </c>
      <c r="D33" s="19">
        <v>12.04</v>
      </c>
      <c r="E33" s="19">
        <v>12.04</v>
      </c>
      <c r="F33" s="95">
        <v>8</v>
      </c>
      <c r="G33" s="95">
        <v>8</v>
      </c>
    </row>
    <row r="34" spans="1:7" ht="28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9">
        <v>3</v>
      </c>
      <c r="G34" s="89">
        <v>3</v>
      </c>
    </row>
    <row r="35" spans="1:7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9">
        <v>5</v>
      </c>
      <c r="G35" s="89">
        <v>5</v>
      </c>
    </row>
    <row r="36" spans="1:7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  <c r="F36" s="89">
        <v>-174</v>
      </c>
      <c r="G36" s="89">
        <v>-174</v>
      </c>
    </row>
    <row r="37" spans="1:7">
      <c r="A37" s="16" t="s">
        <v>63</v>
      </c>
      <c r="B37" s="17">
        <v>-999</v>
      </c>
      <c r="C37" s="17">
        <v>-999</v>
      </c>
      <c r="D37" s="17">
        <v>-999</v>
      </c>
      <c r="E37" s="17">
        <v>-999</v>
      </c>
      <c r="F37" s="94">
        <v>-999</v>
      </c>
      <c r="G37" s="94">
        <v>-999</v>
      </c>
    </row>
    <row r="38" spans="1:7">
      <c r="A38" s="15" t="s">
        <v>65</v>
      </c>
      <c r="B38" s="13" t="s">
        <v>16</v>
      </c>
      <c r="C38" s="13" t="s">
        <v>16</v>
      </c>
      <c r="D38" s="13" t="s">
        <v>16</v>
      </c>
      <c r="E38" s="13" t="s">
        <v>16</v>
      </c>
      <c r="F38" s="92" t="s">
        <v>16</v>
      </c>
      <c r="G38" s="92" t="s">
        <v>16</v>
      </c>
    </row>
    <row r="39" spans="1:7" ht="28">
      <c r="A39" s="8" t="s">
        <v>66</v>
      </c>
      <c r="B39" s="13">
        <f>10*LOG10(10^((B35+B36)/10)+10^(B37/10))</f>
        <v>-169.00000000000003</v>
      </c>
      <c r="C39" s="13">
        <f>10*LOG10(10^((C35+C36)/10)+10^(C37/10))</f>
        <v>-169.00000000000003</v>
      </c>
      <c r="D39" s="13">
        <f>10*LOG10(10^((D35+D36)/10)+10^(D37/10))</f>
        <v>-169.00000000000003</v>
      </c>
      <c r="E39" s="13">
        <f>10*LOG10(10^((E35+E36)/10)+10^(E37/10))</f>
        <v>-169.00000000000003</v>
      </c>
      <c r="F39" s="92">
        <f>10*LOG10(10^((F35+F36)/10)+10^(F37/10))</f>
        <v>-169.00000000000003</v>
      </c>
      <c r="G39" s="92">
        <f>10*LOG10(10^((G35+G36)/10)+10^(G37/10))</f>
        <v>-169.00000000000003</v>
      </c>
    </row>
    <row r="40" spans="1:7" ht="28">
      <c r="A40" s="8" t="s">
        <v>107</v>
      </c>
      <c r="B40" s="10" t="s">
        <v>16</v>
      </c>
      <c r="C40" s="10" t="s">
        <v>16</v>
      </c>
      <c r="D40" s="10" t="s">
        <v>16</v>
      </c>
      <c r="E40" s="10" t="s">
        <v>16</v>
      </c>
      <c r="F40" s="90" t="s">
        <v>16</v>
      </c>
      <c r="G40" s="90" t="s">
        <v>16</v>
      </c>
    </row>
    <row r="41" spans="1:7">
      <c r="A41" s="21" t="s">
        <v>68</v>
      </c>
      <c r="B41" s="13">
        <f>1*12*30*1000</f>
        <v>360000</v>
      </c>
      <c r="C41" s="13">
        <f>1*12*30*1000</f>
        <v>360000</v>
      </c>
      <c r="D41" s="13">
        <f>1*12*30*1000</f>
        <v>360000</v>
      </c>
      <c r="E41" s="13">
        <f>1*12*30*1000</f>
        <v>360000</v>
      </c>
      <c r="F41" s="92">
        <f>1*12*30*1000</f>
        <v>360000</v>
      </c>
      <c r="G41" s="92">
        <f>1*12*30*1000</f>
        <v>360000</v>
      </c>
    </row>
    <row r="42" spans="1:7">
      <c r="A42" s="21" t="s">
        <v>70</v>
      </c>
      <c r="B42" s="13" t="s">
        <v>16</v>
      </c>
      <c r="C42" s="13" t="s">
        <v>16</v>
      </c>
      <c r="D42" s="13" t="s">
        <v>16</v>
      </c>
      <c r="E42" s="13" t="s">
        <v>16</v>
      </c>
      <c r="F42" s="92" t="s">
        <v>16</v>
      </c>
      <c r="G42" s="92" t="s">
        <v>16</v>
      </c>
    </row>
    <row r="43" spans="1:7">
      <c r="A43" s="8" t="s">
        <v>71</v>
      </c>
      <c r="B43" s="13">
        <f>B39+10*LOG10(B41)</f>
        <v>-113.43697499232715</v>
      </c>
      <c r="C43" s="13">
        <f>C39+10*LOG10(C41)</f>
        <v>-113.43697499232715</v>
      </c>
      <c r="D43" s="13">
        <f>D39+10*LOG10(D41)</f>
        <v>-113.43697499232715</v>
      </c>
      <c r="E43" s="13">
        <f>E39+10*LOG10(E41)</f>
        <v>-113.43697499232715</v>
      </c>
      <c r="F43" s="92">
        <f>F39+10*LOG10(F41)</f>
        <v>-113.43697499232715</v>
      </c>
      <c r="G43" s="92">
        <f>G39+10*LOG10(G41)</f>
        <v>-113.43697499232715</v>
      </c>
    </row>
    <row r="44" spans="1:7">
      <c r="A44" s="8" t="s">
        <v>72</v>
      </c>
      <c r="B44" s="10" t="s">
        <v>16</v>
      </c>
      <c r="C44" s="10" t="s">
        <v>16</v>
      </c>
      <c r="D44" s="10" t="s">
        <v>16</v>
      </c>
      <c r="E44" s="10" t="s">
        <v>16</v>
      </c>
      <c r="F44" s="90" t="s">
        <v>16</v>
      </c>
      <c r="G44" s="90" t="s">
        <v>16</v>
      </c>
    </row>
    <row r="45" spans="1:7">
      <c r="A45" s="18" t="s">
        <v>73</v>
      </c>
      <c r="B45" s="19">
        <v>-0.7</v>
      </c>
      <c r="C45" s="19">
        <v>-0.3</v>
      </c>
      <c r="D45" s="19">
        <v>-6.05</v>
      </c>
      <c r="E45" s="19">
        <v>-6.05</v>
      </c>
      <c r="F45" s="83">
        <v>-4.01</v>
      </c>
      <c r="G45" s="83">
        <v>-3.67</v>
      </c>
    </row>
    <row r="46" spans="1:7">
      <c r="A46" s="21" t="s">
        <v>75</v>
      </c>
      <c r="B46" s="13" t="s">
        <v>16</v>
      </c>
      <c r="C46" s="13" t="s">
        <v>16</v>
      </c>
      <c r="D46" s="13" t="s">
        <v>16</v>
      </c>
      <c r="E46" s="13" t="s">
        <v>16</v>
      </c>
      <c r="F46" s="92" t="s">
        <v>16</v>
      </c>
      <c r="G46" s="92" t="s">
        <v>16</v>
      </c>
    </row>
    <row r="47" spans="1:7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9">
        <v>2</v>
      </c>
      <c r="G47" s="89">
        <v>2</v>
      </c>
    </row>
    <row r="48" spans="1:7" ht="28">
      <c r="A48" s="8" t="s">
        <v>77</v>
      </c>
      <c r="B48" s="9">
        <v>0</v>
      </c>
      <c r="C48" s="9">
        <v>0</v>
      </c>
      <c r="D48" s="9">
        <v>0</v>
      </c>
      <c r="E48" s="9">
        <v>0</v>
      </c>
      <c r="F48" s="89">
        <v>0</v>
      </c>
      <c r="G48" s="89">
        <v>0</v>
      </c>
    </row>
    <row r="49" spans="1:7" ht="33.75" customHeight="1">
      <c r="A49" s="8" t="s">
        <v>79</v>
      </c>
      <c r="B49" s="10" t="s">
        <v>16</v>
      </c>
      <c r="C49" s="10" t="s">
        <v>16</v>
      </c>
      <c r="D49" s="10" t="s">
        <v>16</v>
      </c>
      <c r="E49" s="10" t="s">
        <v>16</v>
      </c>
      <c r="F49" s="90" t="s">
        <v>16</v>
      </c>
      <c r="G49" s="90" t="s">
        <v>16</v>
      </c>
    </row>
    <row r="50" spans="1:7" ht="28">
      <c r="A50" s="8" t="s">
        <v>80</v>
      </c>
      <c r="B50" s="13">
        <f>B43+B45+B47-B48</f>
        <v>-112.13697499232715</v>
      </c>
      <c r="C50" s="13">
        <f>C43+C45+C47-C48</f>
        <v>-111.73697499232715</v>
      </c>
      <c r="D50" s="13">
        <f>D43+D45+D47-D48</f>
        <v>-117.48697499232715</v>
      </c>
      <c r="E50" s="13">
        <f>E43+E45+E47-E48</f>
        <v>-117.48697499232715</v>
      </c>
      <c r="F50" s="92">
        <f>F43+F45+F47-F48</f>
        <v>-115.44697499232716</v>
      </c>
      <c r="G50" s="92">
        <f>G43+G45+G47-G48</f>
        <v>-115.10697499232715</v>
      </c>
    </row>
    <row r="51" spans="1:7" ht="28">
      <c r="A51" s="8" t="s">
        <v>82</v>
      </c>
      <c r="B51" s="13" t="s">
        <v>16</v>
      </c>
      <c r="C51" s="13" t="s">
        <v>16</v>
      </c>
      <c r="D51" s="13" t="s">
        <v>16</v>
      </c>
      <c r="E51" s="13" t="s">
        <v>16</v>
      </c>
      <c r="F51" s="92" t="s">
        <v>16</v>
      </c>
      <c r="G51" s="92" t="s">
        <v>16</v>
      </c>
    </row>
    <row r="52" spans="1:7" ht="28">
      <c r="A52" s="22" t="s">
        <v>83</v>
      </c>
      <c r="B52" s="23">
        <f>B25+B30+B33-B34-B50</f>
        <v>151.90818753952379</v>
      </c>
      <c r="C52" s="23">
        <f>C25+C30+C33-C34-C50</f>
        <v>148.50818753952376</v>
      </c>
      <c r="D52" s="23">
        <f>D25+D30+D33-D34-D50</f>
        <v>158.34818753952376</v>
      </c>
      <c r="E52" s="23">
        <f>E25+E30+E33-E34-E50</f>
        <v>155.34818753952376</v>
      </c>
      <c r="F52" s="96">
        <f>F25+F30+F33-F34-F50</f>
        <v>155.2181875395238</v>
      </c>
      <c r="G52" s="96">
        <f>G25+G30+G33-G34-G50</f>
        <v>151.87818753952376</v>
      </c>
    </row>
    <row r="53" spans="1:7" ht="28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97" t="s">
        <v>16</v>
      </c>
      <c r="G53" s="97" t="s">
        <v>16</v>
      </c>
    </row>
    <row r="54" spans="1:7">
      <c r="A54" s="5" t="s">
        <v>86</v>
      </c>
      <c r="B54" s="14"/>
      <c r="C54" s="14"/>
      <c r="D54" s="14"/>
      <c r="E54" s="14"/>
      <c r="F54" s="93"/>
      <c r="G54" s="93"/>
    </row>
    <row r="55" spans="1:7" ht="16.5" customHeight="1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94">
        <v>7</v>
      </c>
      <c r="G55" s="94">
        <v>7</v>
      </c>
    </row>
    <row r="56" spans="1:7" ht="28">
      <c r="A56" s="16" t="s">
        <v>89</v>
      </c>
      <c r="B56" s="17">
        <v>7.56</v>
      </c>
      <c r="C56" s="17">
        <v>7.56</v>
      </c>
      <c r="D56" s="17">
        <v>7.56</v>
      </c>
      <c r="E56" s="17">
        <v>7.56</v>
      </c>
      <c r="F56" s="94">
        <v>7.56</v>
      </c>
      <c r="G56" s="94">
        <v>7.56</v>
      </c>
    </row>
    <row r="57" spans="1:7" ht="28">
      <c r="A57" s="15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98" t="s">
        <v>16</v>
      </c>
      <c r="G57" s="98" t="s">
        <v>16</v>
      </c>
    </row>
    <row r="58" spans="1:7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94">
        <v>0</v>
      </c>
      <c r="G58" s="94">
        <v>0</v>
      </c>
    </row>
    <row r="59" spans="1:7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94">
        <v>26.25</v>
      </c>
      <c r="G59" s="94">
        <v>26.25</v>
      </c>
    </row>
    <row r="60" spans="1:7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94">
        <v>0</v>
      </c>
      <c r="G60" s="94">
        <v>0</v>
      </c>
    </row>
    <row r="61" spans="1:7" ht="28">
      <c r="A61" s="22" t="s">
        <v>108</v>
      </c>
      <c r="B61" s="23">
        <f>B52-B56+B58-B59+B60</f>
        <v>118.09818753952379</v>
      </c>
      <c r="C61" s="23">
        <f>C52-C56+C58-C59+C60</f>
        <v>114.69818753952376</v>
      </c>
      <c r="D61" s="23">
        <f>D52-D56+D58-D59+D60</f>
        <v>124.53818753952376</v>
      </c>
      <c r="E61" s="23">
        <f>E52-E56+E58-E59+E60</f>
        <v>121.53818753952376</v>
      </c>
      <c r="F61" s="96">
        <f>F52-F56+F58-F59+F60</f>
        <v>121.40818753952379</v>
      </c>
      <c r="G61" s="96">
        <f>G52-G56+G58-G59+G60</f>
        <v>118.06818753952376</v>
      </c>
    </row>
    <row r="62" spans="1:7" ht="28">
      <c r="A62" s="24" t="s">
        <v>109</v>
      </c>
      <c r="B62" s="25" t="s">
        <v>16</v>
      </c>
      <c r="C62" s="25" t="s">
        <v>16</v>
      </c>
      <c r="D62" s="25" t="s">
        <v>16</v>
      </c>
      <c r="E62" s="25" t="s">
        <v>16</v>
      </c>
      <c r="F62" s="97" t="s">
        <v>16</v>
      </c>
      <c r="G62" s="97" t="s">
        <v>16</v>
      </c>
    </row>
    <row r="63" spans="1:7">
      <c r="C63" s="2"/>
      <c r="E63" s="2"/>
      <c r="G63" s="88"/>
    </row>
    <row r="64" spans="1:7">
      <c r="A64" s="22" t="s">
        <v>97</v>
      </c>
      <c r="B64" s="23">
        <f>B17+B22-B50+B21+B33</f>
        <v>143.13697499232717</v>
      </c>
      <c r="C64" s="23">
        <f>C17+C22-C50+C21+C33</f>
        <v>142.73697499232713</v>
      </c>
      <c r="D64" s="23">
        <f>D17+D22-D50+D21+D33</f>
        <v>152.52697499232713</v>
      </c>
      <c r="E64" s="23">
        <f>E17+E22-E50+E21+E33</f>
        <v>152.52697499232713</v>
      </c>
      <c r="F64" s="96">
        <f>F17+F22-F50+F21+F33</f>
        <v>146.44697499232717</v>
      </c>
      <c r="G64" s="96">
        <f>G17+G22-G50+G21+G33</f>
        <v>146.10697499232714</v>
      </c>
    </row>
    <row r="65" spans="1:7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97" t="s">
        <v>16</v>
      </c>
      <c r="G65" s="97" t="s">
        <v>16</v>
      </c>
    </row>
  </sheetData>
  <mergeCells count="3">
    <mergeCell ref="B1:C1"/>
    <mergeCell ref="D1:E1"/>
    <mergeCell ref="F1:G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>
      <pane xSplit="1" ySplit="1" topLeftCell="B56" activePane="bottomRight" state="frozen"/>
      <selection pane="topRight"/>
      <selection pane="bottomLeft"/>
      <selection pane="bottomRight" activeCell="F1" sqref="F1:G1048576"/>
    </sheetView>
  </sheetViews>
  <sheetFormatPr defaultColWidth="9" defaultRowHeight="15"/>
  <cols>
    <col min="1" max="1" width="62.08203125" style="1" customWidth="1"/>
    <col min="2" max="2" width="15.58203125" style="2" customWidth="1"/>
    <col min="3" max="3" width="15.58203125" style="3" customWidth="1"/>
    <col min="4" max="4" width="15.58203125" style="2" customWidth="1"/>
    <col min="5" max="5" width="15.58203125" style="3" customWidth="1"/>
    <col min="6" max="6" width="15.58203125" style="88" customWidth="1"/>
    <col min="7" max="7" width="15.58203125" style="3" customWidth="1"/>
    <col min="8" max="16384" width="9" style="3"/>
  </cols>
  <sheetData>
    <row r="1" spans="1:7" ht="14.25" customHeight="1">
      <c r="A1" s="4"/>
      <c r="B1" s="72" t="s">
        <v>100</v>
      </c>
      <c r="C1" s="72"/>
      <c r="D1" s="72" t="s">
        <v>101</v>
      </c>
      <c r="E1" s="72"/>
      <c r="F1" s="73" t="s">
        <v>114</v>
      </c>
      <c r="G1" s="73"/>
    </row>
    <row r="2" spans="1:7" ht="29.25" customHeight="1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74" t="s">
        <v>102</v>
      </c>
      <c r="G2" s="75" t="s">
        <v>110</v>
      </c>
    </row>
    <row r="3" spans="1:7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89">
        <v>2.6</v>
      </c>
      <c r="G3" s="89">
        <v>2.6</v>
      </c>
    </row>
    <row r="4" spans="1:7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9">
        <v>100</v>
      </c>
      <c r="G4" s="89">
        <v>100</v>
      </c>
    </row>
    <row r="5" spans="1:7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90" t="s">
        <v>16</v>
      </c>
      <c r="G5" s="90" t="s">
        <v>16</v>
      </c>
    </row>
    <row r="6" spans="1:7">
      <c r="A6" s="8" t="s">
        <v>17</v>
      </c>
      <c r="B6" s="9">
        <v>1000000</v>
      </c>
      <c r="C6" s="9">
        <v>1000000</v>
      </c>
      <c r="D6" s="9">
        <v>1000000</v>
      </c>
      <c r="E6" s="9">
        <v>1000000</v>
      </c>
      <c r="F6" s="89">
        <v>1000000</v>
      </c>
      <c r="G6" s="89">
        <v>1000000</v>
      </c>
    </row>
    <row r="7" spans="1:7">
      <c r="A7" s="8" t="s">
        <v>19</v>
      </c>
      <c r="B7" s="10" t="s">
        <v>16</v>
      </c>
      <c r="C7" s="10" t="s">
        <v>16</v>
      </c>
      <c r="D7" s="10" t="s">
        <v>16</v>
      </c>
      <c r="E7" s="10" t="s">
        <v>16</v>
      </c>
      <c r="F7" s="90" t="s">
        <v>16</v>
      </c>
      <c r="G7" s="90" t="s">
        <v>16</v>
      </c>
    </row>
    <row r="8" spans="1:7">
      <c r="A8" s="8" t="s">
        <v>20</v>
      </c>
      <c r="B8" s="12">
        <v>0.1</v>
      </c>
      <c r="C8" s="12">
        <v>0.1</v>
      </c>
      <c r="D8" s="12">
        <v>0.1</v>
      </c>
      <c r="E8" s="12">
        <v>0.1</v>
      </c>
      <c r="F8" s="91">
        <v>0.1</v>
      </c>
      <c r="G8" s="91">
        <v>0.1</v>
      </c>
    </row>
    <row r="9" spans="1:7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92" t="s">
        <v>22</v>
      </c>
      <c r="G9" s="92" t="s">
        <v>22</v>
      </c>
    </row>
    <row r="10" spans="1:7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92">
        <v>3</v>
      </c>
      <c r="G10" s="92">
        <v>3</v>
      </c>
    </row>
    <row r="11" spans="1:7">
      <c r="A11" s="5" t="s">
        <v>24</v>
      </c>
      <c r="B11" s="14"/>
      <c r="C11" s="14"/>
      <c r="D11" s="14"/>
      <c r="E11" s="14"/>
      <c r="F11" s="93"/>
      <c r="G11" s="93"/>
    </row>
    <row r="12" spans="1:7" ht="15" customHeight="1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9">
        <v>1</v>
      </c>
      <c r="G12" s="89">
        <v>1</v>
      </c>
    </row>
    <row r="13" spans="1:7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92">
        <v>64</v>
      </c>
      <c r="G13" s="92">
        <v>64</v>
      </c>
    </row>
    <row r="14" spans="1:7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92">
        <v>1</v>
      </c>
      <c r="G14" s="92">
        <v>1</v>
      </c>
    </row>
    <row r="15" spans="1:7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92" t="s">
        <v>16</v>
      </c>
      <c r="G15" s="92" t="s">
        <v>16</v>
      </c>
    </row>
    <row r="16" spans="1:7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9">
        <v>23</v>
      </c>
      <c r="G16" s="89">
        <v>23</v>
      </c>
    </row>
    <row r="17" spans="1:7" ht="28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9">
        <v>23</v>
      </c>
      <c r="G17" s="89">
        <v>23</v>
      </c>
    </row>
    <row r="18" spans="1:7" ht="42">
      <c r="A18" s="15" t="s">
        <v>37</v>
      </c>
      <c r="B18" s="13">
        <f>B19+10*LOG10(B12/B14)-B20</f>
        <v>0</v>
      </c>
      <c r="C18" s="13">
        <f>C19+10*LOG10(C12/C14)-C20</f>
        <v>-3</v>
      </c>
      <c r="D18" s="13">
        <f>D19+10*LOG10(D12/D14)-D20</f>
        <v>0</v>
      </c>
      <c r="E18" s="13">
        <f>E19+10*LOG10(E12/E14)-E20</f>
        <v>-3</v>
      </c>
      <c r="F18" s="92">
        <f>F19+10*LOG10(F12/F14)-F20</f>
        <v>0</v>
      </c>
      <c r="G18" s="92">
        <f>G19+10*LOG10(G12/G14)-G20</f>
        <v>-3</v>
      </c>
    </row>
    <row r="19" spans="1:7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9">
        <v>0</v>
      </c>
      <c r="G19" s="89">
        <v>-3</v>
      </c>
    </row>
    <row r="20" spans="1:7" ht="42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92">
        <v>0</v>
      </c>
      <c r="G20" s="92">
        <v>0</v>
      </c>
    </row>
    <row r="21" spans="1:7" ht="61.5" customHeight="1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92">
        <v>0</v>
      </c>
      <c r="G21" s="92">
        <v>0</v>
      </c>
    </row>
    <row r="22" spans="1:7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9">
        <v>0</v>
      </c>
      <c r="G22" s="89">
        <v>0</v>
      </c>
    </row>
    <row r="23" spans="1:7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9">
        <v>0</v>
      </c>
      <c r="G23" s="89">
        <v>0</v>
      </c>
    </row>
    <row r="24" spans="1:7" ht="28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9">
        <v>1</v>
      </c>
      <c r="G24" s="89">
        <v>1</v>
      </c>
    </row>
    <row r="25" spans="1:7">
      <c r="A25" s="8" t="s">
        <v>49</v>
      </c>
      <c r="B25" s="10" t="s">
        <v>16</v>
      </c>
      <c r="C25" s="10" t="s">
        <v>16</v>
      </c>
      <c r="D25" s="10" t="s">
        <v>16</v>
      </c>
      <c r="E25" s="10" t="s">
        <v>16</v>
      </c>
      <c r="F25" s="90" t="s">
        <v>16</v>
      </c>
      <c r="G25" s="90" t="s">
        <v>16</v>
      </c>
    </row>
    <row r="26" spans="1:7">
      <c r="A26" s="8" t="s">
        <v>51</v>
      </c>
      <c r="B26" s="9">
        <f>B17+B18+B21-B23-B24</f>
        <v>22</v>
      </c>
      <c r="C26" s="9">
        <f>C17+C18+C21-C23-C24</f>
        <v>19</v>
      </c>
      <c r="D26" s="9">
        <f>D17+D18+D21-D23-D24</f>
        <v>22</v>
      </c>
      <c r="E26" s="9">
        <f>E17+E18+E21-E23-E24</f>
        <v>19</v>
      </c>
      <c r="F26" s="89">
        <f>F17+F18+F21-F23-F24</f>
        <v>22</v>
      </c>
      <c r="G26" s="89">
        <f>G17+G18+G21-G23-G24</f>
        <v>19</v>
      </c>
    </row>
    <row r="27" spans="1:7">
      <c r="A27" s="5" t="s">
        <v>52</v>
      </c>
      <c r="B27" s="14"/>
      <c r="C27" s="14"/>
      <c r="D27" s="14"/>
      <c r="E27" s="14"/>
      <c r="F27" s="93"/>
      <c r="G27" s="93"/>
    </row>
    <row r="28" spans="1:7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92">
        <v>192</v>
      </c>
      <c r="G28" s="92">
        <v>192</v>
      </c>
    </row>
    <row r="29" spans="1:7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94">
        <v>4</v>
      </c>
      <c r="G29" s="94">
        <v>4</v>
      </c>
    </row>
    <row r="30" spans="1:7" ht="42">
      <c r="A30" s="8" t="s">
        <v>56</v>
      </c>
      <c r="B30" s="13">
        <f>B31+10*LOG10(B28/B13)-B32</f>
        <v>12.771212547196624</v>
      </c>
      <c r="C30" s="13">
        <f>C31+10*LOG10(C28/C13)-C32</f>
        <v>12.771212547196624</v>
      </c>
      <c r="D30" s="13">
        <f>D31+10*LOG10(D28/D13)-D32</f>
        <v>9.8212125471966232</v>
      </c>
      <c r="E30" s="13">
        <f>E31+10*LOG10(E28/E13)-E32</f>
        <v>9.8212125471966232</v>
      </c>
      <c r="F30" s="92">
        <f>F31+10*LOG10(F28/F13)-F32</f>
        <v>12.771212547196624</v>
      </c>
      <c r="G30" s="92">
        <f>G31+10*LOG10(G28/G13)-G32</f>
        <v>12.771212547196624</v>
      </c>
    </row>
    <row r="31" spans="1:7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9">
        <v>8</v>
      </c>
      <c r="G31" s="89">
        <v>8</v>
      </c>
    </row>
    <row r="32" spans="1:7" ht="42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94">
        <v>0</v>
      </c>
      <c r="G32" s="94">
        <v>0</v>
      </c>
    </row>
    <row r="33" spans="1:7" ht="28">
      <c r="A33" s="18" t="s">
        <v>105</v>
      </c>
      <c r="B33" s="19">
        <v>12</v>
      </c>
      <c r="C33" s="19">
        <v>12</v>
      </c>
      <c r="D33" s="19">
        <v>12.04</v>
      </c>
      <c r="E33" s="19">
        <v>12.04</v>
      </c>
      <c r="F33" s="95">
        <v>12</v>
      </c>
      <c r="G33" s="95">
        <v>12</v>
      </c>
    </row>
    <row r="34" spans="1:7" ht="28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9">
        <v>3</v>
      </c>
      <c r="G34" s="89">
        <v>3</v>
      </c>
    </row>
    <row r="35" spans="1:7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9">
        <v>5</v>
      </c>
      <c r="G35" s="89">
        <v>5</v>
      </c>
    </row>
    <row r="36" spans="1:7">
      <c r="A36" s="8" t="s">
        <v>62</v>
      </c>
      <c r="B36" s="13">
        <v>-174</v>
      </c>
      <c r="C36" s="13">
        <v>-174</v>
      </c>
      <c r="D36" s="13">
        <v>-174</v>
      </c>
      <c r="E36" s="13">
        <v>-174</v>
      </c>
      <c r="F36" s="92">
        <v>-174</v>
      </c>
      <c r="G36" s="92">
        <v>-174</v>
      </c>
    </row>
    <row r="37" spans="1:7">
      <c r="A37" s="40" t="s">
        <v>63</v>
      </c>
      <c r="B37" s="13" t="s">
        <v>16</v>
      </c>
      <c r="C37" s="13" t="s">
        <v>16</v>
      </c>
      <c r="D37" s="13" t="s">
        <v>16</v>
      </c>
      <c r="E37" s="13" t="s">
        <v>16</v>
      </c>
      <c r="F37" s="92" t="s">
        <v>16</v>
      </c>
      <c r="G37" s="92" t="s">
        <v>16</v>
      </c>
    </row>
    <row r="38" spans="1:7">
      <c r="A38" s="41" t="s">
        <v>65</v>
      </c>
      <c r="B38" s="17">
        <v>-999</v>
      </c>
      <c r="C38" s="17">
        <v>-999</v>
      </c>
      <c r="D38" s="17">
        <v>-999</v>
      </c>
      <c r="E38" s="17">
        <v>-999</v>
      </c>
      <c r="F38" s="94">
        <v>-999</v>
      </c>
      <c r="G38" s="94">
        <v>-999</v>
      </c>
    </row>
    <row r="39" spans="1:7" ht="28">
      <c r="A39" s="8" t="s">
        <v>66</v>
      </c>
      <c r="B39" s="10" t="s">
        <v>16</v>
      </c>
      <c r="C39" s="10" t="s">
        <v>16</v>
      </c>
      <c r="D39" s="10" t="s">
        <v>16</v>
      </c>
      <c r="E39" s="10" t="s">
        <v>16</v>
      </c>
      <c r="F39" s="90" t="s">
        <v>16</v>
      </c>
      <c r="G39" s="90" t="s">
        <v>16</v>
      </c>
    </row>
    <row r="40" spans="1:7" ht="28">
      <c r="A40" s="8" t="s">
        <v>107</v>
      </c>
      <c r="B40" s="13">
        <f>10*LOG10(10^((B35+B36)/10)+10^(B38/10))</f>
        <v>-169.00000000000003</v>
      </c>
      <c r="C40" s="13">
        <f>10*LOG10(10^((C35+C36)/10)+10^(C38/10))</f>
        <v>-169.00000000000003</v>
      </c>
      <c r="D40" s="13">
        <f>10*LOG10(10^((D35+D36)/10)+10^(D38/10))</f>
        <v>-169.00000000000003</v>
      </c>
      <c r="E40" s="13">
        <f>10*LOG10(10^((E35+E36)/10)+10^(E38/10))</f>
        <v>-169.00000000000003</v>
      </c>
      <c r="F40" s="92">
        <f>10*LOG10(10^((F35+F36)/10)+10^(F38/10))</f>
        <v>-169.00000000000003</v>
      </c>
      <c r="G40" s="92">
        <f>10*LOG10(10^((G35+G36)/10)+10^(G38/10))</f>
        <v>-169.00000000000003</v>
      </c>
    </row>
    <row r="41" spans="1:7">
      <c r="A41" s="21" t="s">
        <v>68</v>
      </c>
      <c r="B41" s="13" t="s">
        <v>16</v>
      </c>
      <c r="C41" s="13" t="s">
        <v>16</v>
      </c>
      <c r="D41" s="13" t="s">
        <v>16</v>
      </c>
      <c r="E41" s="13" t="s">
        <v>16</v>
      </c>
      <c r="F41" s="92" t="s">
        <v>16</v>
      </c>
      <c r="G41" s="92" t="s">
        <v>16</v>
      </c>
    </row>
    <row r="42" spans="1:7">
      <c r="A42" s="43" t="s">
        <v>70</v>
      </c>
      <c r="B42" s="19">
        <f>28*360*1000</f>
        <v>10080000</v>
      </c>
      <c r="C42" s="19">
        <f>28*360*1000</f>
        <v>10080000</v>
      </c>
      <c r="D42" s="19">
        <f>35*360*1000</f>
        <v>12600000</v>
      </c>
      <c r="E42" s="19">
        <f>35*360*1000</f>
        <v>12600000</v>
      </c>
      <c r="F42" s="95">
        <f>30*360*1000</f>
        <v>10800000</v>
      </c>
      <c r="G42" s="95">
        <f>30*360*1000</f>
        <v>10800000</v>
      </c>
    </row>
    <row r="43" spans="1:7">
      <c r="A43" s="8" t="s">
        <v>71</v>
      </c>
      <c r="B43" s="10" t="s">
        <v>16</v>
      </c>
      <c r="C43" s="10" t="s">
        <v>16</v>
      </c>
      <c r="D43" s="10" t="s">
        <v>16</v>
      </c>
      <c r="E43" s="10" t="s">
        <v>16</v>
      </c>
      <c r="F43" s="90" t="s">
        <v>16</v>
      </c>
      <c r="G43" s="90" t="s">
        <v>16</v>
      </c>
    </row>
    <row r="44" spans="1:7">
      <c r="A44" s="8" t="s">
        <v>72</v>
      </c>
      <c r="B44" s="13">
        <f>B40+10*LOG10(B42)</f>
        <v>-98.965394678904971</v>
      </c>
      <c r="C44" s="13">
        <f>C40+10*LOG10(C42)</f>
        <v>-98.965394678904971</v>
      </c>
      <c r="D44" s="13">
        <f>D40+10*LOG10(D42)</f>
        <v>-97.996294548824409</v>
      </c>
      <c r="E44" s="13">
        <f>E40+10*LOG10(E42)</f>
        <v>-97.996294548824409</v>
      </c>
      <c r="F44" s="92">
        <f>F40+10*LOG10(F42)</f>
        <v>-98.66576244513054</v>
      </c>
      <c r="G44" s="92">
        <f>G40+10*LOG10(G42)</f>
        <v>-98.66576244513054</v>
      </c>
    </row>
    <row r="45" spans="1:7">
      <c r="A45" s="42" t="s">
        <v>73</v>
      </c>
      <c r="B45" s="13" t="s">
        <v>16</v>
      </c>
      <c r="C45" s="13" t="s">
        <v>16</v>
      </c>
      <c r="D45" s="13" t="s">
        <v>16</v>
      </c>
      <c r="E45" s="13" t="s">
        <v>16</v>
      </c>
      <c r="F45" s="92" t="s">
        <v>16</v>
      </c>
      <c r="G45" s="92" t="s">
        <v>16</v>
      </c>
    </row>
    <row r="46" spans="1:7">
      <c r="A46" s="43" t="s">
        <v>75</v>
      </c>
      <c r="B46" s="19">
        <v>-1.3</v>
      </c>
      <c r="C46" s="19">
        <v>-1.3</v>
      </c>
      <c r="D46" s="19">
        <v>-6.16</v>
      </c>
      <c r="E46" s="19">
        <v>-6.16</v>
      </c>
      <c r="F46" s="83">
        <v>-6.57</v>
      </c>
      <c r="G46" s="83">
        <v>-6.53</v>
      </c>
    </row>
    <row r="47" spans="1:7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9">
        <v>2</v>
      </c>
      <c r="G47" s="89">
        <v>2</v>
      </c>
    </row>
    <row r="48" spans="1:7" ht="28">
      <c r="A48" s="8" t="s">
        <v>77</v>
      </c>
      <c r="B48" s="9" t="s">
        <v>16</v>
      </c>
      <c r="C48" s="9" t="s">
        <v>16</v>
      </c>
      <c r="D48" s="9" t="s">
        <v>16</v>
      </c>
      <c r="E48" s="9" t="s">
        <v>16</v>
      </c>
      <c r="F48" s="89" t="s">
        <v>16</v>
      </c>
      <c r="G48" s="89" t="s">
        <v>16</v>
      </c>
    </row>
    <row r="49" spans="1:7" ht="33.75" customHeight="1">
      <c r="A49" s="8" t="s">
        <v>79</v>
      </c>
      <c r="B49" s="9">
        <v>0</v>
      </c>
      <c r="C49" s="9">
        <v>0</v>
      </c>
      <c r="D49" s="9">
        <v>0</v>
      </c>
      <c r="E49" s="9">
        <v>0</v>
      </c>
      <c r="F49" s="89">
        <v>0</v>
      </c>
      <c r="G49" s="89">
        <v>0</v>
      </c>
    </row>
    <row r="50" spans="1:7" ht="28">
      <c r="A50" s="8" t="s">
        <v>80</v>
      </c>
      <c r="B50" s="10" t="s">
        <v>16</v>
      </c>
      <c r="C50" s="10" t="s">
        <v>16</v>
      </c>
      <c r="D50" s="10" t="s">
        <v>16</v>
      </c>
      <c r="E50" s="10" t="s">
        <v>16</v>
      </c>
      <c r="F50" s="90" t="s">
        <v>16</v>
      </c>
      <c r="G50" s="90" t="s">
        <v>16</v>
      </c>
    </row>
    <row r="51" spans="1:7" ht="28">
      <c r="A51" s="8" t="s">
        <v>82</v>
      </c>
      <c r="B51" s="13">
        <f>B44+B46+B47-B49</f>
        <v>-98.265394678904968</v>
      </c>
      <c r="C51" s="13">
        <f>C44+C46+C47-C49</f>
        <v>-98.265394678904968</v>
      </c>
      <c r="D51" s="13">
        <f>D44+D46+D47-D49</f>
        <v>-102.15629454882441</v>
      </c>
      <c r="E51" s="13">
        <f>E44+E46+E47-E49</f>
        <v>-102.15629454882441</v>
      </c>
      <c r="F51" s="92">
        <f>F44+F46+F47-F49</f>
        <v>-103.23576244513055</v>
      </c>
      <c r="G51" s="92">
        <f>G44+G46+G47-G49</f>
        <v>-103.19576244513054</v>
      </c>
    </row>
    <row r="52" spans="1:7" ht="28">
      <c r="A52" s="4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97" t="s">
        <v>16</v>
      </c>
      <c r="G52" s="97" t="s">
        <v>16</v>
      </c>
    </row>
    <row r="53" spans="1:7" ht="28">
      <c r="A53" s="45" t="s">
        <v>85</v>
      </c>
      <c r="B53" s="23">
        <f>B26+B30+B33-B34-B51</f>
        <v>142.03660722610158</v>
      </c>
      <c r="C53" s="23">
        <f>C26+C30+C33-C34-C51</f>
        <v>139.03660722610158</v>
      </c>
      <c r="D53" s="23">
        <f>D26+D30+D33-D34-D51</f>
        <v>143.01750709602103</v>
      </c>
      <c r="E53" s="23">
        <f>E26+E30+E33-E34-E51</f>
        <v>140.01750709602103</v>
      </c>
      <c r="F53" s="96">
        <f>F26+F30+F33-F34-F51</f>
        <v>147.00697499232717</v>
      </c>
      <c r="G53" s="96">
        <f>G26+G30+G33-G34-G51</f>
        <v>143.96697499232715</v>
      </c>
    </row>
    <row r="54" spans="1:7">
      <c r="A54" s="5" t="s">
        <v>86</v>
      </c>
      <c r="B54" s="14"/>
      <c r="C54" s="14"/>
      <c r="D54" s="14"/>
      <c r="E54" s="14"/>
      <c r="F54" s="93"/>
      <c r="G54" s="93"/>
    </row>
    <row r="55" spans="1:7" ht="16.5" customHeight="1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94">
        <v>7</v>
      </c>
      <c r="G55" s="94">
        <v>7</v>
      </c>
    </row>
    <row r="56" spans="1:7" ht="28">
      <c r="A56" s="40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98" t="s">
        <v>16</v>
      </c>
      <c r="G56" s="98" t="s">
        <v>16</v>
      </c>
    </row>
    <row r="57" spans="1:7" ht="28">
      <c r="A57" s="41" t="s">
        <v>90</v>
      </c>
      <c r="B57" s="17">
        <v>4.4800000000000004</v>
      </c>
      <c r="C57" s="17">
        <v>4.4800000000000004</v>
      </c>
      <c r="D57" s="17">
        <v>4.4800000000000004</v>
      </c>
      <c r="E57" s="17">
        <v>4.4800000000000004</v>
      </c>
      <c r="F57" s="94">
        <v>4.4800000000000004</v>
      </c>
      <c r="G57" s="94">
        <v>4.4800000000000004</v>
      </c>
    </row>
    <row r="58" spans="1:7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94">
        <v>0</v>
      </c>
      <c r="G58" s="94">
        <v>0</v>
      </c>
    </row>
    <row r="59" spans="1:7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94">
        <v>26.25</v>
      </c>
      <c r="G59" s="94">
        <v>26.25</v>
      </c>
    </row>
    <row r="60" spans="1:7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94">
        <v>0</v>
      </c>
      <c r="G60" s="94">
        <v>0</v>
      </c>
    </row>
    <row r="61" spans="1:7" ht="28">
      <c r="A61" s="44" t="s">
        <v>108</v>
      </c>
      <c r="B61" s="25" t="s">
        <v>16</v>
      </c>
      <c r="C61" s="25" t="s">
        <v>16</v>
      </c>
      <c r="D61" s="25" t="s">
        <v>16</v>
      </c>
      <c r="E61" s="25" t="s">
        <v>16</v>
      </c>
      <c r="F61" s="97" t="s">
        <v>16</v>
      </c>
      <c r="G61" s="97" t="s">
        <v>16</v>
      </c>
    </row>
    <row r="62" spans="1:7" ht="28">
      <c r="A62" s="45" t="s">
        <v>109</v>
      </c>
      <c r="B62" s="23">
        <f>B53-B57+B58-B59+B60</f>
        <v>111.30660722610159</v>
      </c>
      <c r="C62" s="23">
        <f>C53-C57+C58-C59+C60</f>
        <v>108.30660722610159</v>
      </c>
      <c r="D62" s="23">
        <f>D53-D57+D58-D59+D60</f>
        <v>112.28750709602105</v>
      </c>
      <c r="E62" s="23">
        <f>E53-E57+E58-E59+E60</f>
        <v>109.28750709602105</v>
      </c>
      <c r="F62" s="96">
        <f>F53-F57+F58-F59+F60</f>
        <v>116.27697499232718</v>
      </c>
      <c r="G62" s="96">
        <f>G53-G57+G58-G59+G60</f>
        <v>113.23697499232716</v>
      </c>
    </row>
    <row r="63" spans="1:7">
      <c r="B63" s="46"/>
      <c r="C63" s="46"/>
      <c r="D63" s="46"/>
      <c r="E63" s="46"/>
      <c r="F63" s="99"/>
      <c r="G63" s="99"/>
    </row>
    <row r="64" spans="1:7">
      <c r="A64" s="44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97" t="s">
        <v>16</v>
      </c>
      <c r="G64" s="97" t="s">
        <v>16</v>
      </c>
    </row>
    <row r="65" spans="1:7">
      <c r="A65" s="45" t="s">
        <v>98</v>
      </c>
      <c r="B65" s="23">
        <f>B17-B23-B51+B21+B33</f>
        <v>133.26539467890495</v>
      </c>
      <c r="C65" s="23">
        <f>C17-C23-C51+C21+C33</f>
        <v>133.26539467890495</v>
      </c>
      <c r="D65" s="23">
        <f>D17-D23-D51+D21+D33</f>
        <v>137.1962945488244</v>
      </c>
      <c r="E65" s="23">
        <f>E17-E23-E51+E21+E33</f>
        <v>137.1962945488244</v>
      </c>
      <c r="F65" s="96">
        <f>F17-F23-F51+F21+F33</f>
        <v>138.23576244513055</v>
      </c>
      <c r="G65" s="96">
        <f>G17-G23-G51+G21+G33</f>
        <v>138.19576244513053</v>
      </c>
    </row>
  </sheetData>
  <mergeCells count="3">
    <mergeCell ref="B1:C1"/>
    <mergeCell ref="D1:E1"/>
    <mergeCell ref="F1:G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workbookViewId="0">
      <pane xSplit="1" ySplit="1" topLeftCell="B23" activePane="bottomRight" state="frozen"/>
      <selection pane="topRight"/>
      <selection pane="bottomLeft"/>
      <selection pane="bottomRight" activeCell="G1" sqref="G1:I1048576"/>
    </sheetView>
  </sheetViews>
  <sheetFormatPr defaultColWidth="9" defaultRowHeight="15"/>
  <cols>
    <col min="1" max="1" width="62.08203125" style="1" customWidth="1"/>
    <col min="2" max="2" width="15.58203125" style="2" customWidth="1"/>
    <col min="3" max="4" width="15.58203125" style="3" customWidth="1"/>
    <col min="5" max="5" width="15.58203125" style="2" customWidth="1"/>
    <col min="6" max="6" width="15.58203125" style="3" customWidth="1"/>
    <col min="7" max="7" width="15.58203125" style="88" customWidth="1"/>
    <col min="8" max="9" width="15.58203125" style="3" customWidth="1"/>
    <col min="10" max="16384" width="9" style="3"/>
  </cols>
  <sheetData>
    <row r="1" spans="1:9" ht="14.25" customHeight="1">
      <c r="A1" s="4"/>
      <c r="B1" s="72" t="s">
        <v>100</v>
      </c>
      <c r="C1" s="72"/>
      <c r="D1" s="72"/>
      <c r="E1" s="72" t="s">
        <v>101</v>
      </c>
      <c r="F1" s="72"/>
      <c r="G1" s="73" t="s">
        <v>114</v>
      </c>
      <c r="H1" s="73"/>
      <c r="I1" s="73"/>
    </row>
    <row r="2" spans="1:9" ht="29.25" customHeight="1">
      <c r="A2" s="5" t="s">
        <v>10</v>
      </c>
      <c r="B2" s="47" t="s">
        <v>102</v>
      </c>
      <c r="C2" s="48" t="s">
        <v>103</v>
      </c>
      <c r="D2" s="48" t="s">
        <v>104</v>
      </c>
      <c r="E2" s="47" t="s">
        <v>102</v>
      </c>
      <c r="F2" s="48" t="s">
        <v>104</v>
      </c>
      <c r="G2" s="100" t="s">
        <v>102</v>
      </c>
      <c r="H2" s="101" t="s">
        <v>103</v>
      </c>
      <c r="I2" s="101" t="s">
        <v>104</v>
      </c>
    </row>
    <row r="3" spans="1:9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9">
        <v>4</v>
      </c>
      <c r="G3" s="76">
        <v>2.6</v>
      </c>
      <c r="H3" s="76">
        <v>2.6</v>
      </c>
      <c r="I3" s="76">
        <v>2.6</v>
      </c>
    </row>
    <row r="4" spans="1:9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6">
        <v>100</v>
      </c>
      <c r="H4" s="76">
        <v>100</v>
      </c>
      <c r="I4" s="76">
        <v>100</v>
      </c>
    </row>
    <row r="5" spans="1:9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7" t="s">
        <v>16</v>
      </c>
      <c r="H5" s="77" t="s">
        <v>16</v>
      </c>
      <c r="I5" s="77" t="s">
        <v>16</v>
      </c>
    </row>
    <row r="6" spans="1:9">
      <c r="A6" s="8" t="s">
        <v>17</v>
      </c>
      <c r="B6" s="28" t="s">
        <v>16</v>
      </c>
      <c r="C6" s="28" t="s">
        <v>16</v>
      </c>
      <c r="D6" s="28" t="s">
        <v>16</v>
      </c>
      <c r="E6" s="28" t="s">
        <v>16</v>
      </c>
      <c r="F6" s="28" t="s">
        <v>16</v>
      </c>
      <c r="G6" s="77" t="s">
        <v>16</v>
      </c>
      <c r="H6" s="77" t="s">
        <v>16</v>
      </c>
      <c r="I6" s="77" t="s">
        <v>16</v>
      </c>
    </row>
    <row r="7" spans="1:9">
      <c r="A7" s="8" t="s">
        <v>19</v>
      </c>
      <c r="B7" s="30">
        <v>0.01</v>
      </c>
      <c r="C7" s="30">
        <v>0.01</v>
      </c>
      <c r="D7" s="30">
        <v>0.01</v>
      </c>
      <c r="E7" s="30">
        <v>0.01</v>
      </c>
      <c r="F7" s="30">
        <v>0.01</v>
      </c>
      <c r="G7" s="78">
        <v>0.01</v>
      </c>
      <c r="H7" s="78">
        <v>0.01</v>
      </c>
      <c r="I7" s="78">
        <v>0.01</v>
      </c>
    </row>
    <row r="8" spans="1:9">
      <c r="A8" s="8" t="s">
        <v>20</v>
      </c>
      <c r="B8" s="28" t="s">
        <v>16</v>
      </c>
      <c r="C8" s="28" t="s">
        <v>16</v>
      </c>
      <c r="D8" s="28" t="s">
        <v>16</v>
      </c>
      <c r="E8" s="28" t="s">
        <v>16</v>
      </c>
      <c r="F8" s="28" t="s">
        <v>16</v>
      </c>
      <c r="G8" s="77" t="s">
        <v>16</v>
      </c>
      <c r="H8" s="77" t="s">
        <v>16</v>
      </c>
      <c r="I8" s="77" t="s">
        <v>16</v>
      </c>
    </row>
    <row r="9" spans="1:9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9" t="s">
        <v>22</v>
      </c>
      <c r="H9" s="79" t="s">
        <v>22</v>
      </c>
      <c r="I9" s="79" t="s">
        <v>22</v>
      </c>
    </row>
    <row r="10" spans="1:9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9">
        <v>3</v>
      </c>
      <c r="H10" s="79">
        <v>3</v>
      </c>
      <c r="I10" s="79">
        <v>3</v>
      </c>
    </row>
    <row r="11" spans="1:9">
      <c r="A11" s="5" t="s">
        <v>24</v>
      </c>
      <c r="B11" s="31"/>
      <c r="C11" s="31"/>
      <c r="D11" s="31"/>
      <c r="E11" s="31"/>
      <c r="F11" s="31"/>
      <c r="G11" s="80"/>
      <c r="H11" s="80"/>
      <c r="I11" s="80"/>
    </row>
    <row r="12" spans="1:9" ht="15" customHeight="1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9">
        <v>192</v>
      </c>
      <c r="H12" s="79">
        <v>192</v>
      </c>
      <c r="I12" s="79">
        <v>192</v>
      </c>
    </row>
    <row r="13" spans="1:9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9">
        <v>64</v>
      </c>
      <c r="H13" s="79">
        <v>64</v>
      </c>
      <c r="I13" s="79">
        <v>64</v>
      </c>
    </row>
    <row r="14" spans="1:9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81">
        <v>4</v>
      </c>
      <c r="H14" s="81">
        <v>4</v>
      </c>
      <c r="I14" s="81">
        <v>4</v>
      </c>
    </row>
    <row r="15" spans="1:9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81">
        <v>24</v>
      </c>
      <c r="H15" s="81">
        <v>24</v>
      </c>
      <c r="I15" s="81">
        <v>24</v>
      </c>
    </row>
    <row r="16" spans="1:9">
      <c r="A16" s="8" t="s">
        <v>33</v>
      </c>
      <c r="B16" s="29">
        <f>B15+10*LOG10(B4)</f>
        <v>53</v>
      </c>
      <c r="C16" s="29">
        <f>C15+10*LOG10(C4)</f>
        <v>53</v>
      </c>
      <c r="D16" s="29">
        <f>D15+10*LOG10(D4)</f>
        <v>53</v>
      </c>
      <c r="E16" s="29">
        <f>E15+10*LOG10(E4)</f>
        <v>44</v>
      </c>
      <c r="F16" s="29">
        <f>F15+10*LOG10(F4)</f>
        <v>44</v>
      </c>
      <c r="G16" s="79">
        <f>G15+10*LOG10(G4)</f>
        <v>44</v>
      </c>
      <c r="H16" s="79">
        <f>H15+10*LOG10(H4)</f>
        <v>44</v>
      </c>
      <c r="I16" s="79">
        <f>I15+10*LOG10(I4)</f>
        <v>44</v>
      </c>
    </row>
    <row r="17" spans="1:9" ht="28">
      <c r="A17" s="8" t="s">
        <v>35</v>
      </c>
      <c r="B17" s="29">
        <f>B15+10*LOG10(B41/1000000)</f>
        <v>45.375437381428746</v>
      </c>
      <c r="C17" s="29">
        <f>C15+10*LOG10(C41/1000000)</f>
        <v>45.375437381428746</v>
      </c>
      <c r="D17" s="29">
        <f>D15+10*LOG10(D41/1000000)</f>
        <v>45.375437381428746</v>
      </c>
      <c r="E17" s="29">
        <f>E15+10*LOG10(E41/1000000)</f>
        <v>36.375437381428746</v>
      </c>
      <c r="F17" s="29">
        <f>F15+10*LOG10(F41/1000000)</f>
        <v>36.375437381428746</v>
      </c>
      <c r="G17" s="79">
        <f>G15+10*LOG10(G41/1000000)</f>
        <v>36.375437381428746</v>
      </c>
      <c r="H17" s="79">
        <f>H15+10*LOG10(H41/1000000)</f>
        <v>36.375437381428746</v>
      </c>
      <c r="I17" s="79">
        <f>I15+10*LOG10(I41/1000000)</f>
        <v>36.375437381428746</v>
      </c>
    </row>
    <row r="18" spans="1:9" ht="42">
      <c r="A18" s="15" t="s">
        <v>37</v>
      </c>
      <c r="B18" s="29">
        <f>B19+10*LOG10(B12/B13)-B20</f>
        <v>12.771212547196624</v>
      </c>
      <c r="C18" s="29">
        <f>C19+10*LOG10(C12/C13)-C20</f>
        <v>12.771212547196624</v>
      </c>
      <c r="D18" s="29">
        <f>D19+10*LOG10(D12/D13)-D20</f>
        <v>12.771212547196624</v>
      </c>
      <c r="E18" s="29">
        <f>E19+10*LOG10(E12/E13)-E20</f>
        <v>9.8212125471966232</v>
      </c>
      <c r="F18" s="29">
        <f>F19+10*LOG10(F12/F13)-F20</f>
        <v>9.8212125471966232</v>
      </c>
      <c r="G18" s="79">
        <f>G19+10*LOG10(G12/G13)-G20</f>
        <v>12.771212547196624</v>
      </c>
      <c r="H18" s="79">
        <f>H19+10*LOG10(H12/H13)-H20</f>
        <v>12.771212547196624</v>
      </c>
      <c r="I18" s="79">
        <f>I19+10*LOG10(I12/I13)-I20</f>
        <v>12.771212547196624</v>
      </c>
    </row>
    <row r="19" spans="1:9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9">
        <v>8</v>
      </c>
      <c r="H19" s="79">
        <v>8</v>
      </c>
      <c r="I19" s="79">
        <v>8</v>
      </c>
    </row>
    <row r="20" spans="1:9" ht="42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81">
        <v>0</v>
      </c>
      <c r="H20" s="81">
        <v>0</v>
      </c>
      <c r="I20" s="81">
        <v>0</v>
      </c>
    </row>
    <row r="21" spans="1:9" ht="61.5" customHeight="1">
      <c r="A21" s="33" t="s">
        <v>43</v>
      </c>
      <c r="B21" s="34">
        <v>8</v>
      </c>
      <c r="C21" s="34">
        <v>8</v>
      </c>
      <c r="D21" s="34">
        <v>8</v>
      </c>
      <c r="E21" s="34">
        <v>1.61</v>
      </c>
      <c r="F21" s="34">
        <v>1.61</v>
      </c>
      <c r="G21" s="82">
        <v>8</v>
      </c>
      <c r="H21" s="82">
        <v>8</v>
      </c>
      <c r="I21" s="82">
        <v>8</v>
      </c>
    </row>
    <row r="22" spans="1:9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9">
        <v>0</v>
      </c>
      <c r="H22" s="79">
        <v>0</v>
      </c>
      <c r="I22" s="79">
        <v>0</v>
      </c>
    </row>
    <row r="23" spans="1:9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9">
        <v>0</v>
      </c>
      <c r="H23" s="79">
        <v>0</v>
      </c>
      <c r="I23" s="79">
        <v>0</v>
      </c>
    </row>
    <row r="24" spans="1:9" ht="28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9">
        <v>3</v>
      </c>
      <c r="H24" s="79">
        <v>3</v>
      </c>
      <c r="I24" s="79">
        <v>3</v>
      </c>
    </row>
    <row r="25" spans="1:9">
      <c r="A25" s="8" t="s">
        <v>49</v>
      </c>
      <c r="B25" s="29">
        <f>B17+B18+B21+B22-B24</f>
        <v>63.146649928625379</v>
      </c>
      <c r="C25" s="29">
        <f>C17+C18+C21+C22-C24</f>
        <v>63.146649928625379</v>
      </c>
      <c r="D25" s="29">
        <f>D17+D18+D21+D22-D24</f>
        <v>63.146649928625379</v>
      </c>
      <c r="E25" s="29">
        <f>E17+E18+E21+E22-E24</f>
        <v>44.806649928625369</v>
      </c>
      <c r="F25" s="29">
        <f>F17+F18+F21+F22-F24</f>
        <v>44.806649928625369</v>
      </c>
      <c r="G25" s="79">
        <f>G17+G18+G21+G22-G24</f>
        <v>54.146649928625372</v>
      </c>
      <c r="H25" s="79">
        <f>H17+H18+H21+H22-H24</f>
        <v>54.146649928625372</v>
      </c>
      <c r="I25" s="79">
        <f>I17+I18+I21+I22-I24</f>
        <v>54.146649928625372</v>
      </c>
    </row>
    <row r="26" spans="1:9">
      <c r="A26" s="8" t="s">
        <v>51</v>
      </c>
      <c r="B26" s="28" t="s">
        <v>16</v>
      </c>
      <c r="C26" s="28" t="s">
        <v>16</v>
      </c>
      <c r="D26" s="28" t="s">
        <v>16</v>
      </c>
      <c r="E26" s="28" t="s">
        <v>16</v>
      </c>
      <c r="F26" s="28" t="s">
        <v>16</v>
      </c>
      <c r="G26" s="77" t="s">
        <v>16</v>
      </c>
      <c r="H26" s="77" t="s">
        <v>16</v>
      </c>
      <c r="I26" s="77" t="s">
        <v>16</v>
      </c>
    </row>
    <row r="27" spans="1:9">
      <c r="A27" s="5" t="s">
        <v>52</v>
      </c>
      <c r="B27" s="31"/>
      <c r="C27" s="31"/>
      <c r="D27" s="31"/>
      <c r="E27" s="31"/>
      <c r="F27" s="31"/>
      <c r="G27" s="80"/>
      <c r="H27" s="80"/>
      <c r="I27" s="80"/>
    </row>
    <row r="28" spans="1:9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9">
        <v>4</v>
      </c>
      <c r="H28" s="79">
        <v>2</v>
      </c>
      <c r="I28" s="79">
        <v>1</v>
      </c>
    </row>
    <row r="29" spans="1:9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9">
        <v>4</v>
      </c>
      <c r="H29" s="79">
        <v>2</v>
      </c>
      <c r="I29" s="79">
        <v>1</v>
      </c>
    </row>
    <row r="30" spans="1:9" ht="42">
      <c r="A30" s="8" t="s">
        <v>56</v>
      </c>
      <c r="B30" s="29">
        <f>B31+10*LOG10(B28/B29)-B32</f>
        <v>0</v>
      </c>
      <c r="C30" s="29">
        <f>C31+10*LOG10(C28/C29)-C32</f>
        <v>-3</v>
      </c>
      <c r="D30" s="29">
        <f>D31+10*LOG10(D28/D29)-D32</f>
        <v>-3</v>
      </c>
      <c r="E30" s="29">
        <f>E31+10*LOG10(E28/E29)-E32</f>
        <v>0</v>
      </c>
      <c r="F30" s="29">
        <f>F31+10*LOG10(F28/F29)-F32</f>
        <v>-3</v>
      </c>
      <c r="G30" s="79">
        <f>G31+10*LOG10(G28/G29)-G32</f>
        <v>0</v>
      </c>
      <c r="H30" s="79">
        <f>H31+10*LOG10(H28/H29)-H32</f>
        <v>-3</v>
      </c>
      <c r="I30" s="79">
        <f>I31+10*LOG10(I28/I29)-I32</f>
        <v>-3</v>
      </c>
    </row>
    <row r="31" spans="1:9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9">
        <v>0</v>
      </c>
      <c r="H31" s="79">
        <v>-3</v>
      </c>
      <c r="I31" s="79">
        <v>-3</v>
      </c>
    </row>
    <row r="32" spans="1:9" ht="42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9">
        <v>0</v>
      </c>
      <c r="H32" s="79">
        <v>0</v>
      </c>
      <c r="I32" s="79">
        <v>0</v>
      </c>
    </row>
    <row r="33" spans="1:9" ht="28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9">
        <v>0</v>
      </c>
      <c r="H33" s="79">
        <v>0</v>
      </c>
      <c r="I33" s="79">
        <v>0</v>
      </c>
    </row>
    <row r="34" spans="1:9" ht="28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9">
        <v>1</v>
      </c>
      <c r="H34" s="79">
        <v>1</v>
      </c>
      <c r="I34" s="79">
        <v>1</v>
      </c>
    </row>
    <row r="35" spans="1:9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6">
        <v>7</v>
      </c>
      <c r="H35" s="76">
        <v>7</v>
      </c>
      <c r="I35" s="76">
        <v>7</v>
      </c>
    </row>
    <row r="36" spans="1:9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6">
        <v>-174</v>
      </c>
      <c r="H36" s="76">
        <v>-174</v>
      </c>
      <c r="I36" s="76">
        <v>-174</v>
      </c>
    </row>
    <row r="37" spans="1:9">
      <c r="A37" s="16" t="s">
        <v>63</v>
      </c>
      <c r="B37" s="32">
        <v>-999</v>
      </c>
      <c r="C37" s="32">
        <v>-999</v>
      </c>
      <c r="D37" s="32">
        <v>-999</v>
      </c>
      <c r="E37" s="32">
        <v>-999</v>
      </c>
      <c r="F37" s="32">
        <v>-999</v>
      </c>
      <c r="G37" s="81">
        <v>-999</v>
      </c>
      <c r="H37" s="81">
        <v>-999</v>
      </c>
      <c r="I37" s="81">
        <v>-999</v>
      </c>
    </row>
    <row r="38" spans="1:9">
      <c r="A38" s="15" t="s">
        <v>65</v>
      </c>
      <c r="B38" s="29" t="s">
        <v>16</v>
      </c>
      <c r="C38" s="29" t="s">
        <v>16</v>
      </c>
      <c r="D38" s="29" t="s">
        <v>16</v>
      </c>
      <c r="E38" s="29" t="s">
        <v>16</v>
      </c>
      <c r="F38" s="29" t="s">
        <v>16</v>
      </c>
      <c r="G38" s="79" t="s">
        <v>16</v>
      </c>
      <c r="H38" s="79" t="s">
        <v>16</v>
      </c>
      <c r="I38" s="79" t="s">
        <v>16</v>
      </c>
    </row>
    <row r="39" spans="1:9" ht="28">
      <c r="A39" s="8" t="s">
        <v>106</v>
      </c>
      <c r="B39" s="29">
        <f>10*LOG10(10^((B35+B36)/10)+10^(B37/10))</f>
        <v>-167.00000000000003</v>
      </c>
      <c r="C39" s="29">
        <f>10*LOG10(10^((C35+C36)/10)+10^(C37/10))</f>
        <v>-167.00000000000003</v>
      </c>
      <c r="D39" s="29">
        <f>10*LOG10(10^((D35+D36)/10)+10^(D37/10))</f>
        <v>-167.00000000000003</v>
      </c>
      <c r="E39" s="29">
        <f>10*LOG10(10^((E35+E36)/10)+10^(E37/10))</f>
        <v>-167.00000000000003</v>
      </c>
      <c r="F39" s="29">
        <f>10*LOG10(10^((F35+F36)/10)+10^(F37/10))</f>
        <v>-167.00000000000003</v>
      </c>
      <c r="G39" s="79">
        <f>10*LOG10(10^((G35+G36)/10)+10^(G37/10))</f>
        <v>-167.00000000000003</v>
      </c>
      <c r="H39" s="79">
        <f>10*LOG10(10^((H35+H36)/10)+10^(H37/10))</f>
        <v>-167.00000000000003</v>
      </c>
      <c r="I39" s="79">
        <f>10*LOG10(10^((I35+I36)/10)+10^(I37/10))</f>
        <v>-167.00000000000003</v>
      </c>
    </row>
    <row r="40" spans="1:9" ht="28">
      <c r="A40" s="8" t="s">
        <v>107</v>
      </c>
      <c r="B40" s="28" t="s">
        <v>16</v>
      </c>
      <c r="C40" s="28" t="s">
        <v>16</v>
      </c>
      <c r="D40" s="28" t="s">
        <v>16</v>
      </c>
      <c r="E40" s="28" t="s">
        <v>16</v>
      </c>
      <c r="F40" s="28" t="s">
        <v>16</v>
      </c>
      <c r="G40" s="77" t="s">
        <v>16</v>
      </c>
      <c r="H40" s="77" t="s">
        <v>16</v>
      </c>
      <c r="I40" s="77" t="s">
        <v>16</v>
      </c>
    </row>
    <row r="41" spans="1:9">
      <c r="A41" s="21" t="s">
        <v>68</v>
      </c>
      <c r="B41" s="29">
        <f>48*360*1000</f>
        <v>17280000</v>
      </c>
      <c r="C41" s="29">
        <f>48*360*1000</f>
        <v>17280000</v>
      </c>
      <c r="D41" s="29">
        <f>48*360*1000</f>
        <v>17280000</v>
      </c>
      <c r="E41" s="29">
        <f>48*360*1000</f>
        <v>17280000</v>
      </c>
      <c r="F41" s="29">
        <f>48*360*1000</f>
        <v>17280000</v>
      </c>
      <c r="G41" s="79">
        <f>48*360*1000</f>
        <v>17280000</v>
      </c>
      <c r="H41" s="79">
        <f>48*360*1000</f>
        <v>17280000</v>
      </c>
      <c r="I41" s="79">
        <f>48*360*1000</f>
        <v>17280000</v>
      </c>
    </row>
    <row r="42" spans="1:9">
      <c r="A42" s="21" t="s">
        <v>70</v>
      </c>
      <c r="B42" s="29" t="s">
        <v>16</v>
      </c>
      <c r="C42" s="29" t="s">
        <v>16</v>
      </c>
      <c r="D42" s="29" t="s">
        <v>16</v>
      </c>
      <c r="E42" s="29" t="s">
        <v>16</v>
      </c>
      <c r="F42" s="29" t="s">
        <v>16</v>
      </c>
      <c r="G42" s="79" t="s">
        <v>16</v>
      </c>
      <c r="H42" s="79" t="s">
        <v>16</v>
      </c>
      <c r="I42" s="79" t="s">
        <v>16</v>
      </c>
    </row>
    <row r="43" spans="1:9">
      <c r="A43" s="8" t="s">
        <v>71</v>
      </c>
      <c r="B43" s="29">
        <f>B39+10*LOG10(B41)</f>
        <v>-94.624562618571289</v>
      </c>
      <c r="C43" s="29">
        <f>C39+10*LOG10(C41)</f>
        <v>-94.624562618571289</v>
      </c>
      <c r="D43" s="29">
        <f>D39+10*LOG10(D41)</f>
        <v>-94.624562618571289</v>
      </c>
      <c r="E43" s="29">
        <f>E39+10*LOG10(E41)</f>
        <v>-94.624562618571289</v>
      </c>
      <c r="F43" s="29">
        <f>F39+10*LOG10(F41)</f>
        <v>-94.624562618571289</v>
      </c>
      <c r="G43" s="79">
        <f>G39+10*LOG10(G41)</f>
        <v>-94.624562618571289</v>
      </c>
      <c r="H43" s="79">
        <f>H39+10*LOG10(H41)</f>
        <v>-94.624562618571289</v>
      </c>
      <c r="I43" s="79">
        <f>I39+10*LOG10(I41)</f>
        <v>-94.624562618571289</v>
      </c>
    </row>
    <row r="44" spans="1:9">
      <c r="A44" s="8" t="s">
        <v>72</v>
      </c>
      <c r="B44" s="28" t="s">
        <v>16</v>
      </c>
      <c r="C44" s="28" t="s">
        <v>16</v>
      </c>
      <c r="D44" s="28" t="s">
        <v>16</v>
      </c>
      <c r="E44" s="28" t="s">
        <v>16</v>
      </c>
      <c r="F44" s="28" t="s">
        <v>16</v>
      </c>
      <c r="G44" s="77" t="s">
        <v>16</v>
      </c>
      <c r="H44" s="77" t="s">
        <v>16</v>
      </c>
      <c r="I44" s="77" t="s">
        <v>16</v>
      </c>
    </row>
    <row r="45" spans="1:9">
      <c r="A45" s="18" t="s">
        <v>73</v>
      </c>
      <c r="B45" s="19">
        <v>-11.1</v>
      </c>
      <c r="C45" s="19">
        <v>-8.3000000000000007</v>
      </c>
      <c r="D45" s="19">
        <v>-4.8</v>
      </c>
      <c r="E45" s="19">
        <v>-11.36</v>
      </c>
      <c r="F45" s="19">
        <v>-5.13</v>
      </c>
      <c r="G45" s="83">
        <v>-12.68</v>
      </c>
      <c r="H45" s="83">
        <v>-9.3800000000000008</v>
      </c>
      <c r="I45" s="83">
        <v>-5.41</v>
      </c>
    </row>
    <row r="46" spans="1:9">
      <c r="A46" s="21" t="s">
        <v>75</v>
      </c>
      <c r="B46" s="29" t="s">
        <v>16</v>
      </c>
      <c r="C46" s="29" t="s">
        <v>16</v>
      </c>
      <c r="D46" s="29" t="s">
        <v>16</v>
      </c>
      <c r="E46" s="29" t="s">
        <v>16</v>
      </c>
      <c r="F46" s="29" t="s">
        <v>16</v>
      </c>
      <c r="G46" s="79" t="s">
        <v>16</v>
      </c>
      <c r="H46" s="79" t="s">
        <v>16</v>
      </c>
      <c r="I46" s="79" t="s">
        <v>16</v>
      </c>
    </row>
    <row r="47" spans="1:9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9">
        <v>2</v>
      </c>
      <c r="H47" s="79">
        <v>2</v>
      </c>
      <c r="I47" s="79">
        <v>2</v>
      </c>
    </row>
    <row r="48" spans="1:9" ht="28">
      <c r="A48" s="8" t="s">
        <v>77</v>
      </c>
      <c r="B48" s="27">
        <v>0</v>
      </c>
      <c r="C48" s="27">
        <v>0</v>
      </c>
      <c r="D48" s="27">
        <v>0</v>
      </c>
      <c r="E48" s="27">
        <v>0</v>
      </c>
      <c r="F48" s="27">
        <v>0</v>
      </c>
      <c r="G48" s="76">
        <v>0</v>
      </c>
      <c r="H48" s="76">
        <v>0</v>
      </c>
      <c r="I48" s="76">
        <v>0</v>
      </c>
    </row>
    <row r="49" spans="1:9" ht="33.75" customHeight="1">
      <c r="A49" s="8" t="s">
        <v>79</v>
      </c>
      <c r="B49" s="28" t="s">
        <v>16</v>
      </c>
      <c r="C49" s="28" t="s">
        <v>16</v>
      </c>
      <c r="D49" s="28" t="s">
        <v>16</v>
      </c>
      <c r="E49" s="28" t="s">
        <v>16</v>
      </c>
      <c r="F49" s="28" t="s">
        <v>16</v>
      </c>
      <c r="G49" s="77" t="s">
        <v>16</v>
      </c>
      <c r="H49" s="77" t="s">
        <v>16</v>
      </c>
      <c r="I49" s="77" t="s">
        <v>16</v>
      </c>
    </row>
    <row r="50" spans="1:9" ht="28">
      <c r="A50" s="8" t="s">
        <v>80</v>
      </c>
      <c r="B50" s="29">
        <f>B43+B45+B47-B48</f>
        <v>-103.72456261857128</v>
      </c>
      <c r="C50" s="29">
        <f>C43+C45+C47-C48</f>
        <v>-100.92456261857129</v>
      </c>
      <c r="D50" s="29">
        <f>D43+D45+D47-D48</f>
        <v>-97.424562618571287</v>
      </c>
      <c r="E50" s="29">
        <f>E43+E45+E47-E48</f>
        <v>-103.98456261857129</v>
      </c>
      <c r="F50" s="29">
        <f>F43+F45+F47-F48</f>
        <v>-97.754562618571285</v>
      </c>
      <c r="G50" s="79">
        <f>G43+G45+G47-G48</f>
        <v>-105.30456261857128</v>
      </c>
      <c r="H50" s="79">
        <f>H43+H45+H47-H48</f>
        <v>-102.00456261857128</v>
      </c>
      <c r="I50" s="79">
        <f>I43+I45+I47-I48</f>
        <v>-98.034562618571286</v>
      </c>
    </row>
    <row r="51" spans="1:9" ht="28">
      <c r="A51" s="8" t="s">
        <v>82</v>
      </c>
      <c r="B51" s="28" t="s">
        <v>16</v>
      </c>
      <c r="C51" s="28" t="s">
        <v>16</v>
      </c>
      <c r="D51" s="28" t="s">
        <v>16</v>
      </c>
      <c r="E51" s="28" t="s">
        <v>16</v>
      </c>
      <c r="F51" s="28" t="s">
        <v>16</v>
      </c>
      <c r="G51" s="77" t="s">
        <v>16</v>
      </c>
      <c r="H51" s="77" t="s">
        <v>16</v>
      </c>
      <c r="I51" s="77" t="s">
        <v>16</v>
      </c>
    </row>
    <row r="52" spans="1:9" ht="28">
      <c r="A52" s="22" t="s">
        <v>83</v>
      </c>
      <c r="B52" s="37">
        <f>B25+B30+B33-B34-B50</f>
        <v>165.87121254719665</v>
      </c>
      <c r="C52" s="37">
        <f>C25+C30+C33-C34-C50</f>
        <v>160.07121254719667</v>
      </c>
      <c r="D52" s="37">
        <f>D25+D30+D33-D34-D50</f>
        <v>156.57121254719667</v>
      </c>
      <c r="E52" s="37">
        <f>E25+E30+E33-E34-E50</f>
        <v>147.79121254719666</v>
      </c>
      <c r="F52" s="37">
        <f>F25+F30+F33-F34-F50</f>
        <v>138.56121254719665</v>
      </c>
      <c r="G52" s="84">
        <f>G25+G30+G33-G34-G50</f>
        <v>158.45121254719666</v>
      </c>
      <c r="H52" s="84">
        <f t="shared" ref="H52:I52" si="0">H25+H30+H33-H34-H50</f>
        <v>152.15121254719665</v>
      </c>
      <c r="I52" s="84">
        <f t="shared" si="0"/>
        <v>148.18121254719665</v>
      </c>
    </row>
    <row r="53" spans="1:9" ht="28">
      <c r="A53" s="24" t="s">
        <v>85</v>
      </c>
      <c r="B53" s="36" t="s">
        <v>16</v>
      </c>
      <c r="C53" s="36" t="s">
        <v>16</v>
      </c>
      <c r="D53" s="36" t="s">
        <v>16</v>
      </c>
      <c r="E53" s="36" t="s">
        <v>16</v>
      </c>
      <c r="F53" s="36" t="s">
        <v>16</v>
      </c>
      <c r="G53" s="85" t="s">
        <v>16</v>
      </c>
      <c r="H53" s="85" t="s">
        <v>16</v>
      </c>
      <c r="I53" s="85" t="s">
        <v>16</v>
      </c>
    </row>
    <row r="54" spans="1:9">
      <c r="A54" s="5" t="s">
        <v>86</v>
      </c>
      <c r="B54" s="31"/>
      <c r="C54" s="31"/>
      <c r="D54" s="31"/>
      <c r="E54" s="31"/>
      <c r="F54" s="31"/>
      <c r="G54" s="80"/>
      <c r="H54" s="80"/>
      <c r="I54" s="80"/>
    </row>
    <row r="55" spans="1:9" ht="16.5" customHeight="1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81">
        <v>7</v>
      </c>
      <c r="H55" s="81">
        <v>7</v>
      </c>
      <c r="I55" s="81">
        <v>7</v>
      </c>
    </row>
    <row r="56" spans="1:9" ht="28">
      <c r="A56" s="16" t="s">
        <v>89</v>
      </c>
      <c r="B56" s="32">
        <v>7.56</v>
      </c>
      <c r="C56" s="32">
        <v>7.56</v>
      </c>
      <c r="D56" s="32">
        <v>7.56</v>
      </c>
      <c r="E56" s="32">
        <v>7.56</v>
      </c>
      <c r="F56" s="32">
        <v>7.56</v>
      </c>
      <c r="G56" s="81">
        <v>7.56</v>
      </c>
      <c r="H56" s="81">
        <v>7.56</v>
      </c>
      <c r="I56" s="81">
        <v>7.56</v>
      </c>
    </row>
    <row r="57" spans="1:9" ht="28">
      <c r="A57" s="15" t="s">
        <v>90</v>
      </c>
      <c r="B57" s="38" t="s">
        <v>16</v>
      </c>
      <c r="C57" s="38" t="s">
        <v>16</v>
      </c>
      <c r="D57" s="38" t="s">
        <v>16</v>
      </c>
      <c r="E57" s="38" t="s">
        <v>16</v>
      </c>
      <c r="F57" s="38" t="s">
        <v>16</v>
      </c>
      <c r="G57" s="86" t="s">
        <v>16</v>
      </c>
      <c r="H57" s="86" t="s">
        <v>16</v>
      </c>
      <c r="I57" s="86" t="s">
        <v>16</v>
      </c>
    </row>
    <row r="58" spans="1:9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81">
        <v>0</v>
      </c>
      <c r="H58" s="81">
        <v>0</v>
      </c>
      <c r="I58" s="81">
        <v>0</v>
      </c>
    </row>
    <row r="59" spans="1:9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81">
        <v>26.25</v>
      </c>
      <c r="H59" s="81">
        <v>26.25</v>
      </c>
      <c r="I59" s="81">
        <v>26.25</v>
      </c>
    </row>
    <row r="60" spans="1:9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81">
        <v>0</v>
      </c>
      <c r="H60" s="81">
        <v>0</v>
      </c>
      <c r="I60" s="81">
        <v>0</v>
      </c>
    </row>
    <row r="61" spans="1:9" ht="28">
      <c r="A61" s="22" t="s">
        <v>108</v>
      </c>
      <c r="B61" s="37">
        <f>B52-B56+B58-B59+B60</f>
        <v>132.06121254719665</v>
      </c>
      <c r="C61" s="37">
        <f>C52-C56+C58-C59+C60</f>
        <v>126.26121254719666</v>
      </c>
      <c r="D61" s="37">
        <f>D52-D56+D58-D59+D60</f>
        <v>122.76121254719666</v>
      </c>
      <c r="E61" s="37">
        <f>E52-E56+E58-E59+E60</f>
        <v>113.98121254719666</v>
      </c>
      <c r="F61" s="37">
        <f>F52-F56+F58-F59+F60</f>
        <v>104.75121254719664</v>
      </c>
      <c r="G61" s="84">
        <f>G52-G56+G58-G59+G60</f>
        <v>124.64121254719666</v>
      </c>
      <c r="H61" s="84">
        <f t="shared" ref="H61:I61" si="1">H52-H56+H58-H59+H60</f>
        <v>118.34121254719665</v>
      </c>
      <c r="I61" s="84">
        <f t="shared" si="1"/>
        <v>114.37121254719665</v>
      </c>
    </row>
    <row r="62" spans="1:9" ht="28">
      <c r="A62" s="24" t="s">
        <v>109</v>
      </c>
      <c r="B62" s="36" t="s">
        <v>16</v>
      </c>
      <c r="C62" s="36" t="s">
        <v>16</v>
      </c>
      <c r="D62" s="36" t="s">
        <v>16</v>
      </c>
      <c r="E62" s="36" t="s">
        <v>16</v>
      </c>
      <c r="F62" s="36" t="s">
        <v>16</v>
      </c>
      <c r="G62" s="85" t="s">
        <v>16</v>
      </c>
      <c r="H62" s="85" t="s">
        <v>16</v>
      </c>
      <c r="I62" s="85" t="s">
        <v>16</v>
      </c>
    </row>
    <row r="63" spans="1:9">
      <c r="B63" s="39"/>
      <c r="C63" s="39"/>
      <c r="D63" s="39"/>
      <c r="E63" s="39"/>
      <c r="F63" s="39"/>
      <c r="G63" s="87"/>
      <c r="H63" s="87"/>
      <c r="I63" s="87"/>
    </row>
    <row r="64" spans="1:9">
      <c r="A64" s="22" t="s">
        <v>97</v>
      </c>
      <c r="B64" s="37">
        <f>B17+B22-B50+B21+B33</f>
        <v>157.10000000000002</v>
      </c>
      <c r="C64" s="37">
        <f>C17+C22-C50+C21+C33</f>
        <v>154.30000000000004</v>
      </c>
      <c r="D64" s="37">
        <f>D17+D22-D50+D21+D33</f>
        <v>150.80000000000004</v>
      </c>
      <c r="E64" s="37">
        <f>E17+E22-E50+E21+E33</f>
        <v>141.97000000000006</v>
      </c>
      <c r="F64" s="37">
        <f>F17+F22-F50+F21+F33</f>
        <v>135.74000000000004</v>
      </c>
      <c r="G64" s="84">
        <f>G17+G22-G50+G21+G33</f>
        <v>149.68000000000004</v>
      </c>
      <c r="H64" s="84">
        <f>H17+H22-H50+H21+H33</f>
        <v>146.38000000000002</v>
      </c>
      <c r="I64" s="84">
        <f>I17+I22-I50+I21+I33</f>
        <v>142.41000000000003</v>
      </c>
    </row>
    <row r="65" spans="1:9">
      <c r="A65" s="24" t="s">
        <v>98</v>
      </c>
      <c r="B65" s="36" t="s">
        <v>16</v>
      </c>
      <c r="C65" s="36" t="s">
        <v>16</v>
      </c>
      <c r="D65" s="36" t="s">
        <v>16</v>
      </c>
      <c r="E65" s="36" t="s">
        <v>16</v>
      </c>
      <c r="F65" s="36" t="s">
        <v>16</v>
      </c>
      <c r="G65" s="85" t="s">
        <v>16</v>
      </c>
      <c r="H65" s="85" t="s">
        <v>16</v>
      </c>
      <c r="I65" s="85" t="s">
        <v>16</v>
      </c>
    </row>
  </sheetData>
  <mergeCells count="3">
    <mergeCell ref="B1:D1"/>
    <mergeCell ref="E1:F1"/>
    <mergeCell ref="G1:I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182760-64C2-4104-83CF-0534E743D2A6}">
  <ds:schemaRefs/>
</ds:datastoreItem>
</file>

<file path=customXml/itemProps2.xml><?xml version="1.0" encoding="utf-8"?>
<ds:datastoreItem xmlns:ds="http://schemas.openxmlformats.org/officeDocument/2006/customXml" ds:itemID="{3DB4C97F-E777-4938-90FA-2500A9B43DA3}">
  <ds:schemaRefs/>
</ds:datastoreItem>
</file>

<file path=customXml/itemProps3.xml><?xml version="1.0" encoding="utf-8"?>
<ds:datastoreItem xmlns:ds="http://schemas.openxmlformats.org/officeDocument/2006/customXml" ds:itemID="{6BF6537E-1188-49EC-BB51-9E3C33102FA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B4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左志松(Jason)</cp:lastModifiedBy>
  <cp:lastPrinted>2006-01-19T03:50:00Z</cp:lastPrinted>
  <dcterms:created xsi:type="dcterms:W3CDTF">2003-11-11T03:59:00Z</dcterms:created>
  <dcterms:modified xsi:type="dcterms:W3CDTF">2020-10-20T07:46:08Z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
SpQXKoG3kDrHxbtwjjI2bTOdUwIkYr/W5/+ylhwSIPBkBSDq6AQyWQGUv+jLThg3nrFatU8D_x000d__x000d_
RxtLhhYzX+BOVOjRyKSUGFoqvbhe2mN9kaXYBU4xRuexYD0ZYCcYqGJrDgubNmnPhNmEYf4a_x000d__x000d_
+x3adntaFX6SA9Biln0bE</vt:lpwstr>
  </property>
  <property fmtid="{D5CDD505-2E9C-101B-9397-08002B2CF9AE}" pid="3" name="_ms_pID_7253431">
    <vt:lpwstr>D8O3VmwI+Z+PlISGjFExb4WrgeTq4XPkfm0hCre81xp56PEebhl_x000d__x000d_
XYYXFD11XlLvvike5JRQtmqtTp4NshrAT8MsoZP7ICMzMUYFkHT930bCAaaAhcJX/MpzdKQQ_x000d__x000d_
4Hyq5K+q74HwhApKetItk1FOE2x06JQRrdmUyTTBnHF0jbdXNYG1uTWPm9eJFNsKgN98Nr25_x000d__x000d_
s3UqtHQxxlK3pQexaSvmzHwV41HRA6xXiARy3iGtqp</vt:lpwstr>
  </property>
  <property fmtid="{D5CDD505-2E9C-101B-9397-08002B2CF9AE}" pid="4" name="_ms_pID_7253432">
    <vt:lpwstr>oNeTSWQYm0V5/MXRxHPt5ydn4yE2/u_x000d__x000d_
OQM/XRq8IseLeSeO9Eh/26gAvz5+qhierc1T8lvMZuPaU36C/9G9PuxqRsVgLFiPPxNFudRA_x000d__x000d_
AGuFqScwKMQtVeOuWcxq2qiNRCNBrGLp0A0L1Uba+TxrBvw/TowZdC4rQ07UpqVflcfepn32_x000d__x000d_
QtuRfZiZW20W7j/yyk5RsN1Kd44oVQTQuz4kuVKSNALeLaLc5hVkRqeL3TvVNn/</vt:lpwstr>
  </property>
  <property fmtid="{D5CDD505-2E9C-101B-9397-08002B2CF9AE}" pid="5" name="_ms_pID_7253433">
    <vt:lpwstr>OZ31sW5W4_x000d__x000d_
1++nvbQyLnNmMOnfXeqLBhOdakc=</vt:lpwstr>
  </property>
  <property fmtid="{D5CDD505-2E9C-101B-9397-08002B2CF9AE}" pid="6" name="_2015_ms_pID_725343">
    <vt:lpwstr>(3)M8vsE/wJ24qcKxQmo4AzIPfLoXax7K3JMZBJ8ztDPko/SVrMoveBhxzhMkIXgv8TzbTnHX7R_x000d__x000d_
z5aQ0CwKF9pl+LmHw/YNhPfTyXjuVLJgjAz3wvaAr7+DujX50h98bUYuBlyXtBlgX/HGeQYI_x000d__x000d_
LthUr2snWv5l74UzO9dj8zvuhfK2PQHnBwMqiArh5kcZI3XLb+ZJRiqB7hWMLCbm7OuDkXSO_x000d__x000d_
XObNt5BeqqsbHxf7aM</vt:lpwstr>
  </property>
  <property fmtid="{D5CDD505-2E9C-101B-9397-08002B2CF9AE}" pid="7" name="_2015_ms_pID_7253431">
    <vt:lpwstr>BJ+RDjnBOdRKWgz95jYIfuQWEbcwvdXb714OTvNPjSrl4S0AxKSduL_x000d__x000d_
LBC3eMKFNJhO2CP3Pskm9RDopncAz0xee+9u5f11mzIMe4BEa25xtJLQ7O8eJ1NFJaZL5gyN_x000d__x000d_
tH/417mUxNmwWhNVQsZR3Vl05VnxupcggsvnW0JjLpjvwNLxP5PUGPpIY7g2gbIQtteHh19m_x000d__x000d_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C:\Users\seunghoon.choi\Downloads\RedCapCoverage-4GHz-v000.xlsx</vt:lpwstr>
  </property>
  <property fmtid="{D5CDD505-2E9C-101B-9397-08002B2CF9AE}" pid="25" name="KSOProductBuildVer">
    <vt:lpwstr>2052-11.8.2.9022</vt:lpwstr>
  </property>
</Properties>
</file>