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935" windowHeight="7785" tabRatio="774" firstSheet="4" activeTab="11"/>
  </bookViews>
  <sheets>
    <sheet name="Link budget (Ref UE)" sheetId="29" r:id="rId1"/>
    <sheet name="Link budget (RedCap)" sheetId="31" r:id="rId2"/>
    <sheet name="PDCCH USS" sheetId="32" r:id="rId3"/>
    <sheet name="PDSCH" sheetId="46" r:id="rId4"/>
    <sheet name="PUCCH 2bits" sheetId="47" r:id="rId5"/>
    <sheet name="PUCCH 11bits" sheetId="60" r:id="rId6"/>
    <sheet name="PUCCH 22bits" sheetId="61" r:id="rId7"/>
    <sheet name="PUSCH" sheetId="50" r:id="rId8"/>
    <sheet name="PDCCH CSS" sheetId="51" r:id="rId9"/>
    <sheet name="Msg2" sheetId="52" r:id="rId10"/>
    <sheet name="Msg4" sheetId="58" r:id="rId11"/>
    <sheet name="Msg3" sheetId="62" r:id="rId12"/>
    <sheet name="PBCH" sheetId="59" r:id="rId13"/>
    <sheet name="PRACH B4" sheetId="63" r:id="rId14"/>
  </sheets>
  <calcPr calcId="144525"/>
</workbook>
</file>

<file path=xl/sharedStrings.xml><?xml version="1.0" encoding="utf-8"?>
<sst xmlns="http://schemas.openxmlformats.org/spreadsheetml/2006/main" count="2061" uniqueCount="120">
  <si>
    <t>legend</t>
  </si>
  <si>
    <t>Company declared values (companies are supposed to only change the values in these cells)</t>
  </si>
  <si>
    <t xml:space="preserve">Important metrics (MIL, MPL, MCL)      </t>
  </si>
  <si>
    <t>Item</t>
  </si>
  <si>
    <t>Indoor, 28GHz (TDD, DDDSU (S: 10D:2G:2U))</t>
  </si>
  <si>
    <t>DL Control</t>
  </si>
  <si>
    <t>DL Data</t>
  </si>
  <si>
    <t>UL Control</t>
  </si>
  <si>
    <t>UL Data</t>
  </si>
  <si>
    <t>Note</t>
  </si>
  <si>
    <t>System configuration</t>
  </si>
  <si>
    <t>Carrier frequency (GHz)</t>
  </si>
  <si>
    <t>RedCap choice for FR2</t>
  </si>
  <si>
    <t>Total carrier bandwidth (MHz)</t>
  </si>
  <si>
    <t>CE SI agreement</t>
  </si>
  <si>
    <t>Transmission bit rate for control channel (bit/s)</t>
  </si>
  <si>
    <t>-</t>
  </si>
  <si>
    <t>Transmission bit rate for data channel (bit/s)</t>
  </si>
  <si>
    <t>CE SI agreement:
25Mbps for DL and 5Mbps for UL</t>
  </si>
  <si>
    <t>Target packet error rate for the required SNR in item (19a) for control channel</t>
  </si>
  <si>
    <t>Target packet error rate for the required SNR in item (19b) for data channel</t>
  </si>
  <si>
    <t>Pathloss model</t>
  </si>
  <si>
    <t>TDL-A, NLOS</t>
  </si>
  <si>
    <t>Based on RedCap SI agreement:
TDL-A; CDL-A (Optional)</t>
  </si>
  <si>
    <t>UE speed (km/h)</t>
  </si>
  <si>
    <t>Transmitter</t>
  </si>
  <si>
    <t>(1) Number of transmit antennas.</t>
  </si>
  <si>
    <t>Based on CE SI agreement:
gNB: 128 (M, N, P, Mg, Ng) = (8, 8, 2, 1, 1)
UE: 8 (M, N, P) = (2,2,2)
Assuming same array configuration for RedCap. In case of one Tx/Rx chain for UE, only the elements in one polarization are used</t>
  </si>
  <si>
    <t>(2a) # of gNB TXRUs</t>
  </si>
  <si>
    <t>(2b) Number of transmit chains</t>
  </si>
  <si>
    <t>Based on RedCap agreement for FR2:
gNB: 2 Tx/Rx chains
Ref UE: 1Tx/2Rx for reference UE
RedCap UE: 1Tx, 1 or 2 Rx</t>
  </si>
  <si>
    <t>(3a) Downlink Power Spectrum Density (dBm/MHz)</t>
  </si>
  <si>
    <t>Based on CE SI agreement: 
23 dBm for 100 MHz Indoor scenario. DL transmit power is scaled by the occupied bandwidth</t>
  </si>
  <si>
    <t>(3b) Total transmit power for carrier bandwidth (dBm)</t>
  </si>
  <si>
    <t>Total transmit power for total system bandwidth. 
UL: based on CE SI agreement, both 23 dBm and 12 dBm are considered</t>
  </si>
  <si>
    <t>(3bis) Transmit power for occupied channel bandwidth for control channel (17a) or data channel (17b)</t>
  </si>
  <si>
    <t>Added according to CE SI agreement
DL: adjusted according to occupied BW
UL: same as (3b)</t>
  </si>
  <si>
    <t>(4) Transmitter antenna gain (dB) at antenna gain component 3 &amp; antenna gain component 4  = (4a) +10*log10( (1) / (2a) ) - (4b)  (dB) for downlink, and 
                    = (4a) +10*log10( (1) / (2b) ) - (4b)  (dB) for uplink</t>
  </si>
  <si>
    <t>Added according to CE SI agreements</t>
  </si>
  <si>
    <t>(4a) Transmitter antenna element gain (dBi)</t>
  </si>
  <si>
    <t>gNB: According to TR37.910
UE: For Ref UE, based on CE agreement (0 dBi for FR1 and 5 dBi for FR2).</t>
  </si>
  <si>
    <t>(4b) Transmitter antenna gain correction factor at antenna gain component 3 &amp; antenna gain component 4 (dB)
Note: delta2 for downlink and delta3 for uplink</t>
  </si>
  <si>
    <t>Added according to CE SI agreement
For FR1, delta3 is zero.
For FR2, delta3 is channel procedure/dependent, and reported by companies</t>
  </si>
  <si>
    <t>(5) Transmitter antenna gain (dB) at antenna gain component 2
Note: void (=zero) for uplink</t>
  </si>
  <si>
    <t>For TDL option 1, the gain of atenna gain component 2 is expressed by 10*log10( (2a) / (2b) ) - delta1 where delta1 is a correction factor. For TDL option 2 &amp; CDL, the gain is 0dB.</t>
  </si>
  <si>
    <t>(6) Control channel power boosting gain (dB)</t>
  </si>
  <si>
    <t>According to TR37.910</t>
  </si>
  <si>
    <t>(7) Data channel power loss due to pilot/control boosting (dB)</t>
  </si>
  <si>
    <t>(8) Cable, connector, combiner, body losses, etc. (enumerate sources) (dB) (feeder loss must be included for and only for downlink)</t>
  </si>
  <si>
    <t>(9a) Control channel EIRP = (3bis) + (4) + (5) + (6) – (8) dBm</t>
  </si>
  <si>
    <t>replace (3) with (3bis)</t>
  </si>
  <si>
    <t>(9b) Data channel EIRP = (3bis) + (4) + (5) – (7) – (8)  dBm</t>
  </si>
  <si>
    <t>Receiver</t>
  </si>
  <si>
    <t>(10) Number of receive antennas</t>
  </si>
  <si>
    <t>(10bis) Number of receive chains</t>
  </si>
  <si>
    <t>(11) Receiver antenna gain (dB) at antenna gain component 3 &amp; antenna gain component 4  = (11a) +10*log10( (10) / (10bis) ) - (11b)  (dB) for downlink; and 
                     = (11a) +10*log10( (10) / (2a) ) - (11b)  (dB) for uplink</t>
  </si>
  <si>
    <t>(11a) Receiver antenna element gain (dBi)</t>
  </si>
  <si>
    <t>(11b) Receiver antena gain correction factor at antenna gain component 3 &amp; antenna gain component 4 (dB)
Note: delta2 for uplink, and delta3 for downlink</t>
  </si>
  <si>
    <r>
      <rPr>
        <b/>
        <sz val="11"/>
        <rFont val="Times New Roman"/>
        <charset val="134"/>
      </rPr>
      <t xml:space="preserve">(11bis) Receiver </t>
    </r>
    <r>
      <rPr>
        <b/>
        <strike/>
        <sz val="11"/>
        <rFont val="Times New Roman"/>
        <charset val="134"/>
      </rPr>
      <t>a</t>
    </r>
    <r>
      <rPr>
        <b/>
        <sz val="11"/>
        <rFont val="Times New Roman"/>
        <charset val="134"/>
      </rPr>
      <t>ntenna gain (dB) at antenna gain component 2
Note: void (=zero) for downlink</t>
    </r>
  </si>
  <si>
    <t>(12) Cable, connector, combiner, body losses, etc. (enumerate sources) (dB) (feeder loss must be included for and only for uplink)</t>
  </si>
  <si>
    <t>(13) Receiver noise figure (dB)</t>
  </si>
  <si>
    <t>The IMT-2020 values are used as a starting point. Expect to further update to align with the CE SI</t>
  </si>
  <si>
    <t>(14) Thermal noise density (dBm/Hz)</t>
  </si>
  <si>
    <t>(15a) Receiver interference density for control channel (dBm/Hz)</t>
  </si>
  <si>
    <t>company declares the values (e.g. obtained by SLS, the ones for ITU self-evulation, etc)</t>
  </si>
  <si>
    <t xml:space="preserve">(15b) Receiver interference density for data channel (dBm/Hz) </t>
  </si>
  <si>
    <t>(16a) Total noise plus interference density for control channel        = 10 log (10^(((13) + (14))/10) + 10^((15a)/10))  dBm/Hz</t>
  </si>
  <si>
    <t xml:space="preserve">(16b) Total noise plus interference density for data channel        = 10 log (10^(((13) + (14))/10) + 10^((15b)/10))  dBm/Hz </t>
  </si>
  <si>
    <t>(17a) Occupied channel bandwidth for control channel (Hz)</t>
  </si>
  <si>
    <t>Varying across different channels, limited by max UE bandwidth</t>
  </si>
  <si>
    <t>(17b) Occupied channel bandwidth for data channel (Hz)</t>
  </si>
  <si>
    <t>(18a) Effective noise power for control channel = (16a) + 10 log((17a)) dBm</t>
  </si>
  <si>
    <t>(18b) Effective noise power for data channel = (16b) + 10 log((17b)) dBm</t>
  </si>
  <si>
    <t xml:space="preserve">(19a) Required SNR for the control channel (dB) </t>
  </si>
  <si>
    <t>Company declares according to LLS results</t>
  </si>
  <si>
    <t xml:space="preserve">(19b) Required SNR for the data channel (dB) </t>
  </si>
  <si>
    <t>(20) Receiver implementation margin (dB)</t>
  </si>
  <si>
    <t>(21a) H-ARQ gain for control channel (dB)
Note: Only applicable if HARQ is not considered in LLS</t>
  </si>
  <si>
    <t>No HARQ</t>
  </si>
  <si>
    <t>(21b) H-ARQ gain for data channel (dB)
Note: Only applicable if HARQ is not considered in LLS</t>
  </si>
  <si>
    <t>(22a) Receiver sensitivity for control channel         = (18a) + (19a) + (20) – (21a)  dBm</t>
  </si>
  <si>
    <t>H-ARQ gain is included in sensitivity</t>
  </si>
  <si>
    <t>(22b) Receiver sensitivity for data channel          = (18b) + (19b) + (20) – (21b)  dBm</t>
  </si>
  <si>
    <t>(23a) Hardware link budget for control channel (MIL) = (9a) + (11) + (11bis) − (12) − (22a)   dB</t>
  </si>
  <si>
    <t>According to CE SI definition, Rx loss is included MIL</t>
  </si>
  <si>
    <t>(23b) Hardware link budget for data channel (MIL) = (9b) + (11) + (11bis) − (12) − (22b)  dB</t>
  </si>
  <si>
    <t>Calculation of available pathloss</t>
  </si>
  <si>
    <t>(24) Lognormal shadow fading std deviation (dB)</t>
  </si>
  <si>
    <t>Based on the CE agreement, company can declare the values, including the values for IMT-2020 self-evaluation and/or using 0dB.</t>
  </si>
  <si>
    <t>(25a) Shadow fading margin for control channel (function of the cell area reliability and (24)) (dB)</t>
  </si>
  <si>
    <t xml:space="preserve">(25b) Shadow fading margin for data channel (function of the cell area reliability and (24)) (dB) </t>
  </si>
  <si>
    <t>(26) BS selection/macro-diversity gain (dB)</t>
  </si>
  <si>
    <t>(27) Penetration margin (dB)</t>
  </si>
  <si>
    <t>(28) Other gains (dB) (if any please specify)</t>
  </si>
  <si>
    <t>(29a) Available path loss for control channel          = (23a) – (25a) + (26) – (27) + (28) dB</t>
  </si>
  <si>
    <t>According to CE SI definition</t>
  </si>
  <si>
    <t>(29b) Available path loss for data channel           = (23b) – (25b) + (26) – (27) + (28) dB</t>
  </si>
  <si>
    <t>(40a) MCL for control channel = (3bis) + (6) −  (22a)  + (5) + (11bis) dB</t>
  </si>
  <si>
    <t>(40b) MCL for data channel = (3bis) − (7) − (22b)  + (5) + (11bis) dB</t>
  </si>
  <si>
    <t>RedCap agreement:
25Mbps for 50/100MHz on DL and 5Mbps for UL</t>
  </si>
  <si>
    <t xml:space="preserve">gNB: According to TR37.910
UE: For Ref UE, based on CE agreement (0 dBi for FR1 and 5 dBi for FR2). </t>
  </si>
  <si>
    <t>Samsung</t>
  </si>
  <si>
    <t>ZTE</t>
  </si>
  <si>
    <t>Ref UE
(2Rx, 100MHz)</t>
  </si>
  <si>
    <t>RedCap UE
(1Rx, 100MHz)</t>
  </si>
  <si>
    <t>RedCap UE
(2Rx, 50MHz)</t>
  </si>
  <si>
    <t>RedCap UE
(1Rx, 50MHz)</t>
  </si>
  <si>
    <t>(11bis) Receiver antenna gain (dB) at antenna gain component 2
Note: void (=zero) for downlink</t>
  </si>
  <si>
    <t xml:space="preserve">(16a) Total noise plus interference density for control channel        = 10 log (10^(((13) + (14))/10) + 10^((15a)/10))  dBm/Hz </t>
  </si>
  <si>
    <t>(16b) Total noise plus interference density for data channel        = 10 log (10^(((13) + (14))/10) + 10^((15b)/10))  dBm/Hz</t>
  </si>
  <si>
    <t>(29a) Available path loss for control channel          = (23a) – (25a) + (26) – (27) + (28)  dB</t>
  </si>
  <si>
    <t>(29b) Available path loss for data channel           = (23b) – (25b) + (26) – (27) + (28)  dB</t>
  </si>
  <si>
    <t>Ref UE
(1Tx, 100MHz)</t>
  </si>
  <si>
    <t>RedCap UE
(1Tx, 50/100MHz)</t>
  </si>
  <si>
    <t>RedCap UE
(1Tx, 100MHz)</t>
  </si>
  <si>
    <t xml:space="preserve">(10) Number of receive antennas </t>
  </si>
  <si>
    <t>RedCap UE
(1Tx, 50MHz)</t>
  </si>
  <si>
    <t>RedCap UE
(1Rx, 50/100MHz)</t>
  </si>
  <si>
    <t>Example: Company 1</t>
  </si>
  <si>
    <t>Target missed detection rate at 0.1% false alarm probability for the required SNR in item (19a) for control channel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</si>
</sst>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1">
    <font>
      <sz val="12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b/>
      <sz val="11"/>
      <name val="Times New Roman"/>
      <charset val="134"/>
    </font>
    <font>
      <b/>
      <sz val="11"/>
      <color theme="9" tint="-0.249977111117893"/>
      <name val="Times New Roman"/>
      <charset val="134"/>
    </font>
    <font>
      <b/>
      <sz val="11"/>
      <color theme="1"/>
      <name val="Times New Roman"/>
      <charset val="134"/>
    </font>
    <font>
      <sz val="11"/>
      <name val="Times New Roman"/>
      <charset val="134"/>
    </font>
    <font>
      <sz val="11"/>
      <color theme="1"/>
      <name val="Times New Roman"/>
      <charset val="134"/>
    </font>
    <font>
      <sz val="11"/>
      <color rgb="FFFF0000"/>
      <name val="Times New Roman"/>
      <charset val="134"/>
    </font>
    <font>
      <sz val="12"/>
      <color rgb="FFFF0000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trike/>
      <sz val="11"/>
      <name val="Times New Roman"/>
      <charset val="134"/>
    </font>
  </fonts>
  <fills count="39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450666829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50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12" fillId="12" borderId="8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16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19" borderId="9" applyNumberFormat="0" applyFont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5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8" fillId="23" borderId="15" applyNumberFormat="0" applyAlignment="0" applyProtection="0">
      <alignment vertical="center"/>
    </xf>
    <xf numFmtId="0" fontId="20" fillId="23" borderId="8" applyNumberFormat="0" applyAlignment="0" applyProtection="0">
      <alignment vertical="center"/>
    </xf>
    <xf numFmtId="0" fontId="22" fillId="24" borderId="10" applyNumberFormat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24" fillId="0" borderId="11" applyNumberFormat="0" applyFill="0" applyAlignment="0" applyProtection="0">
      <alignment vertical="center"/>
    </xf>
    <xf numFmtId="0" fontId="26" fillId="0" borderId="13" applyNumberFormat="0" applyFill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11" fillId="13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  <xf numFmtId="0" fontId="11" fillId="34" borderId="0" applyNumberFormat="0" applyBorder="0" applyAlignment="0" applyProtection="0">
      <alignment vertical="center"/>
    </xf>
    <xf numFmtId="0" fontId="11" fillId="35" borderId="0" applyNumberFormat="0" applyBorder="0" applyAlignment="0" applyProtection="0">
      <alignment vertical="center"/>
    </xf>
    <xf numFmtId="0" fontId="14" fillId="36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1" fillId="37" borderId="0" applyNumberFormat="0" applyBorder="0" applyAlignment="0" applyProtection="0">
      <alignment vertical="center"/>
    </xf>
    <xf numFmtId="0" fontId="14" fillId="38" borderId="0" applyNumberFormat="0" applyBorder="0" applyAlignment="0" applyProtection="0">
      <alignment vertical="center"/>
    </xf>
    <xf numFmtId="0" fontId="1" fillId="0" borderId="0">
      <alignment vertical="center"/>
    </xf>
  </cellStyleXfs>
  <cellXfs count="78">
    <xf numFmtId="0" fontId="0" fillId="0" borderId="0" xfId="0">
      <alignment vertical="center"/>
    </xf>
    <xf numFmtId="0" fontId="1" fillId="0" borderId="0" xfId="49">
      <alignment vertical="center"/>
    </xf>
    <xf numFmtId="176" fontId="2" fillId="0" borderId="0" xfId="49" applyNumberFormat="1" applyFont="1" applyAlignment="1">
      <alignment horizontal="center" vertical="center"/>
    </xf>
    <xf numFmtId="0" fontId="3" fillId="2" borderId="1" xfId="49" applyFont="1" applyFill="1" applyBorder="1" applyAlignment="1">
      <alignment horizontal="justify" vertical="center" wrapText="1"/>
    </xf>
    <xf numFmtId="0" fontId="4" fillId="2" borderId="1" xfId="49" applyFont="1" applyFill="1" applyBorder="1" applyAlignment="1">
      <alignment horizontal="center" vertical="top" wrapText="1"/>
    </xf>
    <xf numFmtId="0" fontId="3" fillId="2" borderId="1" xfId="49" applyFont="1" applyFill="1" applyBorder="1" applyAlignment="1">
      <alignment vertical="center" wrapText="1"/>
    </xf>
    <xf numFmtId="0" fontId="5" fillId="2" borderId="1" xfId="49" applyFont="1" applyFill="1" applyBorder="1" applyAlignment="1">
      <alignment horizontal="center" vertical="center" wrapText="1"/>
    </xf>
    <xf numFmtId="176" fontId="5" fillId="2" borderId="1" xfId="49" applyNumberFormat="1" applyFont="1" applyFill="1" applyBorder="1" applyAlignment="1">
      <alignment horizontal="center" vertical="center" wrapText="1"/>
    </xf>
    <xf numFmtId="0" fontId="6" fillId="3" borderId="1" xfId="49" applyFont="1" applyFill="1" applyBorder="1" applyAlignment="1">
      <alignment horizontal="justify" vertical="center" wrapText="1"/>
    </xf>
    <xf numFmtId="176" fontId="6" fillId="0" borderId="1" xfId="49" applyNumberFormat="1" applyFont="1" applyBorder="1" applyAlignment="1">
      <alignment horizontal="center" vertical="center" wrapText="1"/>
    </xf>
    <xf numFmtId="176" fontId="2" fillId="0" borderId="1" xfId="49" applyNumberFormat="1" applyFont="1" applyBorder="1" applyAlignment="1">
      <alignment horizontal="center" vertical="center"/>
    </xf>
    <xf numFmtId="0" fontId="7" fillId="3" borderId="1" xfId="49" applyFont="1" applyFill="1" applyBorder="1" applyAlignment="1">
      <alignment horizontal="justify" vertical="center" wrapText="1"/>
    </xf>
    <xf numFmtId="9" fontId="7" fillId="0" borderId="1" xfId="49" applyNumberFormat="1" applyFont="1" applyBorder="1" applyAlignment="1">
      <alignment horizontal="center" vertical="center" wrapText="1"/>
    </xf>
    <xf numFmtId="0" fontId="7" fillId="4" borderId="1" xfId="49" applyFont="1" applyFill="1" applyBorder="1" applyAlignment="1">
      <alignment horizontal="justify" vertical="center" wrapText="1"/>
    </xf>
    <xf numFmtId="176" fontId="7" fillId="4" borderId="1" xfId="49" applyNumberFormat="1" applyFont="1" applyFill="1" applyBorder="1" applyAlignment="1">
      <alignment horizontal="center" vertical="center" wrapText="1"/>
    </xf>
    <xf numFmtId="176" fontId="7" fillId="0" borderId="1" xfId="49" applyNumberFormat="1" applyFont="1" applyFill="1" applyBorder="1" applyAlignment="1">
      <alignment horizontal="center" vertical="center" wrapText="1"/>
    </xf>
    <xf numFmtId="176" fontId="3" fillId="2" borderId="1" xfId="49" applyNumberFormat="1" applyFont="1" applyFill="1" applyBorder="1" applyAlignment="1">
      <alignment vertical="center" wrapText="1"/>
    </xf>
    <xf numFmtId="176" fontId="6" fillId="0" borderId="1" xfId="49" applyNumberFormat="1" applyFont="1" applyFill="1" applyBorder="1" applyAlignment="1">
      <alignment horizontal="center" vertical="center" wrapText="1"/>
    </xf>
    <xf numFmtId="0" fontId="6" fillId="5" borderId="1" xfId="49" applyFont="1" applyFill="1" applyBorder="1" applyAlignment="1">
      <alignment horizontal="justify" vertical="center" wrapText="1"/>
    </xf>
    <xf numFmtId="0" fontId="6" fillId="4" borderId="1" xfId="49" applyFont="1" applyFill="1" applyBorder="1" applyAlignment="1">
      <alignment horizontal="justify" vertical="center" wrapText="1"/>
    </xf>
    <xf numFmtId="176" fontId="7" fillId="0" borderId="1" xfId="49" applyNumberFormat="1" applyFont="1" applyBorder="1" applyAlignment="1">
      <alignment horizontal="center" vertical="center" wrapText="1"/>
    </xf>
    <xf numFmtId="176" fontId="5" fillId="2" borderId="1" xfId="49" applyNumberFormat="1" applyFont="1" applyFill="1" applyBorder="1" applyAlignment="1">
      <alignment vertical="center" wrapText="1"/>
    </xf>
    <xf numFmtId="0" fontId="7" fillId="5" borderId="1" xfId="49" applyFont="1" applyFill="1" applyBorder="1" applyAlignment="1">
      <alignment horizontal="justify" vertical="center" wrapText="1"/>
    </xf>
    <xf numFmtId="0" fontId="3" fillId="6" borderId="1" xfId="49" applyFont="1" applyFill="1" applyBorder="1" applyAlignment="1">
      <alignment horizontal="justify" vertical="center" wrapText="1"/>
    </xf>
    <xf numFmtId="0" fontId="5" fillId="4" borderId="1" xfId="49" applyFont="1" applyFill="1" applyBorder="1" applyAlignment="1">
      <alignment horizontal="justify" vertical="center" wrapText="1"/>
    </xf>
    <xf numFmtId="176" fontId="6" fillId="4" borderId="1" xfId="49" applyNumberFormat="1" applyFont="1" applyFill="1" applyBorder="1" applyAlignment="1">
      <alignment horizontal="center" vertical="center" wrapText="1"/>
    </xf>
    <xf numFmtId="0" fontId="3" fillId="5" borderId="1" xfId="49" applyFont="1" applyFill="1" applyBorder="1" applyAlignment="1">
      <alignment horizontal="justify" vertical="center" wrapText="1"/>
    </xf>
    <xf numFmtId="176" fontId="7" fillId="6" borderId="1" xfId="49" applyNumberFormat="1" applyFont="1" applyFill="1" applyBorder="1" applyAlignment="1">
      <alignment horizontal="center" vertical="center" wrapText="1"/>
    </xf>
    <xf numFmtId="0" fontId="6" fillId="7" borderId="1" xfId="49" applyFont="1" applyFill="1" applyBorder="1" applyAlignment="1">
      <alignment horizontal="justify" vertical="center"/>
    </xf>
    <xf numFmtId="176" fontId="7" fillId="7" borderId="1" xfId="49" applyNumberFormat="1" applyFont="1" applyFill="1" applyBorder="1" applyAlignment="1">
      <alignment horizontal="center" vertical="center"/>
    </xf>
    <xf numFmtId="0" fontId="6" fillId="5" borderId="1" xfId="49" applyFont="1" applyFill="1" applyBorder="1" applyAlignment="1">
      <alignment horizontal="justify" vertical="center"/>
    </xf>
    <xf numFmtId="176" fontId="7" fillId="0" borderId="1" xfId="49" applyNumberFormat="1" applyFont="1" applyFill="1" applyBorder="1" applyAlignment="1">
      <alignment horizontal="center" vertical="center"/>
    </xf>
    <xf numFmtId="176" fontId="2" fillId="0" borderId="1" xfId="49" applyNumberFormat="1" applyFont="1" applyFill="1" applyBorder="1" applyAlignment="1">
      <alignment horizontal="center" vertical="center"/>
    </xf>
    <xf numFmtId="0" fontId="4" fillId="2" borderId="2" xfId="49" applyFont="1" applyFill="1" applyBorder="1" applyAlignment="1">
      <alignment horizontal="center" vertical="top" wrapText="1"/>
    </xf>
    <xf numFmtId="0" fontId="4" fillId="2" borderId="3" xfId="49" applyFont="1" applyFill="1" applyBorder="1" applyAlignment="1">
      <alignment horizontal="center" vertical="top" wrapText="1"/>
    </xf>
    <xf numFmtId="0" fontId="4" fillId="2" borderId="4" xfId="49" applyFont="1" applyFill="1" applyBorder="1" applyAlignment="1">
      <alignment horizontal="center" vertical="top" wrapText="1"/>
    </xf>
    <xf numFmtId="0" fontId="3" fillId="2" borderId="1" xfId="49" applyFont="1" applyFill="1" applyBorder="1" applyAlignment="1">
      <alignment horizontal="center" vertical="center" wrapText="1"/>
    </xf>
    <xf numFmtId="176" fontId="3" fillId="2" borderId="1" xfId="49" applyNumberFormat="1" applyFont="1" applyFill="1" applyBorder="1" applyAlignment="1">
      <alignment horizontal="center" vertical="center" wrapText="1"/>
    </xf>
    <xf numFmtId="176" fontId="1" fillId="0" borderId="1" xfId="49" applyNumberFormat="1" applyFont="1" applyBorder="1" applyAlignment="1">
      <alignment horizontal="center" vertical="center"/>
    </xf>
    <xf numFmtId="9" fontId="6" fillId="0" borderId="1" xfId="49" applyNumberFormat="1" applyFont="1" applyFill="1" applyBorder="1" applyAlignment="1">
      <alignment horizontal="center" vertical="center" wrapText="1"/>
    </xf>
    <xf numFmtId="0" fontId="6" fillId="6" borderId="1" xfId="49" applyFont="1" applyFill="1" applyBorder="1" applyAlignment="1">
      <alignment horizontal="justify" vertical="center" wrapText="1"/>
    </xf>
    <xf numFmtId="0" fontId="3" fillId="4" borderId="1" xfId="49" applyFont="1" applyFill="1" applyBorder="1" applyAlignment="1">
      <alignment horizontal="justify" vertical="center" wrapText="1"/>
    </xf>
    <xf numFmtId="176" fontId="6" fillId="6" borderId="1" xfId="49" applyNumberFormat="1" applyFont="1" applyFill="1" applyBorder="1" applyAlignment="1">
      <alignment horizontal="center" vertical="center" wrapText="1"/>
    </xf>
    <xf numFmtId="176" fontId="6" fillId="0" borderId="1" xfId="49" applyNumberFormat="1" applyFont="1" applyFill="1" applyBorder="1" applyAlignment="1">
      <alignment horizontal="center" vertical="center"/>
    </xf>
    <xf numFmtId="176" fontId="6" fillId="7" borderId="1" xfId="49" applyNumberFormat="1" applyFont="1" applyFill="1" applyBorder="1" applyAlignment="1">
      <alignment horizontal="center" vertical="center"/>
    </xf>
    <xf numFmtId="176" fontId="1" fillId="0" borderId="1" xfId="49" applyNumberFormat="1" applyFont="1" applyFill="1" applyBorder="1" applyAlignment="1">
      <alignment horizontal="center" vertical="center"/>
    </xf>
    <xf numFmtId="0" fontId="1" fillId="0" borderId="0" xfId="49" applyFont="1">
      <alignment vertical="center"/>
    </xf>
    <xf numFmtId="176" fontId="1" fillId="0" borderId="0" xfId="49" applyNumberFormat="1" applyFont="1" applyAlignment="1">
      <alignment horizontal="center" vertical="center"/>
    </xf>
    <xf numFmtId="9" fontId="6" fillId="0" borderId="1" xfId="49" applyNumberFormat="1" applyFont="1" applyBorder="1" applyAlignment="1">
      <alignment horizontal="center" vertical="center" wrapText="1"/>
    </xf>
    <xf numFmtId="176" fontId="1" fillId="0" borderId="0" xfId="49" applyNumberFormat="1" applyFont="1">
      <alignment vertical="center"/>
    </xf>
    <xf numFmtId="0" fontId="4" fillId="2" borderId="2" xfId="49" applyFont="1" applyFill="1" applyBorder="1" applyAlignment="1">
      <alignment horizontal="center" vertical="top" wrapText="1"/>
    </xf>
    <xf numFmtId="0" fontId="4" fillId="2" borderId="4" xfId="49" applyFont="1" applyFill="1" applyBorder="1" applyAlignment="1">
      <alignment horizontal="center" vertical="top" wrapText="1"/>
    </xf>
    <xf numFmtId="0" fontId="4" fillId="2" borderId="3" xfId="49" applyFont="1" applyFill="1" applyBorder="1" applyAlignment="1">
      <alignment horizontal="center" vertical="top" wrapText="1"/>
    </xf>
    <xf numFmtId="176" fontId="8" fillId="6" borderId="1" xfId="49" applyNumberFormat="1" applyFont="1" applyFill="1" applyBorder="1" applyAlignment="1">
      <alignment horizontal="center" vertical="center" wrapText="1"/>
    </xf>
    <xf numFmtId="0" fontId="6" fillId="0" borderId="0" xfId="49" applyFont="1">
      <alignment vertical="center"/>
    </xf>
    <xf numFmtId="0" fontId="2" fillId="0" borderId="0" xfId="49" applyFont="1">
      <alignment vertical="center"/>
    </xf>
    <xf numFmtId="176" fontId="2" fillId="0" borderId="0" xfId="49" applyNumberFormat="1" applyFont="1">
      <alignment vertical="center"/>
    </xf>
    <xf numFmtId="0" fontId="7" fillId="0" borderId="1" xfId="49" applyFont="1" applyBorder="1" applyAlignment="1">
      <alignment horizontal="center" vertical="center" wrapText="1"/>
    </xf>
    <xf numFmtId="0" fontId="7" fillId="6" borderId="1" xfId="49" applyFont="1" applyFill="1" applyBorder="1" applyAlignment="1">
      <alignment horizontal="justify" vertical="center" wrapText="1"/>
    </xf>
    <xf numFmtId="0" fontId="7" fillId="7" borderId="1" xfId="49" applyFont="1" applyFill="1" applyBorder="1" applyAlignment="1">
      <alignment horizontal="justify" vertical="center"/>
    </xf>
    <xf numFmtId="0" fontId="5" fillId="2" borderId="1" xfId="49" applyFont="1" applyFill="1" applyBorder="1" applyAlignment="1">
      <alignment horizontal="justify" vertical="center" wrapText="1"/>
    </xf>
    <xf numFmtId="0" fontId="4" fillId="2" borderId="1" xfId="49" applyFont="1" applyFill="1" applyBorder="1" applyAlignment="1">
      <alignment horizontal="justify" vertical="center" wrapText="1"/>
    </xf>
    <xf numFmtId="0" fontId="5" fillId="2" borderId="1" xfId="49" applyFont="1" applyFill="1" applyBorder="1" applyAlignment="1">
      <alignment vertical="center" wrapText="1"/>
    </xf>
    <xf numFmtId="0" fontId="6" fillId="0" borderId="1" xfId="49" applyFont="1" applyBorder="1">
      <alignment vertical="center"/>
    </xf>
    <xf numFmtId="0" fontId="6" fillId="0" borderId="1" xfId="49" applyFont="1" applyBorder="1" applyAlignment="1">
      <alignment vertical="center" wrapText="1"/>
    </xf>
    <xf numFmtId="0" fontId="6" fillId="4" borderId="1" xfId="49" applyFont="1" applyFill="1" applyBorder="1" applyAlignment="1">
      <alignment vertical="center" wrapText="1"/>
    </xf>
    <xf numFmtId="0" fontId="6" fillId="0" borderId="1" xfId="49" applyFont="1" applyFill="1" applyBorder="1" applyAlignment="1">
      <alignment vertical="center" wrapText="1"/>
    </xf>
    <xf numFmtId="176" fontId="6" fillId="0" borderId="1" xfId="49" applyNumberFormat="1" applyFont="1" applyFill="1" applyBorder="1" applyAlignment="1">
      <alignment horizontal="left" vertical="center" wrapText="1"/>
    </xf>
    <xf numFmtId="176" fontId="6" fillId="6" borderId="1" xfId="49" applyNumberFormat="1" applyFont="1" applyFill="1" applyBorder="1" applyAlignment="1">
      <alignment horizontal="left" vertical="center" wrapText="1"/>
    </xf>
    <xf numFmtId="2" fontId="6" fillId="0" borderId="1" xfId="49" applyNumberFormat="1" applyFont="1" applyBorder="1" applyAlignment="1">
      <alignment vertical="center" wrapText="1"/>
    </xf>
    <xf numFmtId="0" fontId="6" fillId="7" borderId="1" xfId="49" applyFont="1" applyFill="1" applyBorder="1" applyAlignment="1">
      <alignment vertical="center" wrapText="1"/>
    </xf>
    <xf numFmtId="176" fontId="6" fillId="6" borderId="5" xfId="49" applyNumberFormat="1" applyFont="1" applyFill="1" applyBorder="1" applyAlignment="1">
      <alignment horizontal="left" vertical="center" wrapText="1"/>
    </xf>
    <xf numFmtId="176" fontId="1" fillId="4" borderId="1" xfId="49" applyNumberFormat="1" applyFont="1" applyFill="1" applyBorder="1" applyAlignment="1">
      <alignment horizontal="center" vertical="center"/>
    </xf>
    <xf numFmtId="176" fontId="6" fillId="6" borderId="6" xfId="49" applyNumberFormat="1" applyFont="1" applyFill="1" applyBorder="1" applyAlignment="1">
      <alignment horizontal="left" vertical="center" wrapText="1"/>
    </xf>
    <xf numFmtId="176" fontId="6" fillId="6" borderId="7" xfId="49" applyNumberFormat="1" applyFont="1" applyFill="1" applyBorder="1" applyAlignment="1">
      <alignment horizontal="left" vertical="center" wrapText="1"/>
    </xf>
    <xf numFmtId="176" fontId="6" fillId="0" borderId="0" xfId="49" applyNumberFormat="1" applyFont="1" applyAlignment="1">
      <alignment horizontal="center" vertical="center"/>
    </xf>
    <xf numFmtId="176" fontId="6" fillId="0" borderId="0" xfId="49" applyNumberFormat="1" applyFont="1">
      <alignment vertical="center"/>
    </xf>
    <xf numFmtId="0" fontId="9" fillId="0" borderId="0" xfId="49" applyFo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customXml" Target="../customXml/item3.xml"/><Relationship Id="rId16" Type="http://schemas.openxmlformats.org/officeDocument/2006/relationships/customXml" Target="../customXml/item2.xml"/><Relationship Id="rId15" Type="http://schemas.openxmlformats.org/officeDocument/2006/relationships/customXml" Target="../customXml/item1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0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9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0.v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1.v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2.v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3.v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4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5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6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8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9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77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B7" sqref="B7"/>
    </sheetView>
  </sheetViews>
  <sheetFormatPr defaultColWidth="9" defaultRowHeight="14.25" outlineLevelCol="7"/>
  <cols>
    <col min="1" max="1" width="62.125" style="55" customWidth="1"/>
    <col min="2" max="4" width="15.625" style="2" customWidth="1"/>
    <col min="5" max="5" width="15.625" style="56" customWidth="1"/>
    <col min="6" max="6" width="39.625" style="46" customWidth="1"/>
    <col min="7" max="16384" width="9" style="1"/>
  </cols>
  <sheetData>
    <row r="1" ht="15" spans="1:1">
      <c r="A1" s="57" t="s">
        <v>0</v>
      </c>
    </row>
    <row r="2" ht="30" spans="1:1">
      <c r="A2" s="58" t="s">
        <v>1</v>
      </c>
    </row>
    <row r="3" ht="15" spans="1:1">
      <c r="A3" s="59" t="s">
        <v>2</v>
      </c>
    </row>
    <row r="5" ht="28.35" customHeight="1" spans="1:6">
      <c r="A5" s="60" t="s">
        <v>3</v>
      </c>
      <c r="B5" s="37" t="s">
        <v>4</v>
      </c>
      <c r="C5" s="37"/>
      <c r="D5" s="37"/>
      <c r="E5" s="37"/>
      <c r="F5" s="37"/>
    </row>
    <row r="6" spans="1:6">
      <c r="A6" s="60"/>
      <c r="B6" s="61" t="s">
        <v>5</v>
      </c>
      <c r="C6" s="61" t="s">
        <v>6</v>
      </c>
      <c r="D6" s="61" t="s">
        <v>7</v>
      </c>
      <c r="E6" s="61" t="s">
        <v>8</v>
      </c>
      <c r="F6" s="3" t="s">
        <v>9</v>
      </c>
    </row>
    <row r="7" ht="15" customHeight="1" spans="1:6">
      <c r="A7" s="5" t="s">
        <v>10</v>
      </c>
      <c r="B7" s="16"/>
      <c r="C7" s="16"/>
      <c r="D7" s="16"/>
      <c r="E7" s="16"/>
      <c r="F7" s="63"/>
    </row>
    <row r="8" ht="15" spans="1:6">
      <c r="A8" s="8" t="s">
        <v>11</v>
      </c>
      <c r="B8" s="9">
        <v>28</v>
      </c>
      <c r="C8" s="9">
        <v>28</v>
      </c>
      <c r="D8" s="9">
        <v>28</v>
      </c>
      <c r="E8" s="9">
        <v>28</v>
      </c>
      <c r="F8" s="63" t="s">
        <v>12</v>
      </c>
    </row>
    <row r="9" ht="15" spans="1:6">
      <c r="A9" s="8" t="s">
        <v>13</v>
      </c>
      <c r="B9" s="9">
        <v>100</v>
      </c>
      <c r="C9" s="9">
        <v>100</v>
      </c>
      <c r="D9" s="9">
        <v>100</v>
      </c>
      <c r="E9" s="9">
        <v>100</v>
      </c>
      <c r="F9" s="63" t="s">
        <v>14</v>
      </c>
    </row>
    <row r="10" ht="15" spans="1:6">
      <c r="A10" s="8" t="s">
        <v>15</v>
      </c>
      <c r="B10" s="38" t="s">
        <v>16</v>
      </c>
      <c r="C10" s="38" t="s">
        <v>16</v>
      </c>
      <c r="D10" s="38" t="s">
        <v>16</v>
      </c>
      <c r="E10" s="38" t="s">
        <v>16</v>
      </c>
      <c r="F10" s="63"/>
    </row>
    <row r="11" ht="30" spans="1:6">
      <c r="A11" s="8" t="s">
        <v>17</v>
      </c>
      <c r="B11" s="38" t="s">
        <v>16</v>
      </c>
      <c r="C11" s="17">
        <v>25000000</v>
      </c>
      <c r="D11" s="38" t="s">
        <v>16</v>
      </c>
      <c r="E11" s="9">
        <v>5000000</v>
      </c>
      <c r="F11" s="64" t="s">
        <v>18</v>
      </c>
    </row>
    <row r="12" ht="15" spans="1:6">
      <c r="A12" s="8" t="s">
        <v>19</v>
      </c>
      <c r="B12" s="39">
        <v>0.01</v>
      </c>
      <c r="C12" s="38" t="s">
        <v>16</v>
      </c>
      <c r="D12" s="48">
        <v>0.01</v>
      </c>
      <c r="E12" s="38" t="s">
        <v>16</v>
      </c>
      <c r="F12" s="63" t="s">
        <v>14</v>
      </c>
    </row>
    <row r="13" ht="15" spans="1:6">
      <c r="A13" s="8" t="s">
        <v>20</v>
      </c>
      <c r="B13" s="38" t="s">
        <v>16</v>
      </c>
      <c r="C13" s="39">
        <v>0.1</v>
      </c>
      <c r="D13" s="38" t="s">
        <v>16</v>
      </c>
      <c r="E13" s="48">
        <v>0.1</v>
      </c>
      <c r="F13" s="63" t="s">
        <v>14</v>
      </c>
    </row>
    <row r="14" ht="30" spans="1:6">
      <c r="A14" s="19" t="s">
        <v>21</v>
      </c>
      <c r="B14" s="25" t="s">
        <v>22</v>
      </c>
      <c r="C14" s="25" t="s">
        <v>22</v>
      </c>
      <c r="D14" s="25" t="s">
        <v>22</v>
      </c>
      <c r="E14" s="25" t="s">
        <v>22</v>
      </c>
      <c r="F14" s="65" t="s">
        <v>23</v>
      </c>
    </row>
    <row r="15" ht="15" spans="1:6">
      <c r="A15" s="8" t="s">
        <v>24</v>
      </c>
      <c r="B15" s="17">
        <v>3</v>
      </c>
      <c r="C15" s="17">
        <v>3</v>
      </c>
      <c r="D15" s="17">
        <v>3</v>
      </c>
      <c r="E15" s="17">
        <v>3</v>
      </c>
      <c r="F15" s="63" t="s">
        <v>14</v>
      </c>
    </row>
    <row r="16" ht="15" customHeight="1" spans="1:6">
      <c r="A16" s="5" t="s">
        <v>25</v>
      </c>
      <c r="B16" s="16"/>
      <c r="C16" s="16"/>
      <c r="D16" s="16"/>
      <c r="E16" s="16"/>
      <c r="F16" s="63"/>
    </row>
    <row r="17" ht="90" spans="1:6">
      <c r="A17" s="8" t="s">
        <v>26</v>
      </c>
      <c r="B17" s="17">
        <v>128</v>
      </c>
      <c r="C17" s="17">
        <v>128</v>
      </c>
      <c r="D17" s="9">
        <v>4</v>
      </c>
      <c r="E17" s="9">
        <v>4</v>
      </c>
      <c r="F17" s="64" t="s">
        <v>27</v>
      </c>
    </row>
    <row r="18" ht="15" spans="1:6">
      <c r="A18" s="8" t="s">
        <v>28</v>
      </c>
      <c r="B18" s="17">
        <v>2</v>
      </c>
      <c r="C18" s="17">
        <v>2</v>
      </c>
      <c r="D18" s="17">
        <v>2</v>
      </c>
      <c r="E18" s="17">
        <v>2</v>
      </c>
      <c r="F18" s="66" t="s">
        <v>14</v>
      </c>
    </row>
    <row r="19" ht="60" spans="1:6">
      <c r="A19" s="18" t="s">
        <v>29</v>
      </c>
      <c r="B19" s="17">
        <v>2</v>
      </c>
      <c r="C19" s="17">
        <v>2</v>
      </c>
      <c r="D19" s="17">
        <v>1</v>
      </c>
      <c r="E19" s="17">
        <v>1</v>
      </c>
      <c r="F19" s="66" t="s">
        <v>30</v>
      </c>
    </row>
    <row r="20" ht="45" spans="1:6">
      <c r="A20" s="8" t="s">
        <v>31</v>
      </c>
      <c r="B20" s="17">
        <v>3</v>
      </c>
      <c r="C20" s="17">
        <v>3</v>
      </c>
      <c r="D20" s="17" t="s">
        <v>16</v>
      </c>
      <c r="E20" s="17" t="s">
        <v>16</v>
      </c>
      <c r="F20" s="64" t="s">
        <v>32</v>
      </c>
    </row>
    <row r="21" ht="45" spans="1:6">
      <c r="A21" s="19" t="s">
        <v>33</v>
      </c>
      <c r="B21" s="17">
        <f>B20+10*LOG10(B9)</f>
        <v>23</v>
      </c>
      <c r="C21" s="17">
        <f>C20+10*LOG10(C9)</f>
        <v>23</v>
      </c>
      <c r="D21" s="25">
        <v>23</v>
      </c>
      <c r="E21" s="25">
        <v>23</v>
      </c>
      <c r="F21" s="64" t="s">
        <v>34</v>
      </c>
    </row>
    <row r="22" ht="45" spans="1:6">
      <c r="A22" s="8" t="s">
        <v>35</v>
      </c>
      <c r="B22" s="17">
        <f>B20+10*LOG10(B46/1000000)</f>
        <v>21.3960372947084</v>
      </c>
      <c r="C22" s="17">
        <f>C20+10*LOG10(C47/1000000)</f>
        <v>22.3651374247889</v>
      </c>
      <c r="D22" s="9">
        <f>D21</f>
        <v>23</v>
      </c>
      <c r="E22" s="9">
        <f>E21</f>
        <v>23</v>
      </c>
      <c r="F22" s="64" t="s">
        <v>36</v>
      </c>
    </row>
    <row r="23" ht="45" spans="1:6">
      <c r="A23" s="18" t="s">
        <v>37</v>
      </c>
      <c r="B23" s="17">
        <f>B24+10*LOG10(B17/B18)-B25</f>
        <v>26.0617997398389</v>
      </c>
      <c r="C23" s="17">
        <f>C24+10*LOG10(C17/C18)-C25</f>
        <v>26.0617997398389</v>
      </c>
      <c r="D23" s="17">
        <f>D24+10*LOG10(D17/D19)-D25</f>
        <v>11.0205999132796</v>
      </c>
      <c r="E23" s="17">
        <f>E24+10*LOG10(E17/E19)-E25</f>
        <v>11.0205999132796</v>
      </c>
      <c r="F23" s="67" t="s">
        <v>38</v>
      </c>
    </row>
    <row r="24" ht="45" spans="1:6">
      <c r="A24" s="8" t="s">
        <v>39</v>
      </c>
      <c r="B24" s="17">
        <v>8</v>
      </c>
      <c r="C24" s="17">
        <v>8</v>
      </c>
      <c r="D24" s="9">
        <v>5</v>
      </c>
      <c r="E24" s="9">
        <v>5</v>
      </c>
      <c r="F24" s="64" t="s">
        <v>40</v>
      </c>
    </row>
    <row r="25" ht="60" spans="1:6">
      <c r="A25" s="19" t="s">
        <v>41</v>
      </c>
      <c r="B25" s="25">
        <v>0</v>
      </c>
      <c r="C25" s="25">
        <v>0</v>
      </c>
      <c r="D25" s="25">
        <v>0</v>
      </c>
      <c r="E25" s="25">
        <v>0</v>
      </c>
      <c r="F25" s="65" t="s">
        <v>42</v>
      </c>
    </row>
    <row r="26" ht="60" spans="1:6">
      <c r="A26" s="40" t="s">
        <v>43</v>
      </c>
      <c r="B26" s="25">
        <v>0</v>
      </c>
      <c r="C26" s="25">
        <v>0</v>
      </c>
      <c r="D26" s="17">
        <v>0</v>
      </c>
      <c r="E26" s="17">
        <v>0</v>
      </c>
      <c r="F26" s="68" t="s">
        <v>44</v>
      </c>
    </row>
    <row r="27" ht="15" spans="1:6">
      <c r="A27" s="8" t="s">
        <v>45</v>
      </c>
      <c r="B27" s="17">
        <v>0</v>
      </c>
      <c r="C27" s="17">
        <v>0</v>
      </c>
      <c r="D27" s="9">
        <v>0</v>
      </c>
      <c r="E27" s="9">
        <v>0</v>
      </c>
      <c r="F27" s="63" t="s">
        <v>46</v>
      </c>
    </row>
    <row r="28" ht="15.75" customHeight="1" spans="1:6">
      <c r="A28" s="8" t="s">
        <v>47</v>
      </c>
      <c r="B28" s="17">
        <v>0</v>
      </c>
      <c r="C28" s="17">
        <v>0</v>
      </c>
      <c r="D28" s="9">
        <v>0</v>
      </c>
      <c r="E28" s="9">
        <v>0</v>
      </c>
      <c r="F28" s="63" t="s">
        <v>46</v>
      </c>
    </row>
    <row r="29" ht="30" spans="1:6">
      <c r="A29" s="8" t="s">
        <v>48</v>
      </c>
      <c r="B29" s="17">
        <v>3</v>
      </c>
      <c r="C29" s="17">
        <v>3</v>
      </c>
      <c r="D29" s="9">
        <v>1</v>
      </c>
      <c r="E29" s="9">
        <v>1</v>
      </c>
      <c r="F29" s="63" t="s">
        <v>46</v>
      </c>
    </row>
    <row r="30" ht="15" spans="1:6">
      <c r="A30" s="8" t="s">
        <v>49</v>
      </c>
      <c r="B30" s="17">
        <f>B22+B23+B26+B27-B29</f>
        <v>44.4578370345472</v>
      </c>
      <c r="C30" s="38" t="s">
        <v>16</v>
      </c>
      <c r="D30" s="9">
        <f>D22+D23+D26+D27-D29</f>
        <v>33.0205999132796</v>
      </c>
      <c r="E30" s="38" t="s">
        <v>16</v>
      </c>
      <c r="F30" s="64" t="s">
        <v>50</v>
      </c>
    </row>
    <row r="31" ht="15" spans="1:6">
      <c r="A31" s="8" t="s">
        <v>51</v>
      </c>
      <c r="B31" s="38" t="s">
        <v>16</v>
      </c>
      <c r="C31" s="17">
        <f>C22+C23+C26-C28-C29</f>
        <v>45.4269371646278</v>
      </c>
      <c r="D31" s="38" t="s">
        <v>16</v>
      </c>
      <c r="E31" s="9">
        <f>E22+E23+E26-E28-E29</f>
        <v>33.0205999132796</v>
      </c>
      <c r="F31" s="64" t="s">
        <v>50</v>
      </c>
    </row>
    <row r="32" ht="15" spans="1:6">
      <c r="A32" s="5" t="s">
        <v>52</v>
      </c>
      <c r="B32" s="16"/>
      <c r="C32" s="16"/>
      <c r="D32" s="16"/>
      <c r="E32" s="16"/>
      <c r="F32" s="63"/>
    </row>
    <row r="33" ht="90" spans="1:6">
      <c r="A33" s="8" t="s">
        <v>53</v>
      </c>
      <c r="B33" s="17">
        <v>8</v>
      </c>
      <c r="C33" s="17">
        <v>8</v>
      </c>
      <c r="D33" s="17">
        <v>128</v>
      </c>
      <c r="E33" s="17">
        <v>128</v>
      </c>
      <c r="F33" s="64" t="s">
        <v>27</v>
      </c>
    </row>
    <row r="34" ht="60" spans="1:6">
      <c r="A34" s="18" t="s">
        <v>54</v>
      </c>
      <c r="B34" s="17">
        <v>2</v>
      </c>
      <c r="C34" s="17">
        <v>2</v>
      </c>
      <c r="D34" s="17">
        <v>2</v>
      </c>
      <c r="E34" s="17">
        <v>2</v>
      </c>
      <c r="F34" s="66" t="s">
        <v>30</v>
      </c>
    </row>
    <row r="35" ht="45" spans="1:6">
      <c r="A35" s="8" t="s">
        <v>55</v>
      </c>
      <c r="B35" s="17">
        <f>B36+10*LOG10(B33/B34)-B37</f>
        <v>11.0205999132796</v>
      </c>
      <c r="C35" s="17">
        <f>C36+10*LOG10(C33/C34)-C37</f>
        <v>11.0205999132796</v>
      </c>
      <c r="D35" s="17">
        <f>D36+10*LOG10(D33/D18)-D37</f>
        <v>26.0617997398389</v>
      </c>
      <c r="E35" s="17">
        <f>E36+10*LOG10(E33/E18)-E37</f>
        <v>26.0617997398389</v>
      </c>
      <c r="F35" s="64" t="s">
        <v>38</v>
      </c>
    </row>
    <row r="36" ht="45" spans="1:6">
      <c r="A36" s="8" t="s">
        <v>56</v>
      </c>
      <c r="B36" s="17">
        <v>5</v>
      </c>
      <c r="C36" s="17">
        <v>5</v>
      </c>
      <c r="D36" s="9">
        <v>8</v>
      </c>
      <c r="E36" s="9">
        <v>8</v>
      </c>
      <c r="F36" s="64" t="s">
        <v>40</v>
      </c>
    </row>
    <row r="37" ht="60" spans="1:6">
      <c r="A37" s="19" t="s">
        <v>57</v>
      </c>
      <c r="B37" s="25">
        <v>0</v>
      </c>
      <c r="C37" s="25">
        <v>0</v>
      </c>
      <c r="D37" s="25">
        <v>0</v>
      </c>
      <c r="E37" s="25">
        <v>0</v>
      </c>
      <c r="F37" s="65" t="s">
        <v>42</v>
      </c>
    </row>
    <row r="38" ht="60" spans="1:6">
      <c r="A38" s="23" t="s">
        <v>58</v>
      </c>
      <c r="B38" s="17">
        <v>0</v>
      </c>
      <c r="C38" s="17">
        <v>0</v>
      </c>
      <c r="D38" s="25">
        <v>0</v>
      </c>
      <c r="E38" s="25">
        <v>0</v>
      </c>
      <c r="F38" s="68" t="s">
        <v>44</v>
      </c>
    </row>
    <row r="39" ht="30" spans="1:6">
      <c r="A39" s="8" t="s">
        <v>59</v>
      </c>
      <c r="B39" s="17">
        <v>1</v>
      </c>
      <c r="C39" s="17">
        <v>1</v>
      </c>
      <c r="D39" s="9">
        <v>3</v>
      </c>
      <c r="E39" s="9">
        <v>3</v>
      </c>
      <c r="F39" s="63" t="s">
        <v>46</v>
      </c>
    </row>
    <row r="40" ht="30" spans="1:6">
      <c r="A40" s="8" t="s">
        <v>60</v>
      </c>
      <c r="B40" s="9">
        <v>7</v>
      </c>
      <c r="C40" s="9">
        <v>7</v>
      </c>
      <c r="D40" s="9">
        <v>5</v>
      </c>
      <c r="E40" s="9">
        <v>5</v>
      </c>
      <c r="F40" s="69" t="s">
        <v>61</v>
      </c>
    </row>
    <row r="41" ht="15" spans="1:6">
      <c r="A41" s="8" t="s">
        <v>62</v>
      </c>
      <c r="B41" s="9">
        <v>-174</v>
      </c>
      <c r="C41" s="9">
        <v>-174</v>
      </c>
      <c r="D41" s="9">
        <v>-174</v>
      </c>
      <c r="E41" s="17">
        <v>-174</v>
      </c>
      <c r="F41" s="63"/>
    </row>
    <row r="42" ht="30" spans="1:6">
      <c r="A42" s="19" t="s">
        <v>63</v>
      </c>
      <c r="B42" s="25">
        <v>-999</v>
      </c>
      <c r="C42" s="25" t="s">
        <v>16</v>
      </c>
      <c r="D42" s="25">
        <v>-999</v>
      </c>
      <c r="E42" s="25" t="s">
        <v>16</v>
      </c>
      <c r="F42" s="68" t="s">
        <v>64</v>
      </c>
    </row>
    <row r="43" ht="30" spans="1:6">
      <c r="A43" s="19" t="s">
        <v>65</v>
      </c>
      <c r="B43" s="25" t="s">
        <v>16</v>
      </c>
      <c r="C43" s="25">
        <v>-999</v>
      </c>
      <c r="D43" s="25" t="s">
        <v>16</v>
      </c>
      <c r="E43" s="25">
        <v>-999</v>
      </c>
      <c r="F43" s="68" t="s">
        <v>64</v>
      </c>
    </row>
    <row r="44" ht="30" spans="1:6">
      <c r="A44" s="8" t="s">
        <v>66</v>
      </c>
      <c r="B44" s="17">
        <f>10*LOG10(10^((B40+B41)/10)+10^(B42/10))</f>
        <v>-167</v>
      </c>
      <c r="C44" s="38" t="s">
        <v>16</v>
      </c>
      <c r="D44" s="17">
        <f>10*LOG10(10^((D40+D41)/10)+10^(D42/10))</f>
        <v>-169</v>
      </c>
      <c r="E44" s="38" t="s">
        <v>16</v>
      </c>
      <c r="F44" s="63"/>
    </row>
    <row r="45" ht="30" spans="1:6">
      <c r="A45" s="8" t="s">
        <v>67</v>
      </c>
      <c r="B45" s="38" t="s">
        <v>16</v>
      </c>
      <c r="C45" s="17">
        <f>10*LOG10(10^((C40+C41)/10)+10^(C43/10))</f>
        <v>-167</v>
      </c>
      <c r="D45" s="38" t="s">
        <v>16</v>
      </c>
      <c r="E45" s="17">
        <f>10*LOG10(10^((E40+E41)/10)+10^(E43/10))</f>
        <v>-169</v>
      </c>
      <c r="F45" s="63"/>
    </row>
    <row r="46" ht="30" spans="1:6">
      <c r="A46" s="23" t="s">
        <v>68</v>
      </c>
      <c r="B46" s="42">
        <f>48*12*120*1000</f>
        <v>69120000</v>
      </c>
      <c r="C46" s="42" t="s">
        <v>16</v>
      </c>
      <c r="D46" s="42">
        <f>1*12*120*1000</f>
        <v>1440000</v>
      </c>
      <c r="E46" s="42" t="s">
        <v>16</v>
      </c>
      <c r="F46" s="68" t="s">
        <v>69</v>
      </c>
    </row>
    <row r="47" ht="30" spans="1:8">
      <c r="A47" s="23" t="s">
        <v>70</v>
      </c>
      <c r="B47" s="42" t="s">
        <v>16</v>
      </c>
      <c r="C47" s="42">
        <f>60*12*120*1000</f>
        <v>86400000</v>
      </c>
      <c r="D47" s="42" t="s">
        <v>16</v>
      </c>
      <c r="E47" s="42">
        <f>66*12*120*1000</f>
        <v>95040000</v>
      </c>
      <c r="F47" s="68" t="s">
        <v>69</v>
      </c>
      <c r="H47" s="77"/>
    </row>
    <row r="48" ht="15" spans="1:6">
      <c r="A48" s="8" t="s">
        <v>71</v>
      </c>
      <c r="B48" s="17">
        <f>B44+10*LOG10(B46)</f>
        <v>-88.6039627052917</v>
      </c>
      <c r="C48" s="17" t="s">
        <v>16</v>
      </c>
      <c r="D48" s="17">
        <f>D44+10*LOG10(D46)</f>
        <v>-107.416375079048</v>
      </c>
      <c r="E48" s="38" t="s">
        <v>16</v>
      </c>
      <c r="F48" s="63"/>
    </row>
    <row r="49" ht="15" spans="1:6">
      <c r="A49" s="8" t="s">
        <v>72</v>
      </c>
      <c r="B49" s="38" t="s">
        <v>16</v>
      </c>
      <c r="C49" s="17">
        <f>C45+10*LOG10(C47)</f>
        <v>-87.6348625752111</v>
      </c>
      <c r="D49" s="38" t="s">
        <v>16</v>
      </c>
      <c r="E49" s="17">
        <f>E45+10*LOG10(E47)</f>
        <v>-89.2209357236288</v>
      </c>
      <c r="F49" s="63"/>
    </row>
    <row r="50" ht="15" spans="1:6">
      <c r="A50" s="23" t="s">
        <v>73</v>
      </c>
      <c r="B50" s="42">
        <v>-6</v>
      </c>
      <c r="C50" s="42" t="s">
        <v>16</v>
      </c>
      <c r="D50" s="42">
        <v>-3.02</v>
      </c>
      <c r="E50" s="42" t="s">
        <v>16</v>
      </c>
      <c r="F50" s="68" t="s">
        <v>74</v>
      </c>
    </row>
    <row r="51" ht="15" spans="1:6">
      <c r="A51" s="23" t="s">
        <v>75</v>
      </c>
      <c r="B51" s="42" t="s">
        <v>16</v>
      </c>
      <c r="C51" s="42">
        <v>-2.4</v>
      </c>
      <c r="D51" s="42" t="s">
        <v>16</v>
      </c>
      <c r="E51" s="42">
        <v>-9.5</v>
      </c>
      <c r="F51" s="68" t="s">
        <v>74</v>
      </c>
    </row>
    <row r="52" ht="15" spans="1:6">
      <c r="A52" s="8" t="s">
        <v>76</v>
      </c>
      <c r="B52" s="17">
        <v>2</v>
      </c>
      <c r="C52" s="17">
        <v>2</v>
      </c>
      <c r="D52" s="9">
        <v>2</v>
      </c>
      <c r="E52" s="9">
        <v>2</v>
      </c>
      <c r="F52" s="63" t="s">
        <v>46</v>
      </c>
    </row>
    <row r="53" ht="30" spans="1:6">
      <c r="A53" s="8" t="s">
        <v>77</v>
      </c>
      <c r="B53" s="9">
        <v>0</v>
      </c>
      <c r="C53" s="17" t="s">
        <v>16</v>
      </c>
      <c r="D53" s="9">
        <v>0</v>
      </c>
      <c r="E53" s="9" t="s">
        <v>16</v>
      </c>
      <c r="F53" s="63" t="s">
        <v>78</v>
      </c>
    </row>
    <row r="54" ht="30" spans="1:6">
      <c r="A54" s="8" t="s">
        <v>79</v>
      </c>
      <c r="B54" s="38" t="s">
        <v>16</v>
      </c>
      <c r="C54" s="9">
        <v>0</v>
      </c>
      <c r="D54" s="38" t="s">
        <v>16</v>
      </c>
      <c r="E54" s="9">
        <v>0</v>
      </c>
      <c r="F54" s="63" t="s">
        <v>78</v>
      </c>
    </row>
    <row r="55" ht="30" spans="1:6">
      <c r="A55" s="8" t="s">
        <v>80</v>
      </c>
      <c r="B55" s="17">
        <f>B48+B50+B52-B53</f>
        <v>-92.6039627052917</v>
      </c>
      <c r="C55" s="38" t="s">
        <v>16</v>
      </c>
      <c r="D55" s="17">
        <f>D48+D50+D52-D53</f>
        <v>-108.436375079048</v>
      </c>
      <c r="E55" s="38" t="s">
        <v>16</v>
      </c>
      <c r="F55" s="63" t="s">
        <v>81</v>
      </c>
    </row>
    <row r="56" ht="30" spans="1:6">
      <c r="A56" s="8" t="s">
        <v>82</v>
      </c>
      <c r="B56" s="38" t="s">
        <v>16</v>
      </c>
      <c r="C56" s="17">
        <f>C49+C51+C52-C54</f>
        <v>-88.0348625752111</v>
      </c>
      <c r="D56" s="17" t="s">
        <v>16</v>
      </c>
      <c r="E56" s="17">
        <f>E49+E51+E52-E54</f>
        <v>-96.7209357236288</v>
      </c>
      <c r="F56" s="63" t="s">
        <v>81</v>
      </c>
    </row>
    <row r="57" ht="30" spans="1:6">
      <c r="A57" s="28" t="s">
        <v>83</v>
      </c>
      <c r="B57" s="44">
        <f>B30+B35+B38-B39-B55</f>
        <v>147.082399653119</v>
      </c>
      <c r="C57" s="44" t="s">
        <v>16</v>
      </c>
      <c r="D57" s="44">
        <f>D30+D35+D38-D39-D55</f>
        <v>164.518774732166</v>
      </c>
      <c r="E57" s="44" t="s">
        <v>16</v>
      </c>
      <c r="F57" s="70" t="s">
        <v>84</v>
      </c>
    </row>
    <row r="58" ht="33.75" customHeight="1" spans="1:6">
      <c r="A58" s="28" t="s">
        <v>85</v>
      </c>
      <c r="B58" s="44" t="s">
        <v>16</v>
      </c>
      <c r="C58" s="44">
        <f>C31+C35+C38-C39-C56</f>
        <v>143.482399653119</v>
      </c>
      <c r="D58" s="44" t="s">
        <v>16</v>
      </c>
      <c r="E58" s="44">
        <f>E31+E35+E38-E39-E56</f>
        <v>152.803335376747</v>
      </c>
      <c r="F58" s="70" t="s">
        <v>84</v>
      </c>
    </row>
    <row r="59" ht="15" spans="1:6">
      <c r="A59" s="5" t="s">
        <v>86</v>
      </c>
      <c r="B59" s="16"/>
      <c r="C59" s="16"/>
      <c r="D59" s="16"/>
      <c r="E59" s="16"/>
      <c r="F59" s="63"/>
    </row>
    <row r="60" ht="36" customHeight="1" spans="1:6">
      <c r="A60" s="19" t="s">
        <v>87</v>
      </c>
      <c r="B60" s="25">
        <v>0</v>
      </c>
      <c r="C60" s="25">
        <v>0</v>
      </c>
      <c r="D60" s="25">
        <v>0</v>
      </c>
      <c r="E60" s="25">
        <v>0</v>
      </c>
      <c r="F60" s="71" t="s">
        <v>88</v>
      </c>
    </row>
    <row r="61" ht="30" spans="1:6">
      <c r="A61" s="19" t="s">
        <v>89</v>
      </c>
      <c r="B61" s="25">
        <v>0</v>
      </c>
      <c r="C61" s="72" t="s">
        <v>16</v>
      </c>
      <c r="D61" s="25">
        <v>0</v>
      </c>
      <c r="E61" s="72" t="s">
        <v>16</v>
      </c>
      <c r="F61" s="73"/>
    </row>
    <row r="62" ht="30" spans="1:6">
      <c r="A62" s="19" t="s">
        <v>90</v>
      </c>
      <c r="B62" s="72" t="s">
        <v>16</v>
      </c>
      <c r="C62" s="25">
        <v>0</v>
      </c>
      <c r="D62" s="72" t="s">
        <v>16</v>
      </c>
      <c r="E62" s="25">
        <v>0</v>
      </c>
      <c r="F62" s="73"/>
    </row>
    <row r="63" ht="15" spans="1:6">
      <c r="A63" s="19" t="s">
        <v>91</v>
      </c>
      <c r="B63" s="25">
        <v>0</v>
      </c>
      <c r="C63" s="25">
        <v>0</v>
      </c>
      <c r="D63" s="25">
        <v>0</v>
      </c>
      <c r="E63" s="25">
        <v>0</v>
      </c>
      <c r="F63" s="73"/>
    </row>
    <row r="64" ht="36" customHeight="1" spans="1:6">
      <c r="A64" s="19" t="s">
        <v>92</v>
      </c>
      <c r="B64" s="25">
        <v>0</v>
      </c>
      <c r="C64" s="25">
        <v>0</v>
      </c>
      <c r="D64" s="25">
        <v>0</v>
      </c>
      <c r="E64" s="25">
        <v>0</v>
      </c>
      <c r="F64" s="73"/>
    </row>
    <row r="65" ht="15" spans="1:6">
      <c r="A65" s="19" t="s">
        <v>93</v>
      </c>
      <c r="B65" s="25">
        <v>0</v>
      </c>
      <c r="C65" s="25">
        <v>0</v>
      </c>
      <c r="D65" s="25">
        <v>0</v>
      </c>
      <c r="E65" s="25">
        <v>0</v>
      </c>
      <c r="F65" s="74"/>
    </row>
    <row r="66" ht="30" spans="1:6">
      <c r="A66" s="28" t="s">
        <v>94</v>
      </c>
      <c r="B66" s="44">
        <f>B57-B61+B63-B64+B65</f>
        <v>147.082399653119</v>
      </c>
      <c r="C66" s="44" t="s">
        <v>16</v>
      </c>
      <c r="D66" s="44">
        <f>D57-D61+D63-D64+D65</f>
        <v>164.518774732166</v>
      </c>
      <c r="E66" s="44" t="s">
        <v>16</v>
      </c>
      <c r="F66" s="70" t="s">
        <v>95</v>
      </c>
    </row>
    <row r="67" ht="30" spans="1:6">
      <c r="A67" s="28" t="s">
        <v>96</v>
      </c>
      <c r="B67" s="44" t="s">
        <v>16</v>
      </c>
      <c r="C67" s="44">
        <f>C58-C62+C63-C64+C65</f>
        <v>143.482399653119</v>
      </c>
      <c r="D67" s="44" t="s">
        <v>16</v>
      </c>
      <c r="E67" s="44">
        <f>E58-E62+E63-E64+E65</f>
        <v>152.803335376747</v>
      </c>
      <c r="F67" s="70" t="s">
        <v>95</v>
      </c>
    </row>
    <row r="68" spans="1:5">
      <c r="A68" s="46"/>
      <c r="B68" s="47"/>
      <c r="C68" s="47"/>
      <c r="D68" s="47"/>
      <c r="E68" s="49"/>
    </row>
    <row r="69" ht="15" spans="1:6">
      <c r="A69" s="28" t="s">
        <v>97</v>
      </c>
      <c r="B69" s="44">
        <f>B22+B27-B55+B26+B38</f>
        <v>114</v>
      </c>
      <c r="C69" s="44" t="s">
        <v>16</v>
      </c>
      <c r="D69" s="44">
        <f>D22+D27-D55+D26+D38</f>
        <v>131.436375079048</v>
      </c>
      <c r="E69" s="44" t="s">
        <v>16</v>
      </c>
      <c r="F69" s="70" t="s">
        <v>95</v>
      </c>
    </row>
    <row r="70" ht="15" spans="1:6">
      <c r="A70" s="28" t="s">
        <v>98</v>
      </c>
      <c r="B70" s="44" t="s">
        <v>16</v>
      </c>
      <c r="C70" s="44">
        <f>C22-C28-C56+C26+C38</f>
        <v>110.4</v>
      </c>
      <c r="D70" s="44" t="s">
        <v>16</v>
      </c>
      <c r="E70" s="44">
        <f>E22-E28-E56+E26+E38</f>
        <v>119.720935723629</v>
      </c>
      <c r="F70" s="70" t="s">
        <v>95</v>
      </c>
    </row>
    <row r="74" spans="5:5">
      <c r="E74" s="2"/>
    </row>
    <row r="77" s="54" customFormat="1" ht="15" spans="2:5">
      <c r="B77" s="75"/>
      <c r="C77" s="75"/>
      <c r="D77" s="75"/>
      <c r="E77" s="76"/>
    </row>
  </sheetData>
  <mergeCells count="2">
    <mergeCell ref="B5:F5"/>
    <mergeCell ref="F60:F65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G7" sqref="G7"/>
    </sheetView>
  </sheetViews>
  <sheetFormatPr defaultColWidth="9" defaultRowHeight="14.25" outlineLevelCol="4"/>
  <cols>
    <col min="1" max="1" width="62.125" style="1" customWidth="1"/>
    <col min="2" max="2" width="17.625" style="2" customWidth="1"/>
    <col min="3" max="3" width="18.5" style="1" customWidth="1"/>
    <col min="4" max="4" width="17.625" style="2" customWidth="1"/>
    <col min="5" max="5" width="18.5" style="1" customWidth="1"/>
    <col min="6" max="16384" width="9" style="1"/>
  </cols>
  <sheetData>
    <row r="1" customHeight="1" spans="1:5">
      <c r="A1" s="3"/>
      <c r="B1" s="4" t="s">
        <v>101</v>
      </c>
      <c r="C1" s="4"/>
      <c r="D1" s="4" t="s">
        <v>102</v>
      </c>
      <c r="E1" s="4"/>
    </row>
    <row r="2" ht="29.25" customHeight="1" spans="1:5">
      <c r="A2" s="5" t="s">
        <v>10</v>
      </c>
      <c r="B2" s="6" t="s">
        <v>103</v>
      </c>
      <c r="C2" s="7" t="s">
        <v>117</v>
      </c>
      <c r="D2" s="6" t="s">
        <v>103</v>
      </c>
      <c r="E2" s="7" t="s">
        <v>104</v>
      </c>
    </row>
    <row r="3" ht="15" spans="1:5">
      <c r="A3" s="8" t="s">
        <v>11</v>
      </c>
      <c r="B3" s="9">
        <v>28</v>
      </c>
      <c r="C3" s="9">
        <v>28</v>
      </c>
      <c r="D3" s="9">
        <v>28</v>
      </c>
      <c r="E3" s="9">
        <v>28</v>
      </c>
    </row>
    <row r="4" ht="15" spans="1:5">
      <c r="A4" s="8" t="s">
        <v>13</v>
      </c>
      <c r="B4" s="9">
        <v>100</v>
      </c>
      <c r="C4" s="9">
        <v>100</v>
      </c>
      <c r="D4" s="9">
        <v>100</v>
      </c>
      <c r="E4" s="9">
        <v>100</v>
      </c>
    </row>
    <row r="5" ht="15" spans="1:5">
      <c r="A5" s="8" t="s">
        <v>15</v>
      </c>
      <c r="B5" s="38" t="s">
        <v>16</v>
      </c>
      <c r="C5" s="38" t="s">
        <v>16</v>
      </c>
      <c r="D5" s="38" t="s">
        <v>16</v>
      </c>
      <c r="E5" s="38" t="s">
        <v>16</v>
      </c>
    </row>
    <row r="6" ht="15" spans="1:5">
      <c r="A6" s="8" t="s">
        <v>17</v>
      </c>
      <c r="B6" s="17" t="s">
        <v>16</v>
      </c>
      <c r="C6" s="17" t="s">
        <v>16</v>
      </c>
      <c r="D6" s="17" t="s">
        <v>16</v>
      </c>
      <c r="E6" s="17" t="s">
        <v>16</v>
      </c>
    </row>
    <row r="7" ht="15" spans="1:5">
      <c r="A7" s="8" t="s">
        <v>19</v>
      </c>
      <c r="B7" s="38" t="s">
        <v>16</v>
      </c>
      <c r="C7" s="38" t="s">
        <v>16</v>
      </c>
      <c r="D7" s="38" t="s">
        <v>16</v>
      </c>
      <c r="E7" s="38" t="s">
        <v>16</v>
      </c>
    </row>
    <row r="8" ht="15" spans="1:5">
      <c r="A8" s="8" t="s">
        <v>20</v>
      </c>
      <c r="B8" s="39">
        <v>0.1</v>
      </c>
      <c r="C8" s="39">
        <v>0.1</v>
      </c>
      <c r="D8" s="39">
        <v>0.1</v>
      </c>
      <c r="E8" s="39">
        <v>0.1</v>
      </c>
    </row>
    <row r="9" ht="15" spans="1:5">
      <c r="A9" s="19" t="s">
        <v>21</v>
      </c>
      <c r="B9" s="25" t="s">
        <v>22</v>
      </c>
      <c r="C9" s="25" t="s">
        <v>22</v>
      </c>
      <c r="D9" s="25" t="s">
        <v>22</v>
      </c>
      <c r="E9" s="25" t="s">
        <v>22</v>
      </c>
    </row>
    <row r="10" ht="15" spans="1:5">
      <c r="A10" s="8" t="s">
        <v>24</v>
      </c>
      <c r="B10" s="17">
        <v>3</v>
      </c>
      <c r="C10" s="17">
        <v>3</v>
      </c>
      <c r="D10" s="17">
        <v>3</v>
      </c>
      <c r="E10" s="17">
        <v>3</v>
      </c>
    </row>
    <row r="11" spans="1:5">
      <c r="A11" s="5" t="s">
        <v>25</v>
      </c>
      <c r="B11" s="16"/>
      <c r="C11" s="16"/>
      <c r="D11" s="16"/>
      <c r="E11" s="16"/>
    </row>
    <row r="12" ht="15" customHeight="1" spans="1:5">
      <c r="A12" s="8" t="s">
        <v>26</v>
      </c>
      <c r="B12" s="17">
        <v>128</v>
      </c>
      <c r="C12" s="17">
        <v>128</v>
      </c>
      <c r="D12" s="17">
        <v>128</v>
      </c>
      <c r="E12" s="17">
        <v>128</v>
      </c>
    </row>
    <row r="13" ht="15" spans="1:5">
      <c r="A13" s="8" t="s">
        <v>28</v>
      </c>
      <c r="B13" s="17">
        <v>2</v>
      </c>
      <c r="C13" s="17">
        <v>2</v>
      </c>
      <c r="D13" s="17">
        <v>2</v>
      </c>
      <c r="E13" s="17">
        <v>2</v>
      </c>
    </row>
    <row r="14" ht="15" spans="1:5">
      <c r="A14" s="18" t="s">
        <v>29</v>
      </c>
      <c r="B14" s="17">
        <v>2</v>
      </c>
      <c r="C14" s="17">
        <v>2</v>
      </c>
      <c r="D14" s="17">
        <v>2</v>
      </c>
      <c r="E14" s="17">
        <v>2</v>
      </c>
    </row>
    <row r="15" ht="15" spans="1:5">
      <c r="A15" s="8" t="s">
        <v>31</v>
      </c>
      <c r="B15" s="17">
        <v>3</v>
      </c>
      <c r="C15" s="17">
        <v>3</v>
      </c>
      <c r="D15" s="17">
        <v>3</v>
      </c>
      <c r="E15" s="17">
        <v>3</v>
      </c>
    </row>
    <row r="16" ht="15" spans="1:5">
      <c r="A16" s="8" t="s">
        <v>33</v>
      </c>
      <c r="B16" s="17">
        <f>B15+10*LOG10(B4)</f>
        <v>23</v>
      </c>
      <c r="C16" s="17">
        <f>C15+10*LOG10(C4)</f>
        <v>23</v>
      </c>
      <c r="D16" s="17">
        <f>D15+10*LOG10(D4)</f>
        <v>23</v>
      </c>
      <c r="E16" s="17">
        <f>E15+10*LOG10(E4)</f>
        <v>23</v>
      </c>
    </row>
    <row r="17" ht="30" spans="1:5">
      <c r="A17" s="8" t="s">
        <v>35</v>
      </c>
      <c r="B17" s="17">
        <f>B15+10*LOG10(B42/1000000)</f>
        <v>10.6042248342321</v>
      </c>
      <c r="C17" s="17">
        <f>C15+10*LOG10(C42/1000000)</f>
        <v>10.6042248342321</v>
      </c>
      <c r="D17" s="17">
        <f>D15+10*LOG10(D42/1000000)</f>
        <v>9.35483746814912</v>
      </c>
      <c r="E17" s="17">
        <f>E15+10*LOG10(E42/1000000)</f>
        <v>9.35483746814912</v>
      </c>
    </row>
    <row r="18" ht="45" spans="1:5">
      <c r="A18" s="18" t="s">
        <v>37</v>
      </c>
      <c r="B18" s="17">
        <f>B19+10*LOG10(B12/B13)-B20</f>
        <v>26.0617997398389</v>
      </c>
      <c r="C18" s="17">
        <f>C19+10*LOG10(C12/C13)-C20</f>
        <v>26.0617997398389</v>
      </c>
      <c r="D18" s="17">
        <f>D19+10*LOG10(D12/D13)-D20</f>
        <v>19.8917997398389</v>
      </c>
      <c r="E18" s="17">
        <f>E19+10*LOG10(E12/E13)-E20</f>
        <v>19.8917997398389</v>
      </c>
    </row>
    <row r="19" ht="15" spans="1:5">
      <c r="A19" s="8" t="s">
        <v>39</v>
      </c>
      <c r="B19" s="17">
        <v>8</v>
      </c>
      <c r="C19" s="17">
        <v>8</v>
      </c>
      <c r="D19" s="17">
        <v>8</v>
      </c>
      <c r="E19" s="17">
        <v>8</v>
      </c>
    </row>
    <row r="20" ht="45" spans="1:5">
      <c r="A20" s="19" t="s">
        <v>41</v>
      </c>
      <c r="B20" s="25">
        <v>0</v>
      </c>
      <c r="C20" s="25">
        <v>0</v>
      </c>
      <c r="D20" s="25">
        <v>6.17</v>
      </c>
      <c r="E20" s="25">
        <v>6.17</v>
      </c>
    </row>
    <row r="21" ht="61.5" customHeight="1" spans="1:5">
      <c r="A21" s="40" t="s">
        <v>43</v>
      </c>
      <c r="B21" s="25">
        <v>0</v>
      </c>
      <c r="C21" s="25">
        <v>0</v>
      </c>
      <c r="D21" s="25">
        <v>0</v>
      </c>
      <c r="E21" s="25">
        <v>0</v>
      </c>
    </row>
    <row r="22" ht="15" spans="1:5">
      <c r="A22" s="8" t="s">
        <v>45</v>
      </c>
      <c r="B22" s="17">
        <v>0</v>
      </c>
      <c r="C22" s="17">
        <v>0</v>
      </c>
      <c r="D22" s="17">
        <v>0</v>
      </c>
      <c r="E22" s="17">
        <v>0</v>
      </c>
    </row>
    <row r="23" ht="15" spans="1:5">
      <c r="A23" s="8" t="s">
        <v>47</v>
      </c>
      <c r="B23" s="17">
        <v>0</v>
      </c>
      <c r="C23" s="17">
        <v>0</v>
      </c>
      <c r="D23" s="17">
        <v>0</v>
      </c>
      <c r="E23" s="17">
        <v>0</v>
      </c>
    </row>
    <row r="24" ht="30" spans="1:5">
      <c r="A24" s="8" t="s">
        <v>48</v>
      </c>
      <c r="B24" s="17">
        <v>3</v>
      </c>
      <c r="C24" s="17">
        <v>3</v>
      </c>
      <c r="D24" s="17">
        <v>3</v>
      </c>
      <c r="E24" s="17">
        <v>3</v>
      </c>
    </row>
    <row r="25" ht="15" spans="1:5">
      <c r="A25" s="8" t="s">
        <v>49</v>
      </c>
      <c r="B25" s="38" t="s">
        <v>16</v>
      </c>
      <c r="C25" s="38" t="s">
        <v>16</v>
      </c>
      <c r="D25" s="38" t="s">
        <v>16</v>
      </c>
      <c r="E25" s="38" t="s">
        <v>16</v>
      </c>
    </row>
    <row r="26" ht="15" spans="1:5">
      <c r="A26" s="8" t="s">
        <v>51</v>
      </c>
      <c r="B26" s="17">
        <f>B17+B18+B21-B23-B24</f>
        <v>33.666024574071</v>
      </c>
      <c r="C26" s="17">
        <f>C17+C18+C21-C23-C24</f>
        <v>33.666024574071</v>
      </c>
      <c r="D26" s="17">
        <f>D17+D18+D21-D23-D24</f>
        <v>26.246637207988</v>
      </c>
      <c r="E26" s="17">
        <f>E17+E18+E21-E23-E24</f>
        <v>26.246637207988</v>
      </c>
    </row>
    <row r="27" spans="1:5">
      <c r="A27" s="5" t="s">
        <v>52</v>
      </c>
      <c r="B27" s="16"/>
      <c r="C27" s="16"/>
      <c r="D27" s="16"/>
      <c r="E27" s="16"/>
    </row>
    <row r="28" ht="15" spans="1:5">
      <c r="A28" s="8" t="s">
        <v>53</v>
      </c>
      <c r="B28" s="17">
        <v>8</v>
      </c>
      <c r="C28" s="17">
        <v>4</v>
      </c>
      <c r="D28" s="17">
        <v>8</v>
      </c>
      <c r="E28" s="17">
        <v>4</v>
      </c>
    </row>
    <row r="29" ht="15" spans="1:5">
      <c r="A29" s="8" t="s">
        <v>54</v>
      </c>
      <c r="B29" s="17">
        <v>2</v>
      </c>
      <c r="C29" s="17">
        <v>1</v>
      </c>
      <c r="D29" s="17">
        <v>2</v>
      </c>
      <c r="E29" s="17">
        <v>1</v>
      </c>
    </row>
    <row r="30" ht="45" spans="1:5">
      <c r="A30" s="8" t="s">
        <v>55</v>
      </c>
      <c r="B30" s="17">
        <f>B31+10*LOG10(B28/B29)-B32</f>
        <v>11.0205999132796</v>
      </c>
      <c r="C30" s="17">
        <f>C31+10*LOG10(C28/C29)-C32</f>
        <v>11.0205999132796</v>
      </c>
      <c r="D30" s="17">
        <f>D31+10*LOG10(D28/D29)-D32</f>
        <v>11.0205999132796</v>
      </c>
      <c r="E30" s="17">
        <f>E31+10*LOG10(E28/E29)-E32</f>
        <v>11.0205999132796</v>
      </c>
    </row>
    <row r="31" ht="15" spans="1:5">
      <c r="A31" s="8" t="s">
        <v>56</v>
      </c>
      <c r="B31" s="17">
        <v>5</v>
      </c>
      <c r="C31" s="17">
        <v>5</v>
      </c>
      <c r="D31" s="17">
        <v>5</v>
      </c>
      <c r="E31" s="17">
        <v>5</v>
      </c>
    </row>
    <row r="32" ht="45" spans="1:5">
      <c r="A32" s="19" t="s">
        <v>57</v>
      </c>
      <c r="B32" s="25">
        <v>0</v>
      </c>
      <c r="C32" s="25">
        <v>0</v>
      </c>
      <c r="D32" s="25">
        <v>0</v>
      </c>
      <c r="E32" s="25">
        <v>0</v>
      </c>
    </row>
    <row r="33" ht="28.5" spans="1:5">
      <c r="A33" s="26" t="s">
        <v>107</v>
      </c>
      <c r="B33" s="17">
        <v>0</v>
      </c>
      <c r="C33" s="17">
        <v>0</v>
      </c>
      <c r="D33" s="17">
        <v>0</v>
      </c>
      <c r="E33" s="17">
        <v>0</v>
      </c>
    </row>
    <row r="34" ht="30" spans="1:5">
      <c r="A34" s="8" t="s">
        <v>59</v>
      </c>
      <c r="B34" s="17">
        <v>1</v>
      </c>
      <c r="C34" s="17">
        <v>1</v>
      </c>
      <c r="D34" s="17">
        <v>1</v>
      </c>
      <c r="E34" s="17">
        <v>1</v>
      </c>
    </row>
    <row r="35" ht="15" spans="1:5">
      <c r="A35" s="8" t="s">
        <v>60</v>
      </c>
      <c r="B35" s="9">
        <v>7</v>
      </c>
      <c r="C35" s="9">
        <v>7</v>
      </c>
      <c r="D35" s="9">
        <v>10</v>
      </c>
      <c r="E35" s="9">
        <v>10</v>
      </c>
    </row>
    <row r="36" ht="15" spans="1:5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</row>
    <row r="37" ht="15" spans="1:5">
      <c r="A37" s="18" t="s">
        <v>63</v>
      </c>
      <c r="B37" s="17" t="s">
        <v>16</v>
      </c>
      <c r="C37" s="17" t="s">
        <v>16</v>
      </c>
      <c r="D37" s="17" t="s">
        <v>16</v>
      </c>
      <c r="E37" s="17" t="s">
        <v>16</v>
      </c>
    </row>
    <row r="38" ht="15" spans="1:5">
      <c r="A38" s="19" t="s">
        <v>65</v>
      </c>
      <c r="B38" s="25">
        <v>-999</v>
      </c>
      <c r="C38" s="25">
        <v>-999</v>
      </c>
      <c r="D38" s="25">
        <v>-999</v>
      </c>
      <c r="E38" s="25">
        <v>-999</v>
      </c>
    </row>
    <row r="39" ht="30" spans="1:5">
      <c r="A39" s="8" t="s">
        <v>108</v>
      </c>
      <c r="B39" s="38" t="s">
        <v>16</v>
      </c>
      <c r="C39" s="38" t="s">
        <v>16</v>
      </c>
      <c r="D39" s="38" t="s">
        <v>16</v>
      </c>
      <c r="E39" s="38" t="s">
        <v>16</v>
      </c>
    </row>
    <row r="40" ht="30" spans="1:5">
      <c r="A40" s="8" t="s">
        <v>109</v>
      </c>
      <c r="B40" s="17">
        <f>10*LOG10(10^((B35+B36)/10)+10^(B38/10))</f>
        <v>-167</v>
      </c>
      <c r="C40" s="17">
        <f>10*LOG10(10^((C35+C36)/10)+10^(C38/10))</f>
        <v>-167</v>
      </c>
      <c r="D40" s="17">
        <f>10*LOG10(10^((D35+D36)/10)+10^(D38/10))</f>
        <v>-164</v>
      </c>
      <c r="E40" s="17">
        <f>10*LOG10(10^((E35+E36)/10)+10^(E38/10))</f>
        <v>-164</v>
      </c>
    </row>
    <row r="41" ht="15" spans="1:5">
      <c r="A41" s="26" t="s">
        <v>68</v>
      </c>
      <c r="B41" s="17" t="s">
        <v>16</v>
      </c>
      <c r="C41" s="17" t="s">
        <v>16</v>
      </c>
      <c r="D41" s="17" t="s">
        <v>16</v>
      </c>
      <c r="E41" s="17" t="s">
        <v>16</v>
      </c>
    </row>
    <row r="42" ht="15" spans="1:5">
      <c r="A42" s="41" t="s">
        <v>70</v>
      </c>
      <c r="B42" s="27">
        <f>4*12*120*1000</f>
        <v>5760000</v>
      </c>
      <c r="C42" s="27">
        <f>4*12*120*1000</f>
        <v>5760000</v>
      </c>
      <c r="D42" s="27">
        <f>3*12*120*1000</f>
        <v>4320000</v>
      </c>
      <c r="E42" s="27">
        <f>3*12*120*1000</f>
        <v>4320000</v>
      </c>
    </row>
    <row r="43" ht="15" spans="1:5">
      <c r="A43" s="8" t="s">
        <v>71</v>
      </c>
      <c r="B43" s="17" t="s">
        <v>16</v>
      </c>
      <c r="C43" s="17" t="s">
        <v>16</v>
      </c>
      <c r="D43" s="17" t="s">
        <v>16</v>
      </c>
      <c r="E43" s="17" t="s">
        <v>16</v>
      </c>
    </row>
    <row r="44" ht="15" spans="1:5">
      <c r="A44" s="8" t="s">
        <v>72</v>
      </c>
      <c r="B44" s="17">
        <f>B40+10*LOG10(B42)</f>
        <v>-99.3957751657679</v>
      </c>
      <c r="C44" s="17">
        <f>C40+10*LOG10(C42)</f>
        <v>-99.3957751657679</v>
      </c>
      <c r="D44" s="17">
        <f>D40+10*LOG10(D42)</f>
        <v>-97.6451625318509</v>
      </c>
      <c r="E44" s="17">
        <f>E40+10*LOG10(E42)</f>
        <v>-97.6451625318509</v>
      </c>
    </row>
    <row r="45" ht="15" spans="1:5">
      <c r="A45" s="26" t="s">
        <v>73</v>
      </c>
      <c r="B45" s="17" t="s">
        <v>16</v>
      </c>
      <c r="C45" s="17" t="s">
        <v>16</v>
      </c>
      <c r="D45" s="17" t="s">
        <v>16</v>
      </c>
      <c r="E45" s="17" t="s">
        <v>16</v>
      </c>
    </row>
    <row r="46" ht="15" spans="1:5">
      <c r="A46" s="41" t="s">
        <v>75</v>
      </c>
      <c r="B46" s="27">
        <v>-4</v>
      </c>
      <c r="C46" s="27">
        <v>1.6</v>
      </c>
      <c r="D46" s="27">
        <v>-7.06</v>
      </c>
      <c r="E46" s="27">
        <v>-2.23</v>
      </c>
    </row>
    <row r="47" ht="15" spans="1:5">
      <c r="A47" s="8" t="s">
        <v>76</v>
      </c>
      <c r="B47" s="17">
        <v>2</v>
      </c>
      <c r="C47" s="17">
        <v>2</v>
      </c>
      <c r="D47" s="17">
        <v>2</v>
      </c>
      <c r="E47" s="17">
        <v>2</v>
      </c>
    </row>
    <row r="48" ht="30" spans="1:5">
      <c r="A48" s="8" t="s">
        <v>77</v>
      </c>
      <c r="B48" s="17" t="s">
        <v>16</v>
      </c>
      <c r="C48" s="17" t="s">
        <v>16</v>
      </c>
      <c r="D48" s="17" t="s">
        <v>16</v>
      </c>
      <c r="E48" s="17" t="s">
        <v>16</v>
      </c>
    </row>
    <row r="49" ht="33.75" customHeight="1" spans="1:5">
      <c r="A49" s="8" t="s">
        <v>79</v>
      </c>
      <c r="B49" s="9">
        <v>0</v>
      </c>
      <c r="C49" s="9">
        <v>0</v>
      </c>
      <c r="D49" s="9">
        <v>0</v>
      </c>
      <c r="E49" s="9">
        <v>0</v>
      </c>
    </row>
    <row r="50" ht="30" spans="1:5">
      <c r="A50" s="8" t="s">
        <v>80</v>
      </c>
      <c r="B50" s="38" t="s">
        <v>16</v>
      </c>
      <c r="C50" s="38" t="s">
        <v>16</v>
      </c>
      <c r="D50" s="38" t="s">
        <v>16</v>
      </c>
      <c r="E50" s="38" t="s">
        <v>16</v>
      </c>
    </row>
    <row r="51" ht="30" spans="1:5">
      <c r="A51" s="8" t="s">
        <v>82</v>
      </c>
      <c r="B51" s="17">
        <f>B44+B46+B47-B49</f>
        <v>-101.395775165768</v>
      </c>
      <c r="C51" s="17">
        <f>C44+C46+C47-C49</f>
        <v>-95.7957751657679</v>
      </c>
      <c r="D51" s="17">
        <f>D44+D46+D47-D49</f>
        <v>-102.705162531851</v>
      </c>
      <c r="E51" s="17">
        <f>E44+E46+E47-E49</f>
        <v>-97.8751625318509</v>
      </c>
    </row>
    <row r="52" ht="30" spans="1:5">
      <c r="A52" s="30" t="s">
        <v>83</v>
      </c>
      <c r="B52" s="43" t="s">
        <v>16</v>
      </c>
      <c r="C52" s="43" t="s">
        <v>16</v>
      </c>
      <c r="D52" s="43" t="s">
        <v>16</v>
      </c>
      <c r="E52" s="43" t="s">
        <v>16</v>
      </c>
    </row>
    <row r="53" ht="30" spans="1:5">
      <c r="A53" s="28" t="s">
        <v>85</v>
      </c>
      <c r="B53" s="44">
        <f t="shared" ref="B53:E53" si="0">B26+B30+B33-B34-B51</f>
        <v>145.082399653119</v>
      </c>
      <c r="C53" s="44">
        <f t="shared" si="0"/>
        <v>139.482399653119</v>
      </c>
      <c r="D53" s="44">
        <f t="shared" si="0"/>
        <v>138.972399653119</v>
      </c>
      <c r="E53" s="44">
        <f t="shared" si="0"/>
        <v>134.142399653119</v>
      </c>
    </row>
    <row r="54" spans="1:5">
      <c r="A54" s="5" t="s">
        <v>86</v>
      </c>
      <c r="B54" s="16"/>
      <c r="C54" s="16"/>
      <c r="D54" s="16"/>
      <c r="E54" s="16"/>
    </row>
    <row r="55" ht="16.5" customHeight="1" spans="1:5">
      <c r="A55" s="19" t="s">
        <v>87</v>
      </c>
      <c r="B55" s="25">
        <v>0</v>
      </c>
      <c r="C55" s="25">
        <v>0</v>
      </c>
      <c r="D55" s="25">
        <v>0</v>
      </c>
      <c r="E55" s="25">
        <v>0</v>
      </c>
    </row>
    <row r="56" ht="30" spans="1:5">
      <c r="A56" s="18" t="s">
        <v>89</v>
      </c>
      <c r="B56" s="45" t="s">
        <v>16</v>
      </c>
      <c r="C56" s="45" t="s">
        <v>16</v>
      </c>
      <c r="D56" s="45" t="s">
        <v>16</v>
      </c>
      <c r="E56" s="45" t="s">
        <v>16</v>
      </c>
    </row>
    <row r="57" ht="30" spans="1:5">
      <c r="A57" s="19" t="s">
        <v>90</v>
      </c>
      <c r="B57" s="25">
        <v>0</v>
      </c>
      <c r="C57" s="25">
        <v>0</v>
      </c>
      <c r="D57" s="25">
        <v>0</v>
      </c>
      <c r="E57" s="25">
        <v>0</v>
      </c>
    </row>
    <row r="58" ht="15" spans="1:5">
      <c r="A58" s="19" t="s">
        <v>91</v>
      </c>
      <c r="B58" s="25">
        <v>0</v>
      </c>
      <c r="C58" s="25">
        <v>0</v>
      </c>
      <c r="D58" s="25">
        <v>0</v>
      </c>
      <c r="E58" s="25">
        <v>0</v>
      </c>
    </row>
    <row r="59" ht="15" spans="1:5">
      <c r="A59" s="19" t="s">
        <v>92</v>
      </c>
      <c r="B59" s="25">
        <v>0</v>
      </c>
      <c r="C59" s="25">
        <v>0</v>
      </c>
      <c r="D59" s="25">
        <v>0</v>
      </c>
      <c r="E59" s="25">
        <v>0</v>
      </c>
    </row>
    <row r="60" ht="15" spans="1:5">
      <c r="A60" s="19" t="s">
        <v>93</v>
      </c>
      <c r="B60" s="25">
        <v>0</v>
      </c>
      <c r="C60" s="25">
        <v>0</v>
      </c>
      <c r="D60" s="25">
        <v>0</v>
      </c>
      <c r="E60" s="25">
        <v>0</v>
      </c>
    </row>
    <row r="61" ht="30" spans="1:5">
      <c r="A61" s="30" t="s">
        <v>110</v>
      </c>
      <c r="B61" s="43" t="s">
        <v>16</v>
      </c>
      <c r="C61" s="43" t="s">
        <v>16</v>
      </c>
      <c r="D61" s="43" t="s">
        <v>16</v>
      </c>
      <c r="E61" s="43" t="s">
        <v>16</v>
      </c>
    </row>
    <row r="62" ht="30" spans="1:5">
      <c r="A62" s="28" t="s">
        <v>111</v>
      </c>
      <c r="B62" s="44">
        <f t="shared" ref="B62:E62" si="1">B53-B57+B58-B59+B60</f>
        <v>145.082399653119</v>
      </c>
      <c r="C62" s="44">
        <f t="shared" si="1"/>
        <v>139.482399653119</v>
      </c>
      <c r="D62" s="44">
        <f t="shared" si="1"/>
        <v>138.972399653119</v>
      </c>
      <c r="E62" s="44">
        <f t="shared" si="1"/>
        <v>134.142399653119</v>
      </c>
    </row>
    <row r="63" spans="1:5">
      <c r="A63" s="46"/>
      <c r="B63" s="47"/>
      <c r="C63" s="47"/>
      <c r="D63" s="47"/>
      <c r="E63" s="47"/>
    </row>
    <row r="64" ht="15" spans="1:5">
      <c r="A64" s="30" t="s">
        <v>97</v>
      </c>
      <c r="B64" s="43" t="s">
        <v>16</v>
      </c>
      <c r="C64" s="43" t="s">
        <v>16</v>
      </c>
      <c r="D64" s="43" t="s">
        <v>16</v>
      </c>
      <c r="E64" s="43" t="s">
        <v>16</v>
      </c>
    </row>
    <row r="65" ht="15" spans="1:5">
      <c r="A65" s="28" t="s">
        <v>98</v>
      </c>
      <c r="B65" s="44">
        <f>B17-B23-B51+B21+B33</f>
        <v>112</v>
      </c>
      <c r="C65" s="44">
        <f>C17-C23-C51+C21+C33</f>
        <v>106.4</v>
      </c>
      <c r="D65" s="44">
        <f>D17-D23-D51+D21+D33</f>
        <v>112.06</v>
      </c>
      <c r="E65" s="44">
        <f>E17-E23-E51+E21+E33</f>
        <v>107.23</v>
      </c>
    </row>
  </sheetData>
  <mergeCells count="2">
    <mergeCell ref="B1:C1"/>
    <mergeCell ref="D1:E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D53" sqref="D53"/>
    </sheetView>
  </sheetViews>
  <sheetFormatPr defaultColWidth="9" defaultRowHeight="14.25" outlineLevelCol="4"/>
  <cols>
    <col min="1" max="1" width="62.125" style="1" customWidth="1"/>
    <col min="2" max="2" width="17.625" style="2" customWidth="1"/>
    <col min="3" max="3" width="18.125" style="1" customWidth="1"/>
    <col min="4" max="4" width="17.625" style="2" customWidth="1"/>
    <col min="5" max="5" width="18.125" style="1" customWidth="1"/>
    <col min="6" max="16384" width="9" style="1"/>
  </cols>
  <sheetData>
    <row r="1" customHeight="1" spans="1:5">
      <c r="A1" s="3"/>
      <c r="B1" s="4" t="s">
        <v>101</v>
      </c>
      <c r="C1" s="4"/>
      <c r="D1" s="4" t="s">
        <v>102</v>
      </c>
      <c r="E1" s="4"/>
    </row>
    <row r="2" ht="29.25" customHeight="1" spans="1:5">
      <c r="A2" s="5" t="s">
        <v>10</v>
      </c>
      <c r="B2" s="36" t="s">
        <v>103</v>
      </c>
      <c r="C2" s="37" t="s">
        <v>117</v>
      </c>
      <c r="D2" s="36" t="s">
        <v>103</v>
      </c>
      <c r="E2" s="37" t="s">
        <v>117</v>
      </c>
    </row>
    <row r="3" ht="15" spans="1:5">
      <c r="A3" s="8" t="s">
        <v>11</v>
      </c>
      <c r="B3" s="9">
        <v>28</v>
      </c>
      <c r="C3" s="9">
        <v>28</v>
      </c>
      <c r="D3" s="9">
        <v>28</v>
      </c>
      <c r="E3" s="9">
        <v>28</v>
      </c>
    </row>
    <row r="4" ht="15" spans="1:5">
      <c r="A4" s="8" t="s">
        <v>13</v>
      </c>
      <c r="B4" s="9">
        <v>100</v>
      </c>
      <c r="C4" s="9">
        <v>100</v>
      </c>
      <c r="D4" s="9">
        <v>100</v>
      </c>
      <c r="E4" s="9">
        <v>100</v>
      </c>
    </row>
    <row r="5" ht="15" spans="1:5">
      <c r="A5" s="8" t="s">
        <v>15</v>
      </c>
      <c r="B5" s="38" t="s">
        <v>16</v>
      </c>
      <c r="C5" s="38" t="s">
        <v>16</v>
      </c>
      <c r="D5" s="38" t="s">
        <v>16</v>
      </c>
      <c r="E5" s="38" t="s">
        <v>16</v>
      </c>
    </row>
    <row r="6" ht="15" spans="1:5">
      <c r="A6" s="8" t="s">
        <v>17</v>
      </c>
      <c r="B6" s="17" t="s">
        <v>16</v>
      </c>
      <c r="C6" s="17" t="s">
        <v>16</v>
      </c>
      <c r="D6" s="17" t="s">
        <v>16</v>
      </c>
      <c r="E6" s="17" t="s">
        <v>16</v>
      </c>
    </row>
    <row r="7" ht="15" spans="1:5">
      <c r="A7" s="8" t="s">
        <v>19</v>
      </c>
      <c r="B7" s="38" t="s">
        <v>16</v>
      </c>
      <c r="C7" s="38" t="s">
        <v>16</v>
      </c>
      <c r="D7" s="38" t="s">
        <v>16</v>
      </c>
      <c r="E7" s="38" t="s">
        <v>16</v>
      </c>
    </row>
    <row r="8" ht="15" spans="1:5">
      <c r="A8" s="8" t="s">
        <v>20</v>
      </c>
      <c r="B8" s="39">
        <v>0.1</v>
      </c>
      <c r="C8" s="39">
        <v>0.1</v>
      </c>
      <c r="D8" s="39">
        <v>0.1</v>
      </c>
      <c r="E8" s="39">
        <v>0.1</v>
      </c>
    </row>
    <row r="9" ht="15" spans="1:5">
      <c r="A9" s="19" t="s">
        <v>21</v>
      </c>
      <c r="B9" s="25" t="s">
        <v>22</v>
      </c>
      <c r="C9" s="25" t="s">
        <v>22</v>
      </c>
      <c r="D9" s="25" t="s">
        <v>22</v>
      </c>
      <c r="E9" s="25" t="s">
        <v>22</v>
      </c>
    </row>
    <row r="10" ht="15" spans="1:5">
      <c r="A10" s="8" t="s">
        <v>24</v>
      </c>
      <c r="B10" s="17">
        <v>3</v>
      </c>
      <c r="C10" s="17">
        <v>3</v>
      </c>
      <c r="D10" s="17">
        <v>3</v>
      </c>
      <c r="E10" s="17">
        <v>3</v>
      </c>
    </row>
    <row r="11" spans="1:5">
      <c r="A11" s="5" t="s">
        <v>25</v>
      </c>
      <c r="B11" s="16"/>
      <c r="C11" s="16"/>
      <c r="D11" s="16"/>
      <c r="E11" s="16"/>
    </row>
    <row r="12" ht="15" customHeight="1" spans="1:5">
      <c r="A12" s="8" t="s">
        <v>26</v>
      </c>
      <c r="B12" s="17">
        <v>128</v>
      </c>
      <c r="C12" s="17">
        <v>128</v>
      </c>
      <c r="D12" s="17">
        <v>128</v>
      </c>
      <c r="E12" s="17">
        <v>128</v>
      </c>
    </row>
    <row r="13" ht="15" spans="1:5">
      <c r="A13" s="8" t="s">
        <v>28</v>
      </c>
      <c r="B13" s="17">
        <v>2</v>
      </c>
      <c r="C13" s="17">
        <v>2</v>
      </c>
      <c r="D13" s="17">
        <v>2</v>
      </c>
      <c r="E13" s="17">
        <v>2</v>
      </c>
    </row>
    <row r="14" ht="15" spans="1:5">
      <c r="A14" s="18" t="s">
        <v>29</v>
      </c>
      <c r="B14" s="17">
        <v>2</v>
      </c>
      <c r="C14" s="17">
        <v>2</v>
      </c>
      <c r="D14" s="17">
        <v>2</v>
      </c>
      <c r="E14" s="17">
        <v>2</v>
      </c>
    </row>
    <row r="15" ht="15" spans="1:5">
      <c r="A15" s="8" t="s">
        <v>31</v>
      </c>
      <c r="B15" s="17">
        <v>3</v>
      </c>
      <c r="C15" s="17">
        <v>3</v>
      </c>
      <c r="D15" s="17">
        <v>3</v>
      </c>
      <c r="E15" s="17">
        <v>3</v>
      </c>
    </row>
    <row r="16" ht="15" spans="1:5">
      <c r="A16" s="8" t="s">
        <v>33</v>
      </c>
      <c r="B16" s="17">
        <f>B15+10*LOG10(B4)</f>
        <v>23</v>
      </c>
      <c r="C16" s="17">
        <f>C15+10*LOG10(C4)</f>
        <v>23</v>
      </c>
      <c r="D16" s="17">
        <f>D15+10*LOG10(D4)</f>
        <v>23</v>
      </c>
      <c r="E16" s="17">
        <f>E15+10*LOG10(E4)</f>
        <v>23</v>
      </c>
    </row>
    <row r="17" ht="30" spans="1:5">
      <c r="A17" s="8" t="s">
        <v>35</v>
      </c>
      <c r="B17" s="17">
        <f>B15+10*LOG10(B42/1000000)</f>
        <v>17.1363499719856</v>
      </c>
      <c r="C17" s="17">
        <f>C15+10*LOG10(C42/1000000)</f>
        <v>17.1363499719856</v>
      </c>
      <c r="D17" s="17">
        <f>D15+10*LOG10(D42/1000000)</f>
        <v>20.2656421616224</v>
      </c>
      <c r="E17" s="17">
        <f>E15+10*LOG10(E42/1000000)</f>
        <v>20.2656421616224</v>
      </c>
    </row>
    <row r="18" ht="45" spans="1:5">
      <c r="A18" s="18" t="s">
        <v>37</v>
      </c>
      <c r="B18" s="17">
        <f>B19+10*LOG10(B12/B13)-B20</f>
        <v>26.0617997398389</v>
      </c>
      <c r="C18" s="17">
        <f>C19+10*LOG10(C12/C13)-C20</f>
        <v>26.0617997398389</v>
      </c>
      <c r="D18" s="17">
        <f>D19+10*LOG10(D12/D13)-D20</f>
        <v>19.8917997398389</v>
      </c>
      <c r="E18" s="17">
        <f>E19+10*LOG10(E12/E13)-E20</f>
        <v>19.8917997398389</v>
      </c>
    </row>
    <row r="19" ht="15" spans="1:5">
      <c r="A19" s="8" t="s">
        <v>39</v>
      </c>
      <c r="B19" s="17">
        <v>8</v>
      </c>
      <c r="C19" s="17">
        <v>8</v>
      </c>
      <c r="D19" s="17">
        <v>8</v>
      </c>
      <c r="E19" s="17">
        <v>8</v>
      </c>
    </row>
    <row r="20" ht="45" spans="1:5">
      <c r="A20" s="19" t="s">
        <v>41</v>
      </c>
      <c r="B20" s="25">
        <v>0</v>
      </c>
      <c r="C20" s="25">
        <v>0</v>
      </c>
      <c r="D20" s="25">
        <v>6.17</v>
      </c>
      <c r="E20" s="25">
        <v>6.17</v>
      </c>
    </row>
    <row r="21" ht="61.5" customHeight="1" spans="1:5">
      <c r="A21" s="40" t="s">
        <v>43</v>
      </c>
      <c r="B21" s="25">
        <v>0</v>
      </c>
      <c r="C21" s="25">
        <v>0</v>
      </c>
      <c r="D21" s="25">
        <v>0</v>
      </c>
      <c r="E21" s="25">
        <v>0</v>
      </c>
    </row>
    <row r="22" ht="15" spans="1:5">
      <c r="A22" s="8" t="s">
        <v>45</v>
      </c>
      <c r="B22" s="17">
        <v>0</v>
      </c>
      <c r="C22" s="17">
        <v>0</v>
      </c>
      <c r="D22" s="17">
        <v>0</v>
      </c>
      <c r="E22" s="17">
        <v>0</v>
      </c>
    </row>
    <row r="23" ht="15" spans="1:5">
      <c r="A23" s="8" t="s">
        <v>47</v>
      </c>
      <c r="B23" s="17">
        <v>0</v>
      </c>
      <c r="C23" s="17">
        <v>0</v>
      </c>
      <c r="D23" s="17">
        <v>0</v>
      </c>
      <c r="E23" s="17">
        <v>0</v>
      </c>
    </row>
    <row r="24" ht="30" spans="1:5">
      <c r="A24" s="8" t="s">
        <v>48</v>
      </c>
      <c r="B24" s="17">
        <v>3</v>
      </c>
      <c r="C24" s="17">
        <v>3</v>
      </c>
      <c r="D24" s="17">
        <v>3</v>
      </c>
      <c r="E24" s="17">
        <v>3</v>
      </c>
    </row>
    <row r="25" ht="15" spans="1:5">
      <c r="A25" s="8" t="s">
        <v>49</v>
      </c>
      <c r="B25" s="38" t="s">
        <v>16</v>
      </c>
      <c r="C25" s="38" t="s">
        <v>16</v>
      </c>
      <c r="D25" s="38" t="s">
        <v>16</v>
      </c>
      <c r="E25" s="38" t="s">
        <v>16</v>
      </c>
    </row>
    <row r="26" ht="15" spans="1:5">
      <c r="A26" s="8" t="s">
        <v>51</v>
      </c>
      <c r="B26" s="17">
        <f>B17+B18+B21-B23-B24</f>
        <v>40.1981497118244</v>
      </c>
      <c r="C26" s="17">
        <f>C17+C18+C21-C23-C24</f>
        <v>40.1981497118244</v>
      </c>
      <c r="D26" s="17">
        <f>D17+D18+D21-D23-D24</f>
        <v>37.1574419014613</v>
      </c>
      <c r="E26" s="17">
        <f>E17+E18+E21-E23-E24</f>
        <v>37.1574419014613</v>
      </c>
    </row>
    <row r="27" spans="1:5">
      <c r="A27" s="5" t="s">
        <v>52</v>
      </c>
      <c r="B27" s="16"/>
      <c r="C27" s="16"/>
      <c r="D27" s="16"/>
      <c r="E27" s="16"/>
    </row>
    <row r="28" ht="15" spans="1:5">
      <c r="A28" s="8" t="s">
        <v>53</v>
      </c>
      <c r="B28" s="17">
        <v>8</v>
      </c>
      <c r="C28" s="17">
        <v>4</v>
      </c>
      <c r="D28" s="17">
        <v>8</v>
      </c>
      <c r="E28" s="17">
        <v>4</v>
      </c>
    </row>
    <row r="29" ht="15" spans="1:5">
      <c r="A29" s="8" t="s">
        <v>54</v>
      </c>
      <c r="B29" s="17">
        <v>2</v>
      </c>
      <c r="C29" s="17">
        <v>1</v>
      </c>
      <c r="D29" s="17">
        <v>2</v>
      </c>
      <c r="E29" s="17">
        <v>1</v>
      </c>
    </row>
    <row r="30" ht="45" spans="1:5">
      <c r="A30" s="8" t="s">
        <v>55</v>
      </c>
      <c r="B30" s="17">
        <f>B31+10*LOG10(B28/B29)-B32</f>
        <v>11.0205999132796</v>
      </c>
      <c r="C30" s="17">
        <f>C31+10*LOG10(C28/C29)-C32</f>
        <v>11.0205999132796</v>
      </c>
      <c r="D30" s="17">
        <f>D31+10*LOG10(D28/D29)-D32</f>
        <v>11.0205999132796</v>
      </c>
      <c r="E30" s="17">
        <f>E31+10*LOG10(E28/E29)-E32</f>
        <v>11.0205999132796</v>
      </c>
    </row>
    <row r="31" ht="15" spans="1:5">
      <c r="A31" s="8" t="s">
        <v>56</v>
      </c>
      <c r="B31" s="17">
        <v>5</v>
      </c>
      <c r="C31" s="17">
        <v>5</v>
      </c>
      <c r="D31" s="17">
        <v>5</v>
      </c>
      <c r="E31" s="17">
        <v>5</v>
      </c>
    </row>
    <row r="32" ht="45" spans="1:5">
      <c r="A32" s="19" t="s">
        <v>57</v>
      </c>
      <c r="B32" s="25">
        <v>0</v>
      </c>
      <c r="C32" s="25">
        <v>0</v>
      </c>
      <c r="D32" s="25">
        <v>0</v>
      </c>
      <c r="E32" s="25">
        <v>0</v>
      </c>
    </row>
    <row r="33" ht="28.5" spans="1:5">
      <c r="A33" s="26" t="s">
        <v>107</v>
      </c>
      <c r="B33" s="17">
        <v>0</v>
      </c>
      <c r="C33" s="17">
        <v>0</v>
      </c>
      <c r="D33" s="17">
        <v>0</v>
      </c>
      <c r="E33" s="17">
        <v>0</v>
      </c>
    </row>
    <row r="34" ht="30" spans="1:5">
      <c r="A34" s="8" t="s">
        <v>59</v>
      </c>
      <c r="B34" s="17">
        <v>1</v>
      </c>
      <c r="C34" s="17">
        <v>1</v>
      </c>
      <c r="D34" s="17">
        <v>1</v>
      </c>
      <c r="E34" s="17">
        <v>1</v>
      </c>
    </row>
    <row r="35" ht="15" spans="1:5">
      <c r="A35" s="8" t="s">
        <v>60</v>
      </c>
      <c r="B35" s="9">
        <v>7</v>
      </c>
      <c r="C35" s="9">
        <v>7</v>
      </c>
      <c r="D35" s="9">
        <v>10</v>
      </c>
      <c r="E35" s="9">
        <v>10</v>
      </c>
    </row>
    <row r="36" ht="15" spans="1:5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</row>
    <row r="37" ht="15" spans="1:5">
      <c r="A37" s="18" t="s">
        <v>63</v>
      </c>
      <c r="B37" s="17" t="s">
        <v>16</v>
      </c>
      <c r="C37" s="17" t="s">
        <v>16</v>
      </c>
      <c r="D37" s="17" t="s">
        <v>16</v>
      </c>
      <c r="E37" s="17" t="s">
        <v>16</v>
      </c>
    </row>
    <row r="38" ht="15" spans="1:5">
      <c r="A38" s="19" t="s">
        <v>65</v>
      </c>
      <c r="B38" s="25">
        <v>-999</v>
      </c>
      <c r="C38" s="25">
        <v>-999</v>
      </c>
      <c r="D38" s="25">
        <v>-999</v>
      </c>
      <c r="E38" s="25">
        <v>-999</v>
      </c>
    </row>
    <row r="39" ht="30" spans="1:5">
      <c r="A39" s="8" t="s">
        <v>108</v>
      </c>
      <c r="B39" s="38" t="s">
        <v>16</v>
      </c>
      <c r="C39" s="38" t="s">
        <v>16</v>
      </c>
      <c r="D39" s="38" t="s">
        <v>16</v>
      </c>
      <c r="E39" s="38" t="s">
        <v>16</v>
      </c>
    </row>
    <row r="40" ht="30" spans="1:5">
      <c r="A40" s="8" t="s">
        <v>109</v>
      </c>
      <c r="B40" s="17">
        <f>10*LOG10(10^((B35+B36)/10)+10^(B38/10))</f>
        <v>-167</v>
      </c>
      <c r="C40" s="17">
        <f>10*LOG10(10^((C35+C36)/10)+10^(C38/10))</f>
        <v>-167</v>
      </c>
      <c r="D40" s="17">
        <f>10*LOG10(10^((D35+D36)/10)+10^(D38/10))</f>
        <v>-164</v>
      </c>
      <c r="E40" s="17">
        <f>10*LOG10(10^((E35+E36)/10)+10^(E38/10))</f>
        <v>-164</v>
      </c>
    </row>
    <row r="41" ht="15" spans="1:5">
      <c r="A41" s="26" t="s">
        <v>68</v>
      </c>
      <c r="B41" s="17" t="s">
        <v>16</v>
      </c>
      <c r="C41" s="17" t="s">
        <v>16</v>
      </c>
      <c r="D41" s="17" t="s">
        <v>16</v>
      </c>
      <c r="E41" s="17" t="s">
        <v>16</v>
      </c>
    </row>
    <row r="42" ht="15" spans="1:5">
      <c r="A42" s="41" t="s">
        <v>70</v>
      </c>
      <c r="B42" s="42">
        <f>18*12*120*1000</f>
        <v>25920000</v>
      </c>
      <c r="C42" s="42">
        <f>18*12*120*1000</f>
        <v>25920000</v>
      </c>
      <c r="D42" s="42">
        <f>37*12*120*1000</f>
        <v>53280000</v>
      </c>
      <c r="E42" s="42">
        <f>37*12*120*1000</f>
        <v>53280000</v>
      </c>
    </row>
    <row r="43" ht="15" spans="1:5">
      <c r="A43" s="8" t="s">
        <v>71</v>
      </c>
      <c r="B43" s="17" t="s">
        <v>16</v>
      </c>
      <c r="C43" s="17" t="s">
        <v>16</v>
      </c>
      <c r="D43" s="17" t="s">
        <v>16</v>
      </c>
      <c r="E43" s="17" t="s">
        <v>16</v>
      </c>
    </row>
    <row r="44" ht="15" spans="1:5">
      <c r="A44" s="8" t="s">
        <v>72</v>
      </c>
      <c r="B44" s="17">
        <f>B40+10*LOG10(B42)</f>
        <v>-92.8636500280145</v>
      </c>
      <c r="C44" s="17">
        <f>C40+10*LOG10(C42)</f>
        <v>-92.8636500280145</v>
      </c>
      <c r="D44" s="17">
        <f>D40+10*LOG10(D42)</f>
        <v>-86.7343578383776</v>
      </c>
      <c r="E44" s="17">
        <f>E40+10*LOG10(E42)</f>
        <v>-86.7343578383776</v>
      </c>
    </row>
    <row r="45" ht="15" spans="1:5">
      <c r="A45" s="26" t="s">
        <v>73</v>
      </c>
      <c r="B45" s="17" t="s">
        <v>16</v>
      </c>
      <c r="C45" s="17" t="s">
        <v>16</v>
      </c>
      <c r="D45" s="17" t="s">
        <v>16</v>
      </c>
      <c r="E45" s="17" t="s">
        <v>16</v>
      </c>
    </row>
    <row r="46" ht="15" spans="1:5">
      <c r="A46" s="41" t="s">
        <v>75</v>
      </c>
      <c r="B46" s="27">
        <v>-1.4</v>
      </c>
      <c r="C46" s="27">
        <v>3.9</v>
      </c>
      <c r="D46" s="27">
        <v>-7.35</v>
      </c>
      <c r="E46" s="27">
        <v>-2.76</v>
      </c>
    </row>
    <row r="47" ht="15" spans="1:5">
      <c r="A47" s="8" t="s">
        <v>76</v>
      </c>
      <c r="B47" s="17">
        <v>2</v>
      </c>
      <c r="C47" s="17">
        <v>2</v>
      </c>
      <c r="D47" s="17">
        <v>2</v>
      </c>
      <c r="E47" s="17">
        <v>2</v>
      </c>
    </row>
    <row r="48" ht="30" spans="1:5">
      <c r="A48" s="8" t="s">
        <v>77</v>
      </c>
      <c r="B48" s="17" t="s">
        <v>16</v>
      </c>
      <c r="C48" s="17" t="s">
        <v>16</v>
      </c>
      <c r="D48" s="17" t="s">
        <v>16</v>
      </c>
      <c r="E48" s="17" t="s">
        <v>16</v>
      </c>
    </row>
    <row r="49" ht="33.75" customHeight="1" spans="1:5">
      <c r="A49" s="8" t="s">
        <v>79</v>
      </c>
      <c r="B49" s="9">
        <v>0</v>
      </c>
      <c r="C49" s="9">
        <v>0</v>
      </c>
      <c r="D49" s="9">
        <v>0</v>
      </c>
      <c r="E49" s="9">
        <v>0</v>
      </c>
    </row>
    <row r="50" ht="30" spans="1:5">
      <c r="A50" s="8" t="s">
        <v>80</v>
      </c>
      <c r="B50" s="38" t="s">
        <v>16</v>
      </c>
      <c r="C50" s="38" t="s">
        <v>16</v>
      </c>
      <c r="D50" s="38" t="s">
        <v>16</v>
      </c>
      <c r="E50" s="38" t="s">
        <v>16</v>
      </c>
    </row>
    <row r="51" ht="30" spans="1:5">
      <c r="A51" s="8" t="s">
        <v>82</v>
      </c>
      <c r="B51" s="17">
        <f>B44+B46+B47-B49</f>
        <v>-92.2636500280145</v>
      </c>
      <c r="C51" s="17">
        <f>C44+C46+C47-C49</f>
        <v>-86.9636500280145</v>
      </c>
      <c r="D51" s="17">
        <f>D44+D46+D47-D49</f>
        <v>-92.0843578383776</v>
      </c>
      <c r="E51" s="17">
        <f>E44+E46+E47-E49</f>
        <v>-87.4943578383776</v>
      </c>
    </row>
    <row r="52" ht="30" spans="1:5">
      <c r="A52" s="30" t="s">
        <v>83</v>
      </c>
      <c r="B52" s="43" t="s">
        <v>16</v>
      </c>
      <c r="C52" s="43" t="s">
        <v>16</v>
      </c>
      <c r="D52" s="43" t="s">
        <v>16</v>
      </c>
      <c r="E52" s="43" t="s">
        <v>16</v>
      </c>
    </row>
    <row r="53" ht="30" spans="1:5">
      <c r="A53" s="28" t="s">
        <v>85</v>
      </c>
      <c r="B53" s="44">
        <f t="shared" ref="B53:E53" si="0">B26+B30+B33-B34-B51</f>
        <v>142.482399653119</v>
      </c>
      <c r="C53" s="44">
        <f t="shared" si="0"/>
        <v>137.182399653119</v>
      </c>
      <c r="D53" s="44">
        <f t="shared" si="0"/>
        <v>139.262399653119</v>
      </c>
      <c r="E53" s="44">
        <f t="shared" si="0"/>
        <v>134.672399653119</v>
      </c>
    </row>
    <row r="54" spans="1:5">
      <c r="A54" s="5" t="s">
        <v>86</v>
      </c>
      <c r="B54" s="16"/>
      <c r="C54" s="16"/>
      <c r="D54" s="16"/>
      <c r="E54" s="16"/>
    </row>
    <row r="55" ht="16.5" customHeight="1" spans="1:5">
      <c r="A55" s="19" t="s">
        <v>87</v>
      </c>
      <c r="B55" s="25">
        <v>0</v>
      </c>
      <c r="C55" s="25">
        <v>0</v>
      </c>
      <c r="D55" s="25">
        <v>0</v>
      </c>
      <c r="E55" s="25">
        <v>0</v>
      </c>
    </row>
    <row r="56" ht="30" spans="1:5">
      <c r="A56" s="18" t="s">
        <v>89</v>
      </c>
      <c r="B56" s="45" t="s">
        <v>16</v>
      </c>
      <c r="C56" s="45" t="s">
        <v>16</v>
      </c>
      <c r="D56" s="45" t="s">
        <v>16</v>
      </c>
      <c r="E56" s="45" t="s">
        <v>16</v>
      </c>
    </row>
    <row r="57" ht="30" spans="1:5">
      <c r="A57" s="19" t="s">
        <v>90</v>
      </c>
      <c r="B57" s="25">
        <v>0</v>
      </c>
      <c r="C57" s="25">
        <v>0</v>
      </c>
      <c r="D57" s="25">
        <v>0</v>
      </c>
      <c r="E57" s="25">
        <v>0</v>
      </c>
    </row>
    <row r="58" ht="15" spans="1:5">
      <c r="A58" s="19" t="s">
        <v>91</v>
      </c>
      <c r="B58" s="25">
        <v>0</v>
      </c>
      <c r="C58" s="25">
        <v>0</v>
      </c>
      <c r="D58" s="25">
        <v>0</v>
      </c>
      <c r="E58" s="25">
        <v>0</v>
      </c>
    </row>
    <row r="59" ht="15" spans="1:5">
      <c r="A59" s="19" t="s">
        <v>92</v>
      </c>
      <c r="B59" s="25">
        <v>0</v>
      </c>
      <c r="C59" s="25">
        <v>0</v>
      </c>
      <c r="D59" s="25">
        <v>0</v>
      </c>
      <c r="E59" s="25">
        <v>0</v>
      </c>
    </row>
    <row r="60" ht="15" spans="1:5">
      <c r="A60" s="19" t="s">
        <v>93</v>
      </c>
      <c r="B60" s="25">
        <v>0</v>
      </c>
      <c r="C60" s="25">
        <v>0</v>
      </c>
      <c r="D60" s="25">
        <v>0</v>
      </c>
      <c r="E60" s="25">
        <v>0</v>
      </c>
    </row>
    <row r="61" ht="30" spans="1:5">
      <c r="A61" s="30" t="s">
        <v>110</v>
      </c>
      <c r="B61" s="43" t="s">
        <v>16</v>
      </c>
      <c r="C61" s="43" t="s">
        <v>16</v>
      </c>
      <c r="D61" s="43" t="s">
        <v>16</v>
      </c>
      <c r="E61" s="43" t="s">
        <v>16</v>
      </c>
    </row>
    <row r="62" ht="30" spans="1:5">
      <c r="A62" s="28" t="s">
        <v>111</v>
      </c>
      <c r="B62" s="44">
        <f t="shared" ref="B62:E62" si="1">B53-B57+B58-B59+B60</f>
        <v>142.482399653119</v>
      </c>
      <c r="C62" s="44">
        <f t="shared" si="1"/>
        <v>137.182399653119</v>
      </c>
      <c r="D62" s="44">
        <f t="shared" si="1"/>
        <v>139.262399653119</v>
      </c>
      <c r="E62" s="44">
        <f t="shared" si="1"/>
        <v>134.672399653119</v>
      </c>
    </row>
    <row r="63" spans="1:5">
      <c r="A63" s="46"/>
      <c r="B63" s="47"/>
      <c r="C63" s="47"/>
      <c r="D63" s="47"/>
      <c r="E63" s="47"/>
    </row>
    <row r="64" ht="15" spans="1:5">
      <c r="A64" s="30" t="s">
        <v>97</v>
      </c>
      <c r="B64" s="43" t="s">
        <v>16</v>
      </c>
      <c r="C64" s="43" t="s">
        <v>16</v>
      </c>
      <c r="D64" s="43" t="s">
        <v>16</v>
      </c>
      <c r="E64" s="43" t="s">
        <v>16</v>
      </c>
    </row>
    <row r="65" ht="15" spans="1:5">
      <c r="A65" s="28" t="s">
        <v>98</v>
      </c>
      <c r="B65" s="44">
        <f>B17-B23-B51+B21+B33</f>
        <v>109.4</v>
      </c>
      <c r="C65" s="44">
        <f>C17-C23-C51+C21+C33</f>
        <v>104.1</v>
      </c>
      <c r="D65" s="44">
        <f>D17-D23-D51+D21+D33</f>
        <v>112.35</v>
      </c>
      <c r="E65" s="44">
        <f>E17-E23-E51+E21+E33</f>
        <v>107.76</v>
      </c>
    </row>
  </sheetData>
  <mergeCells count="2">
    <mergeCell ref="B1:C1"/>
    <mergeCell ref="D1:E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tabSelected="1" workbookViewId="0">
      <pane xSplit="1" ySplit="1" topLeftCell="B2" activePane="bottomRight" state="frozen"/>
      <selection/>
      <selection pane="topRight"/>
      <selection pane="bottomLeft"/>
      <selection pane="bottomRight" activeCell="D53" sqref="D53"/>
    </sheetView>
  </sheetViews>
  <sheetFormatPr defaultColWidth="9" defaultRowHeight="14.25" outlineLevelCol="4"/>
  <cols>
    <col min="1" max="1" width="62.125" style="1" customWidth="1"/>
    <col min="2" max="2" width="15.625" style="2" customWidth="1"/>
    <col min="3" max="3" width="17.75" style="1" customWidth="1"/>
    <col min="4" max="4" width="15.625" style="2" customWidth="1"/>
    <col min="5" max="5" width="17.75" style="1" customWidth="1"/>
    <col min="6" max="16384" width="9" style="1"/>
  </cols>
  <sheetData>
    <row r="1" customHeight="1" spans="1:5">
      <c r="A1" s="3"/>
      <c r="B1" s="33" t="s">
        <v>101</v>
      </c>
      <c r="C1" s="34"/>
      <c r="D1" s="33" t="s">
        <v>102</v>
      </c>
      <c r="E1" s="34"/>
    </row>
    <row r="2" ht="29.25" customHeight="1" spans="1:5">
      <c r="A2" s="5" t="s">
        <v>10</v>
      </c>
      <c r="B2" s="6" t="s">
        <v>112</v>
      </c>
      <c r="C2" s="7" t="s">
        <v>113</v>
      </c>
      <c r="D2" s="6" t="s">
        <v>112</v>
      </c>
      <c r="E2" s="7" t="s">
        <v>113</v>
      </c>
    </row>
    <row r="3" ht="15" spans="1:5">
      <c r="A3" s="8" t="s">
        <v>11</v>
      </c>
      <c r="B3" s="9">
        <v>28</v>
      </c>
      <c r="C3" s="9">
        <v>28</v>
      </c>
      <c r="D3" s="9">
        <v>28</v>
      </c>
      <c r="E3" s="9">
        <v>28</v>
      </c>
    </row>
    <row r="4" ht="15" spans="1:5">
      <c r="A4" s="8" t="s">
        <v>13</v>
      </c>
      <c r="B4" s="9">
        <v>100</v>
      </c>
      <c r="C4" s="9">
        <v>100</v>
      </c>
      <c r="D4" s="9">
        <v>100</v>
      </c>
      <c r="E4" s="9">
        <v>100</v>
      </c>
    </row>
    <row r="5" ht="15" spans="1:5">
      <c r="A5" s="8" t="s">
        <v>15</v>
      </c>
      <c r="B5" s="38" t="s">
        <v>16</v>
      </c>
      <c r="C5" s="38" t="s">
        <v>16</v>
      </c>
      <c r="D5" s="38" t="s">
        <v>16</v>
      </c>
      <c r="E5" s="38" t="s">
        <v>16</v>
      </c>
    </row>
    <row r="6" ht="15" spans="1:5">
      <c r="A6" s="8" t="s">
        <v>17</v>
      </c>
      <c r="B6" s="38" t="s">
        <v>16</v>
      </c>
      <c r="C6" s="38" t="s">
        <v>16</v>
      </c>
      <c r="D6" s="38" t="s">
        <v>16</v>
      </c>
      <c r="E6" s="38" t="s">
        <v>16</v>
      </c>
    </row>
    <row r="7" ht="15" spans="1:5">
      <c r="A7" s="8" t="s">
        <v>19</v>
      </c>
      <c r="B7" s="38" t="s">
        <v>16</v>
      </c>
      <c r="C7" s="38" t="s">
        <v>16</v>
      </c>
      <c r="D7" s="38" t="s">
        <v>16</v>
      </c>
      <c r="E7" s="38" t="s">
        <v>16</v>
      </c>
    </row>
    <row r="8" ht="15" spans="1:5">
      <c r="A8" s="8" t="s">
        <v>20</v>
      </c>
      <c r="B8" s="48">
        <v>0.1</v>
      </c>
      <c r="C8" s="48">
        <v>0.1</v>
      </c>
      <c r="D8" s="48">
        <v>0.1</v>
      </c>
      <c r="E8" s="48">
        <v>0.1</v>
      </c>
    </row>
    <row r="9" ht="15" spans="1:5">
      <c r="A9" s="19" t="s">
        <v>21</v>
      </c>
      <c r="B9" s="25" t="s">
        <v>22</v>
      </c>
      <c r="C9" s="25" t="s">
        <v>22</v>
      </c>
      <c r="D9" s="25" t="s">
        <v>22</v>
      </c>
      <c r="E9" s="25" t="s">
        <v>22</v>
      </c>
    </row>
    <row r="10" ht="15" spans="1:5">
      <c r="A10" s="8" t="s">
        <v>24</v>
      </c>
      <c r="B10" s="17">
        <v>3</v>
      </c>
      <c r="C10" s="17">
        <v>3</v>
      </c>
      <c r="D10" s="17">
        <v>3</v>
      </c>
      <c r="E10" s="17">
        <v>3</v>
      </c>
    </row>
    <row r="11" spans="1:5">
      <c r="A11" s="5" t="s">
        <v>25</v>
      </c>
      <c r="B11" s="16"/>
      <c r="C11" s="16"/>
      <c r="D11" s="16"/>
      <c r="E11" s="16"/>
    </row>
    <row r="12" ht="15" customHeight="1" spans="1:5">
      <c r="A12" s="8" t="s">
        <v>26</v>
      </c>
      <c r="B12" s="9">
        <v>4</v>
      </c>
      <c r="C12" s="9">
        <v>4</v>
      </c>
      <c r="D12" s="9">
        <v>4</v>
      </c>
      <c r="E12" s="9">
        <v>4</v>
      </c>
    </row>
    <row r="13" ht="15" spans="1:5">
      <c r="A13" s="8" t="s">
        <v>28</v>
      </c>
      <c r="B13" s="17">
        <v>2</v>
      </c>
      <c r="C13" s="17">
        <v>2</v>
      </c>
      <c r="D13" s="17">
        <v>2</v>
      </c>
      <c r="E13" s="17">
        <v>2</v>
      </c>
    </row>
    <row r="14" ht="15" spans="1:5">
      <c r="A14" s="18" t="s">
        <v>29</v>
      </c>
      <c r="B14" s="17">
        <v>1</v>
      </c>
      <c r="C14" s="17">
        <v>1</v>
      </c>
      <c r="D14" s="17">
        <v>1</v>
      </c>
      <c r="E14" s="17">
        <v>1</v>
      </c>
    </row>
    <row r="15" ht="15" spans="1:5">
      <c r="A15" s="8" t="s">
        <v>31</v>
      </c>
      <c r="B15" s="17" t="s">
        <v>16</v>
      </c>
      <c r="C15" s="17" t="s">
        <v>16</v>
      </c>
      <c r="D15" s="17" t="s">
        <v>16</v>
      </c>
      <c r="E15" s="17" t="s">
        <v>16</v>
      </c>
    </row>
    <row r="16" ht="15" spans="1:5">
      <c r="A16" s="19" t="s">
        <v>33</v>
      </c>
      <c r="B16" s="25">
        <v>12</v>
      </c>
      <c r="C16" s="25">
        <v>12</v>
      </c>
      <c r="D16" s="25">
        <v>23</v>
      </c>
      <c r="E16" s="25">
        <v>23</v>
      </c>
    </row>
    <row r="17" ht="30" spans="1:5">
      <c r="A17" s="8" t="s">
        <v>35</v>
      </c>
      <c r="B17" s="9">
        <f>B16</f>
        <v>12</v>
      </c>
      <c r="C17" s="9">
        <f>C16</f>
        <v>12</v>
      </c>
      <c r="D17" s="9">
        <f>D16</f>
        <v>23</v>
      </c>
      <c r="E17" s="9">
        <f>E16</f>
        <v>23</v>
      </c>
    </row>
    <row r="18" ht="45" spans="1:5">
      <c r="A18" s="18" t="s">
        <v>37</v>
      </c>
      <c r="B18" s="17">
        <f>B19+10*LOG10(B12/B14)-B20</f>
        <v>11.0205999132796</v>
      </c>
      <c r="C18" s="17">
        <f>C19+10*LOG10(C12/C14)-C20</f>
        <v>11.0205999132796</v>
      </c>
      <c r="D18" s="17">
        <f>D19+10*LOG10(D12/D14)-D20</f>
        <v>11.0205999132796</v>
      </c>
      <c r="E18" s="17">
        <f>E19+10*LOG10(E12/E14)-E20</f>
        <v>11.0205999132796</v>
      </c>
    </row>
    <row r="19" ht="15" spans="1:5">
      <c r="A19" s="8" t="s">
        <v>39</v>
      </c>
      <c r="B19" s="9">
        <v>5</v>
      </c>
      <c r="C19" s="9">
        <v>5</v>
      </c>
      <c r="D19" s="9">
        <v>5</v>
      </c>
      <c r="E19" s="9">
        <v>5</v>
      </c>
    </row>
    <row r="20" ht="45" spans="1:5">
      <c r="A20" s="19" t="s">
        <v>41</v>
      </c>
      <c r="B20" s="25">
        <v>0</v>
      </c>
      <c r="C20" s="25">
        <v>0</v>
      </c>
      <c r="D20" s="25">
        <v>0</v>
      </c>
      <c r="E20" s="25">
        <v>0</v>
      </c>
    </row>
    <row r="21" ht="61.5" customHeight="1" spans="1:5">
      <c r="A21" s="18" t="s">
        <v>43</v>
      </c>
      <c r="B21" s="17">
        <v>0</v>
      </c>
      <c r="C21" s="17">
        <v>0</v>
      </c>
      <c r="D21" s="17">
        <v>0</v>
      </c>
      <c r="E21" s="17">
        <v>0</v>
      </c>
    </row>
    <row r="22" ht="15" spans="1:5">
      <c r="A22" s="8" t="s">
        <v>45</v>
      </c>
      <c r="B22" s="9">
        <v>0</v>
      </c>
      <c r="C22" s="9">
        <v>0</v>
      </c>
      <c r="D22" s="9">
        <v>0</v>
      </c>
      <c r="E22" s="9">
        <v>0</v>
      </c>
    </row>
    <row r="23" ht="15" spans="1:5">
      <c r="A23" s="8" t="s">
        <v>47</v>
      </c>
      <c r="B23" s="9">
        <v>0</v>
      </c>
      <c r="C23" s="9">
        <v>0</v>
      </c>
      <c r="D23" s="9">
        <v>0</v>
      </c>
      <c r="E23" s="9">
        <v>0</v>
      </c>
    </row>
    <row r="24" ht="30" spans="1:5">
      <c r="A24" s="8" t="s">
        <v>48</v>
      </c>
      <c r="B24" s="9">
        <v>1</v>
      </c>
      <c r="C24" s="9">
        <v>1</v>
      </c>
      <c r="D24" s="9">
        <v>1</v>
      </c>
      <c r="E24" s="9">
        <v>1</v>
      </c>
    </row>
    <row r="25" ht="15" spans="1:5">
      <c r="A25" s="8" t="s">
        <v>49</v>
      </c>
      <c r="B25" s="38" t="s">
        <v>16</v>
      </c>
      <c r="C25" s="38" t="s">
        <v>16</v>
      </c>
      <c r="D25" s="38" t="s">
        <v>16</v>
      </c>
      <c r="E25" s="38" t="s">
        <v>16</v>
      </c>
    </row>
    <row r="26" ht="15" spans="1:5">
      <c r="A26" s="8" t="s">
        <v>51</v>
      </c>
      <c r="B26" s="9">
        <f>B17+B18+B21-B23-B24</f>
        <v>22.0205999132796</v>
      </c>
      <c r="C26" s="9">
        <f>C17+C18+C21-C23-C24</f>
        <v>22.0205999132796</v>
      </c>
      <c r="D26" s="9">
        <f>D17+D18+D21-D23-D24</f>
        <v>33.0205999132796</v>
      </c>
      <c r="E26" s="9">
        <f>E17+E18+E21-E23-E24</f>
        <v>33.0205999132796</v>
      </c>
    </row>
    <row r="27" spans="1:5">
      <c r="A27" s="5" t="s">
        <v>52</v>
      </c>
      <c r="B27" s="16"/>
      <c r="C27" s="16"/>
      <c r="D27" s="16"/>
      <c r="E27" s="16"/>
    </row>
    <row r="28" ht="15" spans="1:5">
      <c r="A28" s="8" t="s">
        <v>115</v>
      </c>
      <c r="B28" s="17">
        <v>128</v>
      </c>
      <c r="C28" s="17">
        <v>128</v>
      </c>
      <c r="D28" s="17">
        <v>128</v>
      </c>
      <c r="E28" s="17">
        <v>128</v>
      </c>
    </row>
    <row r="29" ht="15" spans="1:5">
      <c r="A29" s="18" t="s">
        <v>54</v>
      </c>
      <c r="B29" s="17">
        <v>2</v>
      </c>
      <c r="C29" s="17">
        <v>2</v>
      </c>
      <c r="D29" s="17">
        <v>2</v>
      </c>
      <c r="E29" s="17">
        <v>2</v>
      </c>
    </row>
    <row r="30" ht="45" spans="1:5">
      <c r="A30" s="8" t="s">
        <v>55</v>
      </c>
      <c r="B30" s="17">
        <f>B31+10*LOG10(B28/B13)-B32</f>
        <v>26.0617997398389</v>
      </c>
      <c r="C30" s="17">
        <f>C31+10*LOG10(C28/C13)-C32</f>
        <v>26.0617997398389</v>
      </c>
      <c r="D30" s="17">
        <f>D31+10*LOG10(D28/D13)-D32</f>
        <v>19.8917997398389</v>
      </c>
      <c r="E30" s="17">
        <f>E31+10*LOG10(E28/E13)-E32</f>
        <v>19.8917997398389</v>
      </c>
    </row>
    <row r="31" ht="15" spans="1:5">
      <c r="A31" s="8" t="s">
        <v>56</v>
      </c>
      <c r="B31" s="9">
        <v>8</v>
      </c>
      <c r="C31" s="9">
        <v>8</v>
      </c>
      <c r="D31" s="9">
        <v>8</v>
      </c>
      <c r="E31" s="9">
        <v>8</v>
      </c>
    </row>
    <row r="32" ht="45" spans="1:5">
      <c r="A32" s="19" t="s">
        <v>57</v>
      </c>
      <c r="B32" s="25">
        <v>0</v>
      </c>
      <c r="C32" s="25">
        <v>0</v>
      </c>
      <c r="D32" s="25">
        <v>6.17</v>
      </c>
      <c r="E32" s="25">
        <v>6.17</v>
      </c>
    </row>
    <row r="33" ht="28.5" spans="1:5">
      <c r="A33" s="23" t="s">
        <v>107</v>
      </c>
      <c r="B33" s="25">
        <v>0</v>
      </c>
      <c r="C33" s="25">
        <v>0</v>
      </c>
      <c r="D33" s="25">
        <v>0</v>
      </c>
      <c r="E33" s="25">
        <v>0</v>
      </c>
    </row>
    <row r="34" ht="30" spans="1:5">
      <c r="A34" s="8" t="s">
        <v>59</v>
      </c>
      <c r="B34" s="9">
        <v>3</v>
      </c>
      <c r="C34" s="9">
        <v>3</v>
      </c>
      <c r="D34" s="9">
        <v>3</v>
      </c>
      <c r="E34" s="9">
        <v>3</v>
      </c>
    </row>
    <row r="35" ht="15" spans="1:5">
      <c r="A35" s="8" t="s">
        <v>60</v>
      </c>
      <c r="B35" s="9">
        <v>5</v>
      </c>
      <c r="C35" s="9">
        <v>5</v>
      </c>
      <c r="D35" s="9">
        <v>7</v>
      </c>
      <c r="E35" s="9">
        <v>7</v>
      </c>
    </row>
    <row r="36" ht="15" spans="1:5">
      <c r="A36" s="8" t="s">
        <v>62</v>
      </c>
      <c r="B36" s="17">
        <v>-174</v>
      </c>
      <c r="C36" s="17">
        <v>-174</v>
      </c>
      <c r="D36" s="17">
        <v>-174</v>
      </c>
      <c r="E36" s="17">
        <v>-174</v>
      </c>
    </row>
    <row r="37" ht="15" spans="1:5">
      <c r="A37" s="18" t="s">
        <v>63</v>
      </c>
      <c r="B37" s="17" t="s">
        <v>16</v>
      </c>
      <c r="C37" s="17" t="s">
        <v>16</v>
      </c>
      <c r="D37" s="17" t="s">
        <v>16</v>
      </c>
      <c r="E37" s="17" t="s">
        <v>16</v>
      </c>
    </row>
    <row r="38" ht="15" spans="1:5">
      <c r="A38" s="19" t="s">
        <v>65</v>
      </c>
      <c r="B38" s="25">
        <v>-999</v>
      </c>
      <c r="C38" s="25">
        <v>-999</v>
      </c>
      <c r="D38" s="25">
        <v>-999</v>
      </c>
      <c r="E38" s="25">
        <v>-999</v>
      </c>
    </row>
    <row r="39" ht="30" spans="1:5">
      <c r="A39" s="8" t="s">
        <v>66</v>
      </c>
      <c r="B39" s="38" t="s">
        <v>16</v>
      </c>
      <c r="C39" s="38" t="s">
        <v>16</v>
      </c>
      <c r="D39" s="38" t="s">
        <v>16</v>
      </c>
      <c r="E39" s="38" t="s">
        <v>16</v>
      </c>
    </row>
    <row r="40" ht="30" spans="1:5">
      <c r="A40" s="8" t="s">
        <v>109</v>
      </c>
      <c r="B40" s="17">
        <f>10*LOG10(10^((B35+B36)/10)+10^(B38/10))</f>
        <v>-169</v>
      </c>
      <c r="C40" s="17">
        <f>10*LOG10(10^((C35+C36)/10)+10^(C38/10))</f>
        <v>-169</v>
      </c>
      <c r="D40" s="17">
        <f>10*LOG10(10^((D35+D36)/10)+10^(D38/10))</f>
        <v>-167</v>
      </c>
      <c r="E40" s="17">
        <f>10*LOG10(10^((E35+E36)/10)+10^(E38/10))</f>
        <v>-167</v>
      </c>
    </row>
    <row r="41" ht="15" spans="1:5">
      <c r="A41" s="26" t="s">
        <v>68</v>
      </c>
      <c r="B41" s="17" t="s">
        <v>16</v>
      </c>
      <c r="C41" s="17" t="s">
        <v>16</v>
      </c>
      <c r="D41" s="17" t="s">
        <v>16</v>
      </c>
      <c r="E41" s="17" t="s">
        <v>16</v>
      </c>
    </row>
    <row r="42" ht="15" spans="1:5">
      <c r="A42" s="26" t="s">
        <v>70</v>
      </c>
      <c r="B42" s="17">
        <f>2*12*120*1000</f>
        <v>2880000</v>
      </c>
      <c r="C42" s="17">
        <f>2*12*120*1000</f>
        <v>2880000</v>
      </c>
      <c r="D42" s="17">
        <f>2*12*120*1000</f>
        <v>2880000</v>
      </c>
      <c r="E42" s="17">
        <f>2*12*120*1000</f>
        <v>2880000</v>
      </c>
    </row>
    <row r="43" ht="15" spans="1:5">
      <c r="A43" s="8" t="s">
        <v>71</v>
      </c>
      <c r="B43" s="38" t="s">
        <v>16</v>
      </c>
      <c r="C43" s="38" t="s">
        <v>16</v>
      </c>
      <c r="D43" s="38" t="s">
        <v>16</v>
      </c>
      <c r="E43" s="38" t="s">
        <v>16</v>
      </c>
    </row>
    <row r="44" ht="15" spans="1:5">
      <c r="A44" s="8" t="s">
        <v>72</v>
      </c>
      <c r="B44" s="17">
        <f>B40+10*LOG10(B42)</f>
        <v>-104.406075122408</v>
      </c>
      <c r="C44" s="17">
        <f>C40+10*LOG10(C42)</f>
        <v>-104.406075122408</v>
      </c>
      <c r="D44" s="17">
        <f>D40+10*LOG10(D42)</f>
        <v>-102.406075122408</v>
      </c>
      <c r="E44" s="17">
        <f>E40+10*LOG10(E42)</f>
        <v>-102.406075122408</v>
      </c>
    </row>
    <row r="45" ht="15" spans="1:5">
      <c r="A45" s="26" t="s">
        <v>73</v>
      </c>
      <c r="B45" s="17" t="s">
        <v>16</v>
      </c>
      <c r="C45" s="17" t="s">
        <v>16</v>
      </c>
      <c r="D45" s="17" t="s">
        <v>16</v>
      </c>
      <c r="E45" s="17" t="s">
        <v>16</v>
      </c>
    </row>
    <row r="46" ht="15" spans="1:5">
      <c r="A46" s="23" t="s">
        <v>75</v>
      </c>
      <c r="B46" s="27">
        <v>-1.9</v>
      </c>
      <c r="C46" s="27">
        <v>-1.9</v>
      </c>
      <c r="D46" s="27">
        <v>-2.01</v>
      </c>
      <c r="E46" s="27">
        <v>-2.01</v>
      </c>
    </row>
    <row r="47" ht="15" spans="1:5">
      <c r="A47" s="8" t="s">
        <v>76</v>
      </c>
      <c r="B47" s="9">
        <v>2</v>
      </c>
      <c r="C47" s="9">
        <v>2</v>
      </c>
      <c r="D47" s="9">
        <v>2</v>
      </c>
      <c r="E47" s="9">
        <v>2</v>
      </c>
    </row>
    <row r="48" ht="30" spans="1:5">
      <c r="A48" s="8" t="s">
        <v>77</v>
      </c>
      <c r="B48" s="9" t="s">
        <v>16</v>
      </c>
      <c r="C48" s="9" t="s">
        <v>16</v>
      </c>
      <c r="D48" s="9" t="s">
        <v>16</v>
      </c>
      <c r="E48" s="9" t="s">
        <v>16</v>
      </c>
    </row>
    <row r="49" ht="33.75" customHeight="1" spans="1:5">
      <c r="A49" s="8" t="s">
        <v>79</v>
      </c>
      <c r="B49" s="9">
        <v>0</v>
      </c>
      <c r="C49" s="9">
        <v>0</v>
      </c>
      <c r="D49" s="9">
        <v>0</v>
      </c>
      <c r="E49" s="9">
        <v>0</v>
      </c>
    </row>
    <row r="50" ht="30" spans="1:5">
      <c r="A50" s="8" t="s">
        <v>80</v>
      </c>
      <c r="B50" s="38" t="s">
        <v>16</v>
      </c>
      <c r="C50" s="38" t="s">
        <v>16</v>
      </c>
      <c r="D50" s="38" t="s">
        <v>16</v>
      </c>
      <c r="E50" s="38" t="s">
        <v>16</v>
      </c>
    </row>
    <row r="51" ht="30" spans="1:5">
      <c r="A51" s="8" t="s">
        <v>82</v>
      </c>
      <c r="B51" s="17">
        <f>B44+B46+B47-B49</f>
        <v>-104.306075122408</v>
      </c>
      <c r="C51" s="17">
        <f>C44+C46+C47-C49</f>
        <v>-104.306075122408</v>
      </c>
      <c r="D51" s="17">
        <f>D44+D46+D47-D49</f>
        <v>-102.416075122408</v>
      </c>
      <c r="E51" s="17">
        <f>E44+E46+E47-E49</f>
        <v>-102.416075122408</v>
      </c>
    </row>
    <row r="52" ht="30" spans="1:5">
      <c r="A52" s="30" t="s">
        <v>83</v>
      </c>
      <c r="B52" s="43" t="s">
        <v>16</v>
      </c>
      <c r="C52" s="43" t="s">
        <v>16</v>
      </c>
      <c r="D52" s="43" t="s">
        <v>16</v>
      </c>
      <c r="E52" s="43" t="s">
        <v>16</v>
      </c>
    </row>
    <row r="53" ht="30" spans="1:5">
      <c r="A53" s="28" t="s">
        <v>85</v>
      </c>
      <c r="B53" s="44">
        <f t="shared" ref="B53:E53" si="0">B26+B30+B33-B34-B51</f>
        <v>149.388474775526</v>
      </c>
      <c r="C53" s="44">
        <f t="shared" si="0"/>
        <v>149.388474775526</v>
      </c>
      <c r="D53" s="44">
        <f t="shared" si="0"/>
        <v>152.328474775526</v>
      </c>
      <c r="E53" s="44">
        <f t="shared" si="0"/>
        <v>152.328474775526</v>
      </c>
    </row>
    <row r="54" spans="1:5">
      <c r="A54" s="5" t="s">
        <v>86</v>
      </c>
      <c r="B54" s="16"/>
      <c r="C54" s="16"/>
      <c r="D54" s="16"/>
      <c r="E54" s="16"/>
    </row>
    <row r="55" ht="16.5" customHeight="1" spans="1:5">
      <c r="A55" s="19" t="s">
        <v>87</v>
      </c>
      <c r="B55" s="25">
        <v>0</v>
      </c>
      <c r="C55" s="25">
        <v>0</v>
      </c>
      <c r="D55" s="25">
        <v>0</v>
      </c>
      <c r="E55" s="25">
        <v>0</v>
      </c>
    </row>
    <row r="56" ht="30" spans="1:5">
      <c r="A56" s="18" t="s">
        <v>89</v>
      </c>
      <c r="B56" s="45" t="s">
        <v>16</v>
      </c>
      <c r="C56" s="45" t="s">
        <v>16</v>
      </c>
      <c r="D56" s="45" t="s">
        <v>16</v>
      </c>
      <c r="E56" s="45" t="s">
        <v>16</v>
      </c>
    </row>
    <row r="57" ht="30" spans="1:5">
      <c r="A57" s="19" t="s">
        <v>90</v>
      </c>
      <c r="B57" s="25">
        <v>0</v>
      </c>
      <c r="C57" s="25">
        <v>0</v>
      </c>
      <c r="D57" s="25">
        <v>0</v>
      </c>
      <c r="E57" s="25">
        <v>0</v>
      </c>
    </row>
    <row r="58" ht="15" spans="1:5">
      <c r="A58" s="19" t="s">
        <v>91</v>
      </c>
      <c r="B58" s="25">
        <v>0</v>
      </c>
      <c r="C58" s="25">
        <v>0</v>
      </c>
      <c r="D58" s="25">
        <v>0</v>
      </c>
      <c r="E58" s="25">
        <v>0</v>
      </c>
    </row>
    <row r="59" ht="15" spans="1:5">
      <c r="A59" s="19" t="s">
        <v>92</v>
      </c>
      <c r="B59" s="25">
        <v>0</v>
      </c>
      <c r="C59" s="25">
        <v>0</v>
      </c>
      <c r="D59" s="25">
        <v>0</v>
      </c>
      <c r="E59" s="25">
        <v>0</v>
      </c>
    </row>
    <row r="60" ht="15" spans="1:5">
      <c r="A60" s="19" t="s">
        <v>93</v>
      </c>
      <c r="B60" s="25">
        <v>0</v>
      </c>
      <c r="C60" s="25">
        <v>0</v>
      </c>
      <c r="D60" s="25">
        <v>0</v>
      </c>
      <c r="E60" s="25">
        <v>0</v>
      </c>
    </row>
    <row r="61" ht="30" spans="1:5">
      <c r="A61" s="30" t="s">
        <v>110</v>
      </c>
      <c r="B61" s="43" t="s">
        <v>16</v>
      </c>
      <c r="C61" s="43" t="s">
        <v>16</v>
      </c>
      <c r="D61" s="43" t="s">
        <v>16</v>
      </c>
      <c r="E61" s="43" t="s">
        <v>16</v>
      </c>
    </row>
    <row r="62" ht="30" spans="1:5">
      <c r="A62" s="28" t="s">
        <v>111</v>
      </c>
      <c r="B62" s="44">
        <f t="shared" ref="B62:E62" si="1">B53-B57+B58-B59+B60</f>
        <v>149.388474775526</v>
      </c>
      <c r="C62" s="44">
        <f t="shared" si="1"/>
        <v>149.388474775526</v>
      </c>
      <c r="D62" s="44">
        <f t="shared" si="1"/>
        <v>152.328474775526</v>
      </c>
      <c r="E62" s="44">
        <f t="shared" si="1"/>
        <v>152.328474775526</v>
      </c>
    </row>
    <row r="63" spans="1:5">
      <c r="A63" s="46"/>
      <c r="B63" s="49"/>
      <c r="C63" s="49"/>
      <c r="D63" s="49"/>
      <c r="E63" s="49"/>
    </row>
    <row r="64" ht="15" spans="1:5">
      <c r="A64" s="30" t="s">
        <v>97</v>
      </c>
      <c r="B64" s="43" t="s">
        <v>16</v>
      </c>
      <c r="C64" s="43" t="s">
        <v>16</v>
      </c>
      <c r="D64" s="43" t="s">
        <v>16</v>
      </c>
      <c r="E64" s="43" t="s">
        <v>16</v>
      </c>
    </row>
    <row r="65" ht="15" spans="1:5">
      <c r="A65" s="28" t="s">
        <v>98</v>
      </c>
      <c r="B65" s="44">
        <f t="shared" ref="B65:E65" si="2">B17-B23-B51+B21+B33</f>
        <v>116.306075122408</v>
      </c>
      <c r="C65" s="44">
        <f t="shared" si="2"/>
        <v>116.306075122408</v>
      </c>
      <c r="D65" s="44">
        <f t="shared" si="2"/>
        <v>125.416075122408</v>
      </c>
      <c r="E65" s="44">
        <f t="shared" si="2"/>
        <v>125.416075122408</v>
      </c>
    </row>
  </sheetData>
  <mergeCells count="2">
    <mergeCell ref="B1:C1"/>
    <mergeCell ref="D1:E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B2" sqref="B2"/>
    </sheetView>
  </sheetViews>
  <sheetFormatPr defaultColWidth="9" defaultRowHeight="14.25" outlineLevelCol="4"/>
  <cols>
    <col min="1" max="1" width="62.125" style="1" customWidth="1"/>
    <col min="2" max="2" width="15.625" style="2" customWidth="1"/>
    <col min="3" max="5" width="15.625" style="1" customWidth="1"/>
    <col min="6" max="16384" width="9" style="1"/>
  </cols>
  <sheetData>
    <row r="1" spans="1:5">
      <c r="A1" s="3"/>
      <c r="B1" s="33" t="s">
        <v>118</v>
      </c>
      <c r="C1" s="34"/>
      <c r="D1" s="34"/>
      <c r="E1" s="35"/>
    </row>
    <row r="2" ht="29.25" customHeight="1" spans="1:5">
      <c r="A2" s="5" t="s">
        <v>10</v>
      </c>
      <c r="B2" s="36" t="s">
        <v>103</v>
      </c>
      <c r="C2" s="37" t="s">
        <v>104</v>
      </c>
      <c r="D2" s="37" t="s">
        <v>105</v>
      </c>
      <c r="E2" s="37" t="s">
        <v>106</v>
      </c>
    </row>
    <row r="3" ht="15" spans="1:5">
      <c r="A3" s="8" t="s">
        <v>11</v>
      </c>
      <c r="B3" s="9">
        <v>28</v>
      </c>
      <c r="C3" s="9">
        <v>28</v>
      </c>
      <c r="D3" s="9">
        <v>28</v>
      </c>
      <c r="E3" s="9">
        <v>28</v>
      </c>
    </row>
    <row r="4" ht="15" spans="1:5">
      <c r="A4" s="8" t="s">
        <v>13</v>
      </c>
      <c r="B4" s="9">
        <v>100</v>
      </c>
      <c r="C4" s="9">
        <v>100</v>
      </c>
      <c r="D4" s="9">
        <v>100</v>
      </c>
      <c r="E4" s="9">
        <v>100</v>
      </c>
    </row>
    <row r="5" ht="15" spans="1:5">
      <c r="A5" s="8" t="s">
        <v>15</v>
      </c>
      <c r="B5" s="38" t="s">
        <v>16</v>
      </c>
      <c r="C5" s="38" t="s">
        <v>16</v>
      </c>
      <c r="D5" s="38" t="s">
        <v>16</v>
      </c>
      <c r="E5" s="38" t="s">
        <v>16</v>
      </c>
    </row>
    <row r="6" ht="15" spans="1:5">
      <c r="A6" s="8" t="s">
        <v>17</v>
      </c>
      <c r="B6" s="38" t="s">
        <v>16</v>
      </c>
      <c r="C6" s="38" t="s">
        <v>16</v>
      </c>
      <c r="D6" s="38" t="s">
        <v>16</v>
      </c>
      <c r="E6" s="38" t="s">
        <v>16</v>
      </c>
    </row>
    <row r="7" ht="15" spans="1:5">
      <c r="A7" s="8" t="s">
        <v>19</v>
      </c>
      <c r="B7" s="38" t="s">
        <v>16</v>
      </c>
      <c r="C7" s="38" t="s">
        <v>16</v>
      </c>
      <c r="D7" s="38" t="s">
        <v>16</v>
      </c>
      <c r="E7" s="38" t="s">
        <v>16</v>
      </c>
    </row>
    <row r="8" ht="15" spans="1:5">
      <c r="A8" s="8" t="s">
        <v>20</v>
      </c>
      <c r="B8" s="39">
        <v>0.1</v>
      </c>
      <c r="C8" s="39">
        <v>0.1</v>
      </c>
      <c r="D8" s="39">
        <v>0.1</v>
      </c>
      <c r="E8" s="39">
        <v>0.1</v>
      </c>
    </row>
    <row r="9" ht="15" spans="1:5">
      <c r="A9" s="19" t="s">
        <v>21</v>
      </c>
      <c r="B9" s="25" t="s">
        <v>22</v>
      </c>
      <c r="C9" s="25" t="s">
        <v>22</v>
      </c>
      <c r="D9" s="25" t="s">
        <v>22</v>
      </c>
      <c r="E9" s="25" t="s">
        <v>22</v>
      </c>
    </row>
    <row r="10" ht="15" spans="1:5">
      <c r="A10" s="8" t="s">
        <v>24</v>
      </c>
      <c r="B10" s="17">
        <v>3</v>
      </c>
      <c r="C10" s="17">
        <v>3</v>
      </c>
      <c r="D10" s="17">
        <v>3</v>
      </c>
      <c r="E10" s="17">
        <v>3</v>
      </c>
    </row>
    <row r="11" spans="1:5">
      <c r="A11" s="5" t="s">
        <v>25</v>
      </c>
      <c r="B11" s="16"/>
      <c r="C11" s="16"/>
      <c r="D11" s="16"/>
      <c r="E11" s="16"/>
    </row>
    <row r="12" ht="15" customHeight="1" spans="1:5">
      <c r="A12" s="8" t="s">
        <v>26</v>
      </c>
      <c r="B12" s="17">
        <v>128</v>
      </c>
      <c r="C12" s="17">
        <v>128</v>
      </c>
      <c r="D12" s="17">
        <v>128</v>
      </c>
      <c r="E12" s="17">
        <v>128</v>
      </c>
    </row>
    <row r="13" ht="15" spans="1:5">
      <c r="A13" s="8" t="s">
        <v>28</v>
      </c>
      <c r="B13" s="17">
        <v>2</v>
      </c>
      <c r="C13" s="17">
        <v>2</v>
      </c>
      <c r="D13" s="17">
        <v>2</v>
      </c>
      <c r="E13" s="17">
        <v>2</v>
      </c>
    </row>
    <row r="14" ht="15" spans="1:5">
      <c r="A14" s="18" t="s">
        <v>29</v>
      </c>
      <c r="B14" s="17">
        <v>2</v>
      </c>
      <c r="C14" s="17">
        <v>2</v>
      </c>
      <c r="D14" s="17">
        <v>2</v>
      </c>
      <c r="E14" s="17">
        <v>2</v>
      </c>
    </row>
    <row r="15" ht="15" spans="1:5">
      <c r="A15" s="8" t="s">
        <v>31</v>
      </c>
      <c r="B15" s="17">
        <v>3</v>
      </c>
      <c r="C15" s="17">
        <v>3</v>
      </c>
      <c r="D15" s="17">
        <v>3</v>
      </c>
      <c r="E15" s="17">
        <v>3</v>
      </c>
    </row>
    <row r="16" ht="15" spans="1:5">
      <c r="A16" s="8" t="s">
        <v>33</v>
      </c>
      <c r="B16" s="17">
        <f>B15+10*LOG10(B4)</f>
        <v>23</v>
      </c>
      <c r="C16" s="17">
        <f>C15+10*LOG10(C4)</f>
        <v>23</v>
      </c>
      <c r="D16" s="17">
        <f>D15+10*LOG10(D4)</f>
        <v>23</v>
      </c>
      <c r="E16" s="17">
        <f>E15+10*LOG10(E4)</f>
        <v>23</v>
      </c>
    </row>
    <row r="17" ht="30" spans="1:5">
      <c r="A17" s="8" t="s">
        <v>35</v>
      </c>
      <c r="B17" s="17">
        <f>B15+10*LOG10(B42/1000000)</f>
        <v>20.6042248342321</v>
      </c>
      <c r="C17" s="17">
        <f>C15+10*LOG10(C42/1000000)</f>
        <v>20.6042248342321</v>
      </c>
      <c r="D17" s="17">
        <f>D15+10*LOG10(D42/1000000)</f>
        <v>20.6042248342321</v>
      </c>
      <c r="E17" s="17">
        <f>E15+10*LOG10(E42/1000000)</f>
        <v>20.6042248342321</v>
      </c>
    </row>
    <row r="18" ht="45" spans="1:5">
      <c r="A18" s="18" t="s">
        <v>37</v>
      </c>
      <c r="B18" s="17">
        <f>B19+10*LOG10(B12/B13)-B20</f>
        <v>26.0617997398389</v>
      </c>
      <c r="C18" s="17">
        <f>C19+10*LOG10(C12/C13)-C20</f>
        <v>26.0617997398389</v>
      </c>
      <c r="D18" s="17">
        <f>D19+10*LOG10(D12/D13)-D20</f>
        <v>26.0617997398389</v>
      </c>
      <c r="E18" s="17">
        <f>E19+10*LOG10(E12/E13)-E20</f>
        <v>26.0617997398389</v>
      </c>
    </row>
    <row r="19" ht="15" spans="1:5">
      <c r="A19" s="8" t="s">
        <v>39</v>
      </c>
      <c r="B19" s="17">
        <v>8</v>
      </c>
      <c r="C19" s="17">
        <v>8</v>
      </c>
      <c r="D19" s="17">
        <v>8</v>
      </c>
      <c r="E19" s="17">
        <v>8</v>
      </c>
    </row>
    <row r="20" ht="45" spans="1:5">
      <c r="A20" s="19" t="s">
        <v>41</v>
      </c>
      <c r="B20" s="25">
        <v>0</v>
      </c>
      <c r="C20" s="25">
        <v>0</v>
      </c>
      <c r="D20" s="25">
        <v>0</v>
      </c>
      <c r="E20" s="25">
        <v>0</v>
      </c>
    </row>
    <row r="21" ht="61.5" customHeight="1" spans="1:5">
      <c r="A21" s="40" t="s">
        <v>43</v>
      </c>
      <c r="B21" s="25">
        <v>0</v>
      </c>
      <c r="C21" s="25">
        <v>0</v>
      </c>
      <c r="D21" s="25">
        <v>0</v>
      </c>
      <c r="E21" s="25">
        <v>0</v>
      </c>
    </row>
    <row r="22" ht="15" spans="1:5">
      <c r="A22" s="8" t="s">
        <v>45</v>
      </c>
      <c r="B22" s="17">
        <v>0</v>
      </c>
      <c r="C22" s="17">
        <v>0</v>
      </c>
      <c r="D22" s="17">
        <v>0</v>
      </c>
      <c r="E22" s="17">
        <v>0</v>
      </c>
    </row>
    <row r="23" ht="15" spans="1:5">
      <c r="A23" s="8" t="s">
        <v>47</v>
      </c>
      <c r="B23" s="17">
        <v>0</v>
      </c>
      <c r="C23" s="17">
        <v>0</v>
      </c>
      <c r="D23" s="17">
        <v>0</v>
      </c>
      <c r="E23" s="17">
        <v>0</v>
      </c>
    </row>
    <row r="24" ht="30" spans="1:5">
      <c r="A24" s="8" t="s">
        <v>48</v>
      </c>
      <c r="B24" s="17">
        <v>3</v>
      </c>
      <c r="C24" s="17">
        <v>3</v>
      </c>
      <c r="D24" s="17">
        <v>3</v>
      </c>
      <c r="E24" s="17">
        <v>3</v>
      </c>
    </row>
    <row r="25" ht="15" spans="1:5">
      <c r="A25" s="8" t="s">
        <v>49</v>
      </c>
      <c r="B25" s="38" t="s">
        <v>16</v>
      </c>
      <c r="C25" s="38" t="s">
        <v>16</v>
      </c>
      <c r="D25" s="38" t="s">
        <v>16</v>
      </c>
      <c r="E25" s="38" t="s">
        <v>16</v>
      </c>
    </row>
    <row r="26" ht="15" spans="1:5">
      <c r="A26" s="8" t="s">
        <v>51</v>
      </c>
      <c r="B26" s="17">
        <f>B17+B18+B21-B23-B24</f>
        <v>43.666024574071</v>
      </c>
      <c r="C26" s="17">
        <f>C17+C18+C21-C23-C24</f>
        <v>43.666024574071</v>
      </c>
      <c r="D26" s="17">
        <f>D17+D18+D21-D23-D24</f>
        <v>43.666024574071</v>
      </c>
      <c r="E26" s="17">
        <f>E17+E18+E21-E23-E24</f>
        <v>43.666024574071</v>
      </c>
    </row>
    <row r="27" spans="1:5">
      <c r="A27" s="5" t="s">
        <v>52</v>
      </c>
      <c r="B27" s="16"/>
      <c r="C27" s="16"/>
      <c r="D27" s="16"/>
      <c r="E27" s="16"/>
    </row>
    <row r="28" ht="15" spans="1:5">
      <c r="A28" s="8" t="s">
        <v>53</v>
      </c>
      <c r="B28" s="17">
        <v>8</v>
      </c>
      <c r="C28" s="17">
        <v>4</v>
      </c>
      <c r="D28" s="17">
        <v>8</v>
      </c>
      <c r="E28" s="17">
        <v>4</v>
      </c>
    </row>
    <row r="29" ht="15" spans="1:5">
      <c r="A29" s="8" t="s">
        <v>54</v>
      </c>
      <c r="B29" s="17">
        <v>2</v>
      </c>
      <c r="C29" s="17">
        <v>1</v>
      </c>
      <c r="D29" s="17">
        <v>2</v>
      </c>
      <c r="E29" s="17">
        <v>1</v>
      </c>
    </row>
    <row r="30" ht="45" spans="1:5">
      <c r="A30" s="8" t="s">
        <v>55</v>
      </c>
      <c r="B30" s="17">
        <f>B31+10*LOG10(B28/B29)-B32</f>
        <v>11.0205999132796</v>
      </c>
      <c r="C30" s="17">
        <f>C31+10*LOG10(C28/C29)-C32</f>
        <v>11.0205999132796</v>
      </c>
      <c r="D30" s="17">
        <f>D31+10*LOG10(D28/D29)-D32</f>
        <v>11.0205999132796</v>
      </c>
      <c r="E30" s="17">
        <f>E31+10*LOG10(E28/E29)-E32</f>
        <v>11.0205999132796</v>
      </c>
    </row>
    <row r="31" ht="15" spans="1:5">
      <c r="A31" s="8" t="s">
        <v>56</v>
      </c>
      <c r="B31" s="17">
        <v>5</v>
      </c>
      <c r="C31" s="17">
        <v>5</v>
      </c>
      <c r="D31" s="17">
        <v>5</v>
      </c>
      <c r="E31" s="17">
        <v>5</v>
      </c>
    </row>
    <row r="32" ht="45" spans="1:5">
      <c r="A32" s="19" t="s">
        <v>57</v>
      </c>
      <c r="B32" s="25">
        <v>0</v>
      </c>
      <c r="C32" s="25">
        <v>0</v>
      </c>
      <c r="D32" s="25">
        <v>0</v>
      </c>
      <c r="E32" s="25">
        <v>0</v>
      </c>
    </row>
    <row r="33" ht="28.5" spans="1:5">
      <c r="A33" s="26" t="s">
        <v>107</v>
      </c>
      <c r="B33" s="17">
        <v>0</v>
      </c>
      <c r="C33" s="17">
        <v>0</v>
      </c>
      <c r="D33" s="17">
        <v>0</v>
      </c>
      <c r="E33" s="17">
        <v>0</v>
      </c>
    </row>
    <row r="34" ht="30" spans="1:5">
      <c r="A34" s="8" t="s">
        <v>59</v>
      </c>
      <c r="B34" s="17">
        <v>1</v>
      </c>
      <c r="C34" s="17">
        <v>1</v>
      </c>
      <c r="D34" s="17">
        <v>1</v>
      </c>
      <c r="E34" s="17">
        <v>1</v>
      </c>
    </row>
    <row r="35" ht="15" spans="1:5">
      <c r="A35" s="8" t="s">
        <v>60</v>
      </c>
      <c r="B35" s="9">
        <v>7</v>
      </c>
      <c r="C35" s="9">
        <v>7</v>
      </c>
      <c r="D35" s="9">
        <v>7</v>
      </c>
      <c r="E35" s="9">
        <v>7</v>
      </c>
    </row>
    <row r="36" ht="15" spans="1:5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</row>
    <row r="37" ht="15" spans="1:5">
      <c r="A37" s="18" t="s">
        <v>63</v>
      </c>
      <c r="B37" s="17" t="s">
        <v>16</v>
      </c>
      <c r="C37" s="17" t="s">
        <v>16</v>
      </c>
      <c r="D37" s="17" t="s">
        <v>16</v>
      </c>
      <c r="E37" s="17" t="s">
        <v>16</v>
      </c>
    </row>
    <row r="38" ht="15" spans="1:5">
      <c r="A38" s="19" t="s">
        <v>65</v>
      </c>
      <c r="B38" s="25">
        <v>-999</v>
      </c>
      <c r="C38" s="25">
        <v>-999</v>
      </c>
      <c r="D38" s="25">
        <v>-999</v>
      </c>
      <c r="E38" s="25">
        <v>-999</v>
      </c>
    </row>
    <row r="39" ht="30" spans="1:5">
      <c r="A39" s="8" t="s">
        <v>108</v>
      </c>
      <c r="B39" s="38" t="s">
        <v>16</v>
      </c>
      <c r="C39" s="38" t="s">
        <v>16</v>
      </c>
      <c r="D39" s="38" t="s">
        <v>16</v>
      </c>
      <c r="E39" s="38" t="s">
        <v>16</v>
      </c>
    </row>
    <row r="40" ht="30" spans="1:5">
      <c r="A40" s="8" t="s">
        <v>109</v>
      </c>
      <c r="B40" s="17">
        <f>10*LOG10(10^((B35+B36)/10)+10^(B38/10))</f>
        <v>-167</v>
      </c>
      <c r="C40" s="17">
        <f>10*LOG10(10^((C35+C36)/10)+10^(C38/10))</f>
        <v>-167</v>
      </c>
      <c r="D40" s="17">
        <f>10*LOG10(10^((D35+D36)/10)+10^(D38/10))</f>
        <v>-167</v>
      </c>
      <c r="E40" s="17">
        <f>10*LOG10(10^((E35+E36)/10)+10^(E38/10))</f>
        <v>-167</v>
      </c>
    </row>
    <row r="41" ht="15" spans="1:5">
      <c r="A41" s="26" t="s">
        <v>68</v>
      </c>
      <c r="B41" s="17" t="s">
        <v>16</v>
      </c>
      <c r="C41" s="17" t="s">
        <v>16</v>
      </c>
      <c r="D41" s="17" t="s">
        <v>16</v>
      </c>
      <c r="E41" s="17" t="s">
        <v>16</v>
      </c>
    </row>
    <row r="42" ht="15" spans="1:5">
      <c r="A42" s="41" t="s">
        <v>70</v>
      </c>
      <c r="B42" s="42">
        <f>20*12*240*1000</f>
        <v>57600000</v>
      </c>
      <c r="C42" s="42">
        <f t="shared" ref="C42:E42" si="0">20*12*240*1000</f>
        <v>57600000</v>
      </c>
      <c r="D42" s="42">
        <f t="shared" si="0"/>
        <v>57600000</v>
      </c>
      <c r="E42" s="42">
        <f t="shared" si="0"/>
        <v>57600000</v>
      </c>
    </row>
    <row r="43" ht="15" spans="1:5">
      <c r="A43" s="8" t="s">
        <v>71</v>
      </c>
      <c r="B43" s="17" t="s">
        <v>16</v>
      </c>
      <c r="C43" s="17" t="s">
        <v>16</v>
      </c>
      <c r="D43" s="17" t="s">
        <v>16</v>
      </c>
      <c r="E43" s="17" t="s">
        <v>16</v>
      </c>
    </row>
    <row r="44" ht="15" spans="1:5">
      <c r="A44" s="8" t="s">
        <v>72</v>
      </c>
      <c r="B44" s="17">
        <f>B40+10*LOG10(B42)</f>
        <v>-89.3957751657679</v>
      </c>
      <c r="C44" s="17">
        <f>C40+10*LOG10(C42)</f>
        <v>-89.3957751657679</v>
      </c>
      <c r="D44" s="17">
        <f>D40+10*LOG10(D42)</f>
        <v>-89.3957751657679</v>
      </c>
      <c r="E44" s="17">
        <f>E40+10*LOG10(E42)</f>
        <v>-89.3957751657679</v>
      </c>
    </row>
    <row r="45" ht="15" spans="1:5">
      <c r="A45" s="26" t="s">
        <v>73</v>
      </c>
      <c r="B45" s="17" t="s">
        <v>16</v>
      </c>
      <c r="C45" s="17" t="s">
        <v>16</v>
      </c>
      <c r="D45" s="17" t="s">
        <v>16</v>
      </c>
      <c r="E45" s="17" t="s">
        <v>16</v>
      </c>
    </row>
    <row r="46" ht="15" spans="1:5">
      <c r="A46" s="41" t="s">
        <v>75</v>
      </c>
      <c r="B46" s="42">
        <v>-7.8</v>
      </c>
      <c r="C46" s="42">
        <v>-4</v>
      </c>
      <c r="D46" s="42">
        <v>-7.8</v>
      </c>
      <c r="E46" s="42">
        <v>-4</v>
      </c>
    </row>
    <row r="47" ht="15" spans="1:5">
      <c r="A47" s="8" t="s">
        <v>76</v>
      </c>
      <c r="B47" s="17">
        <v>2</v>
      </c>
      <c r="C47" s="17">
        <v>2</v>
      </c>
      <c r="D47" s="17">
        <v>2</v>
      </c>
      <c r="E47" s="17">
        <v>2</v>
      </c>
    </row>
    <row r="48" ht="30" spans="1:5">
      <c r="A48" s="8" t="s">
        <v>77</v>
      </c>
      <c r="B48" s="17" t="s">
        <v>16</v>
      </c>
      <c r="C48" s="17" t="s">
        <v>16</v>
      </c>
      <c r="D48" s="17" t="s">
        <v>16</v>
      </c>
      <c r="E48" s="17" t="s">
        <v>16</v>
      </c>
    </row>
    <row r="49" ht="33.75" customHeight="1" spans="1:5">
      <c r="A49" s="8" t="s">
        <v>79</v>
      </c>
      <c r="B49" s="9">
        <v>0</v>
      </c>
      <c r="C49" s="9">
        <v>0</v>
      </c>
      <c r="D49" s="9">
        <v>0</v>
      </c>
      <c r="E49" s="9">
        <v>0</v>
      </c>
    </row>
    <row r="50" ht="30" spans="1:5">
      <c r="A50" s="8" t="s">
        <v>80</v>
      </c>
      <c r="B50" s="38" t="s">
        <v>16</v>
      </c>
      <c r="C50" s="38" t="s">
        <v>16</v>
      </c>
      <c r="D50" s="38" t="s">
        <v>16</v>
      </c>
      <c r="E50" s="38" t="s">
        <v>16</v>
      </c>
    </row>
    <row r="51" ht="30" spans="1:5">
      <c r="A51" s="8" t="s">
        <v>82</v>
      </c>
      <c r="B51" s="17">
        <f>B44+B46+B47-B49</f>
        <v>-95.1957751657679</v>
      </c>
      <c r="C51" s="17">
        <f>C44+C46+C47-C49</f>
        <v>-91.3957751657679</v>
      </c>
      <c r="D51" s="17">
        <f>D44+D46+D47-D49</f>
        <v>-95.1957751657679</v>
      </c>
      <c r="E51" s="17">
        <f>E44+E46+E47-E49</f>
        <v>-91.3957751657679</v>
      </c>
    </row>
    <row r="52" ht="30" spans="1:5">
      <c r="A52" s="30" t="s">
        <v>83</v>
      </c>
      <c r="B52" s="43" t="s">
        <v>16</v>
      </c>
      <c r="C52" s="43" t="s">
        <v>16</v>
      </c>
      <c r="D52" s="43" t="s">
        <v>16</v>
      </c>
      <c r="E52" s="43" t="s">
        <v>16</v>
      </c>
    </row>
    <row r="53" ht="30" spans="1:5">
      <c r="A53" s="28" t="s">
        <v>85</v>
      </c>
      <c r="B53" s="44">
        <f t="shared" ref="B53:E53" si="1">B26+B30+B33-B34-B51</f>
        <v>148.882399653119</v>
      </c>
      <c r="C53" s="44">
        <f t="shared" si="1"/>
        <v>145.082399653119</v>
      </c>
      <c r="D53" s="44">
        <f t="shared" si="1"/>
        <v>148.882399653119</v>
      </c>
      <c r="E53" s="44">
        <f t="shared" si="1"/>
        <v>145.082399653119</v>
      </c>
    </row>
    <row r="54" spans="1:5">
      <c r="A54" s="5" t="s">
        <v>86</v>
      </c>
      <c r="B54" s="16"/>
      <c r="C54" s="16"/>
      <c r="D54" s="16"/>
      <c r="E54" s="16"/>
    </row>
    <row r="55" ht="16.5" customHeight="1" spans="1:5">
      <c r="A55" s="19" t="s">
        <v>87</v>
      </c>
      <c r="B55" s="25">
        <v>0</v>
      </c>
      <c r="C55" s="25">
        <v>0</v>
      </c>
      <c r="D55" s="25">
        <v>0</v>
      </c>
      <c r="E55" s="25">
        <v>0</v>
      </c>
    </row>
    <row r="56" ht="30" spans="1:5">
      <c r="A56" s="18" t="s">
        <v>89</v>
      </c>
      <c r="B56" s="45" t="s">
        <v>16</v>
      </c>
      <c r="C56" s="45" t="s">
        <v>16</v>
      </c>
      <c r="D56" s="45" t="s">
        <v>16</v>
      </c>
      <c r="E56" s="45" t="s">
        <v>16</v>
      </c>
    </row>
    <row r="57" ht="30" spans="1:5">
      <c r="A57" s="19" t="s">
        <v>90</v>
      </c>
      <c r="B57" s="25">
        <v>0</v>
      </c>
      <c r="C57" s="25">
        <v>0</v>
      </c>
      <c r="D57" s="25">
        <v>0</v>
      </c>
      <c r="E57" s="25">
        <v>0</v>
      </c>
    </row>
    <row r="58" ht="15" spans="1:5">
      <c r="A58" s="19" t="s">
        <v>91</v>
      </c>
      <c r="B58" s="25">
        <v>0</v>
      </c>
      <c r="C58" s="25">
        <v>0</v>
      </c>
      <c r="D58" s="25">
        <v>0</v>
      </c>
      <c r="E58" s="25">
        <v>0</v>
      </c>
    </row>
    <row r="59" ht="15" spans="1:5">
      <c r="A59" s="19" t="s">
        <v>92</v>
      </c>
      <c r="B59" s="25">
        <v>0</v>
      </c>
      <c r="C59" s="25">
        <v>0</v>
      </c>
      <c r="D59" s="25">
        <v>0</v>
      </c>
      <c r="E59" s="25">
        <v>0</v>
      </c>
    </row>
    <row r="60" ht="15" spans="1:5">
      <c r="A60" s="19" t="s">
        <v>93</v>
      </c>
      <c r="B60" s="25">
        <v>0</v>
      </c>
      <c r="C60" s="25">
        <v>0</v>
      </c>
      <c r="D60" s="25">
        <v>0</v>
      </c>
      <c r="E60" s="25">
        <v>0</v>
      </c>
    </row>
    <row r="61" ht="30" spans="1:5">
      <c r="A61" s="30" t="s">
        <v>110</v>
      </c>
      <c r="B61" s="43" t="s">
        <v>16</v>
      </c>
      <c r="C61" s="43" t="s">
        <v>16</v>
      </c>
      <c r="D61" s="43" t="s">
        <v>16</v>
      </c>
      <c r="E61" s="43" t="s">
        <v>16</v>
      </c>
    </row>
    <row r="62" ht="30" spans="1:5">
      <c r="A62" s="28" t="s">
        <v>111</v>
      </c>
      <c r="B62" s="44">
        <f t="shared" ref="B62:E62" si="2">B53-B57+B58-B59+B60</f>
        <v>148.882399653119</v>
      </c>
      <c r="C62" s="44">
        <f t="shared" si="2"/>
        <v>145.082399653119</v>
      </c>
      <c r="D62" s="44">
        <f t="shared" si="2"/>
        <v>148.882399653119</v>
      </c>
      <c r="E62" s="44">
        <f t="shared" si="2"/>
        <v>145.082399653119</v>
      </c>
    </row>
    <row r="63" spans="1:5">
      <c r="A63" s="46"/>
      <c r="B63" s="47"/>
      <c r="C63" s="47"/>
      <c r="D63" s="47"/>
      <c r="E63" s="47"/>
    </row>
    <row r="64" ht="15" spans="1:5">
      <c r="A64" s="30" t="s">
        <v>97</v>
      </c>
      <c r="B64" s="43" t="s">
        <v>16</v>
      </c>
      <c r="C64" s="43" t="s">
        <v>16</v>
      </c>
      <c r="D64" s="43" t="s">
        <v>16</v>
      </c>
      <c r="E64" s="43" t="s">
        <v>16</v>
      </c>
    </row>
    <row r="65" ht="15" spans="1:5">
      <c r="A65" s="28" t="s">
        <v>98</v>
      </c>
      <c r="B65" s="44">
        <f t="shared" ref="B65:E65" si="3">B17-B23-B51+B21+B33</f>
        <v>115.8</v>
      </c>
      <c r="C65" s="44">
        <f t="shared" si="3"/>
        <v>112</v>
      </c>
      <c r="D65" s="44">
        <f t="shared" si="3"/>
        <v>115.8</v>
      </c>
      <c r="E65" s="44">
        <f t="shared" si="3"/>
        <v>112</v>
      </c>
    </row>
  </sheetData>
  <mergeCells count="1">
    <mergeCell ref="B1:E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B2" sqref="B2"/>
    </sheetView>
  </sheetViews>
  <sheetFormatPr defaultColWidth="9" defaultRowHeight="14.25" outlineLevelCol="2"/>
  <cols>
    <col min="1" max="1" width="62.125" style="1" customWidth="1"/>
    <col min="2" max="2" width="17.875" style="2" customWidth="1"/>
    <col min="3" max="3" width="17.125" style="1" customWidth="1"/>
    <col min="4" max="16384" width="9" style="1"/>
  </cols>
  <sheetData>
    <row r="1" spans="1:3">
      <c r="A1" s="3"/>
      <c r="B1" s="4" t="s">
        <v>118</v>
      </c>
      <c r="C1" s="4"/>
    </row>
    <row r="2" ht="29.25" customHeight="1" spans="1:3">
      <c r="A2" s="5" t="s">
        <v>10</v>
      </c>
      <c r="B2" s="6" t="s">
        <v>112</v>
      </c>
      <c r="C2" s="7" t="s">
        <v>113</v>
      </c>
    </row>
    <row r="3" ht="15" spans="1:3">
      <c r="A3" s="8" t="s">
        <v>11</v>
      </c>
      <c r="B3" s="9">
        <v>28</v>
      </c>
      <c r="C3" s="9">
        <v>28</v>
      </c>
    </row>
    <row r="4" ht="15" spans="1:3">
      <c r="A4" s="8" t="s">
        <v>13</v>
      </c>
      <c r="B4" s="9">
        <v>100</v>
      </c>
      <c r="C4" s="9">
        <v>100</v>
      </c>
    </row>
    <row r="5" ht="15" spans="1:3">
      <c r="A5" s="8" t="s">
        <v>15</v>
      </c>
      <c r="B5" s="10" t="s">
        <v>16</v>
      </c>
      <c r="C5" s="10" t="s">
        <v>16</v>
      </c>
    </row>
    <row r="6" ht="15" spans="1:3">
      <c r="A6" s="8" t="s">
        <v>17</v>
      </c>
      <c r="B6" s="10" t="s">
        <v>16</v>
      </c>
      <c r="C6" s="10" t="s">
        <v>16</v>
      </c>
    </row>
    <row r="7" ht="30" spans="1:3">
      <c r="A7" s="11" t="s">
        <v>119</v>
      </c>
      <c r="B7" s="12">
        <v>0.01</v>
      </c>
      <c r="C7" s="12">
        <v>0.01</v>
      </c>
    </row>
    <row r="8" ht="15" spans="1:3">
      <c r="A8" s="8" t="s">
        <v>20</v>
      </c>
      <c r="B8" s="10" t="s">
        <v>16</v>
      </c>
      <c r="C8" s="10" t="s">
        <v>16</v>
      </c>
    </row>
    <row r="9" ht="15" spans="1:3">
      <c r="A9" s="13" t="s">
        <v>21</v>
      </c>
      <c r="B9" s="14" t="s">
        <v>22</v>
      </c>
      <c r="C9" s="14" t="s">
        <v>22</v>
      </c>
    </row>
    <row r="10" ht="15" spans="1:3">
      <c r="A10" s="8" t="s">
        <v>24</v>
      </c>
      <c r="B10" s="15">
        <v>3</v>
      </c>
      <c r="C10" s="15">
        <v>3</v>
      </c>
    </row>
    <row r="11" spans="1:3">
      <c r="A11" s="5" t="s">
        <v>25</v>
      </c>
      <c r="B11" s="16"/>
      <c r="C11" s="16"/>
    </row>
    <row r="12" ht="15" customHeight="1" spans="1:3">
      <c r="A12" s="8" t="s">
        <v>26</v>
      </c>
      <c r="B12" s="9">
        <v>4</v>
      </c>
      <c r="C12" s="9">
        <v>4</v>
      </c>
    </row>
    <row r="13" ht="15" spans="1:3">
      <c r="A13" s="8" t="s">
        <v>28</v>
      </c>
      <c r="B13" s="17">
        <v>2</v>
      </c>
      <c r="C13" s="17">
        <v>2</v>
      </c>
    </row>
    <row r="14" ht="15" spans="1:3">
      <c r="A14" s="18" t="s">
        <v>29</v>
      </c>
      <c r="B14" s="17">
        <v>1</v>
      </c>
      <c r="C14" s="17">
        <v>1</v>
      </c>
    </row>
    <row r="15" ht="15" spans="1:3">
      <c r="A15" s="8" t="s">
        <v>31</v>
      </c>
      <c r="B15" s="15" t="s">
        <v>16</v>
      </c>
      <c r="C15" s="15" t="s">
        <v>16</v>
      </c>
    </row>
    <row r="16" ht="15" spans="1:3">
      <c r="A16" s="19" t="s">
        <v>33</v>
      </c>
      <c r="B16" s="14">
        <v>23</v>
      </c>
      <c r="C16" s="14">
        <v>23</v>
      </c>
    </row>
    <row r="17" ht="30" spans="1:3">
      <c r="A17" s="8" t="s">
        <v>35</v>
      </c>
      <c r="B17" s="20">
        <f>B16</f>
        <v>23</v>
      </c>
      <c r="C17" s="20">
        <f>C16</f>
        <v>23</v>
      </c>
    </row>
    <row r="18" ht="45" spans="1:3">
      <c r="A18" s="18" t="s">
        <v>37</v>
      </c>
      <c r="B18" s="17">
        <f>B19+10*LOG10(B12/B14)-B20</f>
        <v>11.0205999132796</v>
      </c>
      <c r="C18" s="17">
        <f>C19+10*LOG10(C12/C14)-C20</f>
        <v>11.0205999132796</v>
      </c>
    </row>
    <row r="19" ht="15" spans="1:3">
      <c r="A19" s="8" t="s">
        <v>39</v>
      </c>
      <c r="B19" s="9">
        <v>5</v>
      </c>
      <c r="C19" s="9">
        <v>5</v>
      </c>
    </row>
    <row r="20" ht="45" spans="1:3">
      <c r="A20" s="19" t="s">
        <v>41</v>
      </c>
      <c r="B20" s="14">
        <v>0</v>
      </c>
      <c r="C20" s="14">
        <v>0</v>
      </c>
    </row>
    <row r="21" ht="61.5" customHeight="1" spans="1:3">
      <c r="A21" s="18" t="s">
        <v>43</v>
      </c>
      <c r="B21" s="15">
        <v>0</v>
      </c>
      <c r="C21" s="15">
        <v>0</v>
      </c>
    </row>
    <row r="22" ht="15" spans="1:3">
      <c r="A22" s="8" t="s">
        <v>45</v>
      </c>
      <c r="B22" s="20">
        <v>0</v>
      </c>
      <c r="C22" s="20">
        <v>0</v>
      </c>
    </row>
    <row r="23" ht="15" spans="1:3">
      <c r="A23" s="8" t="s">
        <v>47</v>
      </c>
      <c r="B23" s="20">
        <v>0</v>
      </c>
      <c r="C23" s="20">
        <v>0</v>
      </c>
    </row>
    <row r="24" ht="30" spans="1:3">
      <c r="A24" s="8" t="s">
        <v>48</v>
      </c>
      <c r="B24" s="20">
        <v>1</v>
      </c>
      <c r="C24" s="20">
        <v>1</v>
      </c>
    </row>
    <row r="25" ht="15" spans="1:3">
      <c r="A25" s="8" t="s">
        <v>49</v>
      </c>
      <c r="B25" s="20">
        <f>B17+B18+B21+B22-B24</f>
        <v>33.0205999132796</v>
      </c>
      <c r="C25" s="20">
        <f>C17+C18+C21+C22-C24</f>
        <v>33.0205999132796</v>
      </c>
    </row>
    <row r="26" ht="15" spans="1:3">
      <c r="A26" s="8" t="s">
        <v>51</v>
      </c>
      <c r="B26" s="10" t="s">
        <v>16</v>
      </c>
      <c r="C26" s="10" t="s">
        <v>16</v>
      </c>
    </row>
    <row r="27" spans="1:3">
      <c r="A27" s="5" t="s">
        <v>52</v>
      </c>
      <c r="B27" s="21"/>
      <c r="C27" s="21"/>
    </row>
    <row r="28" ht="15" spans="1:3">
      <c r="A28" s="8" t="s">
        <v>115</v>
      </c>
      <c r="B28" s="17">
        <v>128</v>
      </c>
      <c r="C28" s="17">
        <v>128</v>
      </c>
    </row>
    <row r="29" ht="15" spans="1:3">
      <c r="A29" s="22" t="s">
        <v>54</v>
      </c>
      <c r="B29" s="17">
        <v>2</v>
      </c>
      <c r="C29" s="17">
        <v>2</v>
      </c>
    </row>
    <row r="30" ht="45" spans="1:3">
      <c r="A30" s="8" t="s">
        <v>55</v>
      </c>
      <c r="B30" s="15">
        <f>B31+10*LOG10(B28/B13)-B32</f>
        <v>26.0617997398389</v>
      </c>
      <c r="C30" s="15">
        <f>C31+10*LOG10(C28/C13)-C32</f>
        <v>26.0617997398389</v>
      </c>
    </row>
    <row r="31" ht="15" spans="1:3">
      <c r="A31" s="8" t="s">
        <v>56</v>
      </c>
      <c r="B31" s="20">
        <v>8</v>
      </c>
      <c r="C31" s="20">
        <v>8</v>
      </c>
    </row>
    <row r="32" ht="45" spans="1:3">
      <c r="A32" s="19" t="s">
        <v>57</v>
      </c>
      <c r="B32" s="14">
        <v>0</v>
      </c>
      <c r="C32" s="14">
        <v>0</v>
      </c>
    </row>
    <row r="33" ht="28.5" spans="1:3">
      <c r="A33" s="23" t="s">
        <v>107</v>
      </c>
      <c r="B33" s="14">
        <v>0</v>
      </c>
      <c r="C33" s="14">
        <v>0</v>
      </c>
    </row>
    <row r="34" ht="30" spans="1:3">
      <c r="A34" s="8" t="s">
        <v>59</v>
      </c>
      <c r="B34" s="20">
        <v>3</v>
      </c>
      <c r="C34" s="20">
        <v>3</v>
      </c>
    </row>
    <row r="35" ht="15" spans="1:3">
      <c r="A35" s="8" t="s">
        <v>60</v>
      </c>
      <c r="B35" s="20">
        <v>5</v>
      </c>
      <c r="C35" s="20">
        <v>5</v>
      </c>
    </row>
    <row r="36" ht="15" spans="1:3">
      <c r="A36" s="8" t="s">
        <v>62</v>
      </c>
      <c r="B36" s="20">
        <v>-174</v>
      </c>
      <c r="C36" s="20">
        <v>-174</v>
      </c>
    </row>
    <row r="37" ht="15" spans="1:3">
      <c r="A37" s="19" t="s">
        <v>63</v>
      </c>
      <c r="B37" s="14">
        <v>-999</v>
      </c>
      <c r="C37" s="14">
        <v>-999</v>
      </c>
    </row>
    <row r="38" ht="15" spans="1:3">
      <c r="A38" s="18" t="s">
        <v>65</v>
      </c>
      <c r="B38" s="15" t="s">
        <v>16</v>
      </c>
      <c r="C38" s="15" t="s">
        <v>16</v>
      </c>
    </row>
    <row r="39" ht="30" spans="1:3">
      <c r="A39" s="8" t="s">
        <v>66</v>
      </c>
      <c r="B39" s="15">
        <f>10*LOG10(10^((B35+B36)/10)+10^(B37/10))</f>
        <v>-169</v>
      </c>
      <c r="C39" s="15">
        <f>10*LOG10(10^((C35+C36)/10)+10^(C37/10))</f>
        <v>-169</v>
      </c>
    </row>
    <row r="40" ht="30" spans="1:3">
      <c r="A40" s="8" t="s">
        <v>109</v>
      </c>
      <c r="B40" s="10" t="s">
        <v>16</v>
      </c>
      <c r="C40" s="10" t="s">
        <v>16</v>
      </c>
    </row>
    <row r="41" ht="15" spans="1:3">
      <c r="A41" s="24" t="s">
        <v>68</v>
      </c>
      <c r="B41" s="25">
        <f>139*120*1000</f>
        <v>16680000</v>
      </c>
      <c r="C41" s="25">
        <f>139*120*1000</f>
        <v>16680000</v>
      </c>
    </row>
    <row r="42" ht="15" spans="1:3">
      <c r="A42" s="26" t="s">
        <v>70</v>
      </c>
      <c r="B42" s="15" t="s">
        <v>16</v>
      </c>
      <c r="C42" s="15" t="s">
        <v>16</v>
      </c>
    </row>
    <row r="43" ht="15" spans="1:3">
      <c r="A43" s="8" t="s">
        <v>71</v>
      </c>
      <c r="B43" s="15">
        <f>B39+10*LOG10(B41)</f>
        <v>-96.7780395369828</v>
      </c>
      <c r="C43" s="15">
        <f>C39+10*LOG10(C41)</f>
        <v>-96.7780395369828</v>
      </c>
    </row>
    <row r="44" ht="15" spans="1:3">
      <c r="A44" s="8" t="s">
        <v>72</v>
      </c>
      <c r="B44" s="10" t="s">
        <v>16</v>
      </c>
      <c r="C44" s="10" t="s">
        <v>16</v>
      </c>
    </row>
    <row r="45" ht="15" spans="1:3">
      <c r="A45" s="23" t="s">
        <v>73</v>
      </c>
      <c r="B45" s="27">
        <v>-12.2</v>
      </c>
      <c r="C45" s="27">
        <v>-12.2</v>
      </c>
    </row>
    <row r="46" ht="15" spans="1:3">
      <c r="A46" s="26" t="s">
        <v>75</v>
      </c>
      <c r="B46" s="15" t="s">
        <v>16</v>
      </c>
      <c r="C46" s="15" t="s">
        <v>16</v>
      </c>
    </row>
    <row r="47" ht="15" spans="1:3">
      <c r="A47" s="8" t="s">
        <v>76</v>
      </c>
      <c r="B47" s="20">
        <v>2</v>
      </c>
      <c r="C47" s="20">
        <v>2</v>
      </c>
    </row>
    <row r="48" ht="30" spans="1:3">
      <c r="A48" s="8" t="s">
        <v>77</v>
      </c>
      <c r="B48" s="20">
        <v>0</v>
      </c>
      <c r="C48" s="20">
        <v>0</v>
      </c>
    </row>
    <row r="49" ht="33.75" customHeight="1" spans="1:3">
      <c r="A49" s="8" t="s">
        <v>79</v>
      </c>
      <c r="B49" s="10" t="s">
        <v>16</v>
      </c>
      <c r="C49" s="10" t="s">
        <v>16</v>
      </c>
    </row>
    <row r="50" ht="30" spans="1:3">
      <c r="A50" s="8" t="s">
        <v>80</v>
      </c>
      <c r="B50" s="15">
        <f>B43+B45+B47-B48</f>
        <v>-106.978039536983</v>
      </c>
      <c r="C50" s="15">
        <f>C43+C45+C47-C48</f>
        <v>-106.978039536983</v>
      </c>
    </row>
    <row r="51" ht="30" spans="1:3">
      <c r="A51" s="8" t="s">
        <v>82</v>
      </c>
      <c r="B51" s="15" t="s">
        <v>16</v>
      </c>
      <c r="C51" s="15" t="s">
        <v>16</v>
      </c>
    </row>
    <row r="52" ht="30" spans="1:3">
      <c r="A52" s="28" t="s">
        <v>83</v>
      </c>
      <c r="B52" s="29">
        <f t="shared" ref="B52:C52" si="0">B25+B30+B33-B34-B50</f>
        <v>163.060439190101</v>
      </c>
      <c r="C52" s="29">
        <f t="shared" si="0"/>
        <v>163.060439190101</v>
      </c>
    </row>
    <row r="53" ht="30" spans="1:3">
      <c r="A53" s="30" t="s">
        <v>85</v>
      </c>
      <c r="B53" s="31" t="s">
        <v>16</v>
      </c>
      <c r="C53" s="31" t="s">
        <v>16</v>
      </c>
    </row>
    <row r="54" spans="1:3">
      <c r="A54" s="5" t="s">
        <v>86</v>
      </c>
      <c r="B54" s="21"/>
      <c r="C54" s="21"/>
    </row>
    <row r="55" ht="16.5" customHeight="1" spans="1:3">
      <c r="A55" s="19" t="s">
        <v>87</v>
      </c>
      <c r="B55" s="14">
        <v>0</v>
      </c>
      <c r="C55" s="14">
        <v>0</v>
      </c>
    </row>
    <row r="56" ht="30" spans="1:3">
      <c r="A56" s="19" t="s">
        <v>89</v>
      </c>
      <c r="B56" s="14">
        <v>0</v>
      </c>
      <c r="C56" s="14">
        <v>0</v>
      </c>
    </row>
    <row r="57" ht="30" spans="1:3">
      <c r="A57" s="18" t="s">
        <v>90</v>
      </c>
      <c r="B57" s="32" t="s">
        <v>16</v>
      </c>
      <c r="C57" s="32" t="s">
        <v>16</v>
      </c>
    </row>
    <row r="58" ht="15" spans="1:3">
      <c r="A58" s="19" t="s">
        <v>91</v>
      </c>
      <c r="B58" s="14">
        <v>0</v>
      </c>
      <c r="C58" s="14">
        <v>0</v>
      </c>
    </row>
    <row r="59" ht="15" spans="1:3">
      <c r="A59" s="19" t="s">
        <v>92</v>
      </c>
      <c r="B59" s="14">
        <v>0</v>
      </c>
      <c r="C59" s="14">
        <v>0</v>
      </c>
    </row>
    <row r="60" ht="15" spans="1:3">
      <c r="A60" s="19" t="s">
        <v>93</v>
      </c>
      <c r="B60" s="14">
        <v>0</v>
      </c>
      <c r="C60" s="14">
        <v>0</v>
      </c>
    </row>
    <row r="61" ht="30" spans="1:3">
      <c r="A61" s="28" t="s">
        <v>110</v>
      </c>
      <c r="B61" s="29">
        <f t="shared" ref="B61:C61" si="1">B52-B56+B58-B59+B60</f>
        <v>163.060439190101</v>
      </c>
      <c r="C61" s="29">
        <f t="shared" si="1"/>
        <v>163.060439190101</v>
      </c>
    </row>
    <row r="62" ht="30" spans="1:3">
      <c r="A62" s="30" t="s">
        <v>111</v>
      </c>
      <c r="B62" s="31" t="s">
        <v>16</v>
      </c>
      <c r="C62" s="31" t="s">
        <v>16</v>
      </c>
    </row>
    <row r="63" spans="3:3">
      <c r="C63" s="2"/>
    </row>
    <row r="64" ht="15" spans="1:3">
      <c r="A64" s="28" t="s">
        <v>97</v>
      </c>
      <c r="B64" s="29">
        <f>B17+B22-B50+B21+B33</f>
        <v>129.978039536983</v>
      </c>
      <c r="C64" s="29">
        <f>C17+C22-C50+C21+C33</f>
        <v>129.978039536983</v>
      </c>
    </row>
    <row r="65" ht="15" spans="1:3">
      <c r="A65" s="30" t="s">
        <v>98</v>
      </c>
      <c r="B65" s="31" t="s">
        <v>16</v>
      </c>
      <c r="C65" s="31" t="s">
        <v>16</v>
      </c>
    </row>
  </sheetData>
  <mergeCells count="1">
    <mergeCell ref="B1:C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7"/>
  <sheetViews>
    <sheetView workbookViewId="0">
      <pane xSplit="1" ySplit="6" topLeftCell="B7" activePane="bottomRight" state="frozen"/>
      <selection/>
      <selection pane="topRight"/>
      <selection pane="bottomLeft"/>
      <selection pane="bottomRight" activeCell="B7" sqref="B7"/>
    </sheetView>
  </sheetViews>
  <sheetFormatPr defaultColWidth="9" defaultRowHeight="14.25" outlineLevelCol="5"/>
  <cols>
    <col min="1" max="1" width="62.125" style="55" customWidth="1"/>
    <col min="2" max="4" width="15.625" style="2" customWidth="1"/>
    <col min="5" max="5" width="15.625" style="56" customWidth="1"/>
    <col min="6" max="6" width="39.625" style="46" customWidth="1"/>
    <col min="7" max="16384" width="9" style="1"/>
  </cols>
  <sheetData>
    <row r="1" ht="15" spans="1:1">
      <c r="A1" s="57" t="s">
        <v>0</v>
      </c>
    </row>
    <row r="2" ht="30" spans="1:1">
      <c r="A2" s="58" t="s">
        <v>1</v>
      </c>
    </row>
    <row r="3" ht="15" spans="1:1">
      <c r="A3" s="59" t="s">
        <v>2</v>
      </c>
    </row>
    <row r="5" ht="28.35" customHeight="1" spans="1:6">
      <c r="A5" s="60" t="s">
        <v>3</v>
      </c>
      <c r="B5" s="37" t="s">
        <v>4</v>
      </c>
      <c r="C5" s="37"/>
      <c r="D5" s="37"/>
      <c r="E5" s="37"/>
      <c r="F5" s="37"/>
    </row>
    <row r="6" spans="1:6">
      <c r="A6" s="60"/>
      <c r="B6" s="61" t="s">
        <v>5</v>
      </c>
      <c r="C6" s="61" t="s">
        <v>6</v>
      </c>
      <c r="D6" s="61" t="s">
        <v>7</v>
      </c>
      <c r="E6" s="61" t="s">
        <v>8</v>
      </c>
      <c r="F6" s="3" t="s">
        <v>9</v>
      </c>
    </row>
    <row r="7" ht="15" customHeight="1" spans="1:6">
      <c r="A7" s="62" t="s">
        <v>10</v>
      </c>
      <c r="B7" s="21"/>
      <c r="C7" s="21"/>
      <c r="D7" s="21"/>
      <c r="E7" s="21"/>
      <c r="F7" s="63"/>
    </row>
    <row r="8" ht="15" spans="1:6">
      <c r="A8" s="8" t="s">
        <v>11</v>
      </c>
      <c r="B8" s="9">
        <v>28</v>
      </c>
      <c r="C8" s="9">
        <v>28</v>
      </c>
      <c r="D8" s="9">
        <v>28</v>
      </c>
      <c r="E8" s="9">
        <v>28</v>
      </c>
      <c r="F8" s="63" t="s">
        <v>12</v>
      </c>
    </row>
    <row r="9" ht="15" spans="1:6">
      <c r="A9" s="8" t="s">
        <v>13</v>
      </c>
      <c r="B9" s="9">
        <v>100</v>
      </c>
      <c r="C9" s="9">
        <v>100</v>
      </c>
      <c r="D9" s="9">
        <v>100</v>
      </c>
      <c r="E9" s="9">
        <v>100</v>
      </c>
      <c r="F9" s="63" t="s">
        <v>14</v>
      </c>
    </row>
    <row r="10" ht="15" spans="1:6">
      <c r="A10" s="8" t="s">
        <v>15</v>
      </c>
      <c r="B10" s="38" t="s">
        <v>16</v>
      </c>
      <c r="C10" s="38" t="s">
        <v>16</v>
      </c>
      <c r="D10" s="38" t="s">
        <v>16</v>
      </c>
      <c r="E10" s="38" t="s">
        <v>16</v>
      </c>
      <c r="F10" s="63"/>
    </row>
    <row r="11" ht="30" spans="1:6">
      <c r="A11" s="8" t="s">
        <v>17</v>
      </c>
      <c r="B11" s="38" t="s">
        <v>16</v>
      </c>
      <c r="C11" s="17">
        <v>25000000</v>
      </c>
      <c r="D11" s="38" t="s">
        <v>16</v>
      </c>
      <c r="E11" s="9">
        <v>5000000</v>
      </c>
      <c r="F11" s="64" t="s">
        <v>99</v>
      </c>
    </row>
    <row r="12" ht="15" spans="1:6">
      <c r="A12" s="8" t="s">
        <v>19</v>
      </c>
      <c r="B12" s="39">
        <v>0.01</v>
      </c>
      <c r="C12" s="38" t="s">
        <v>16</v>
      </c>
      <c r="D12" s="48">
        <v>0.01</v>
      </c>
      <c r="E12" s="38" t="s">
        <v>16</v>
      </c>
      <c r="F12" s="63" t="s">
        <v>14</v>
      </c>
    </row>
    <row r="13" ht="15" spans="1:6">
      <c r="A13" s="8" t="s">
        <v>20</v>
      </c>
      <c r="B13" s="38" t="s">
        <v>16</v>
      </c>
      <c r="C13" s="39">
        <v>0.1</v>
      </c>
      <c r="D13" s="38" t="s">
        <v>16</v>
      </c>
      <c r="E13" s="48">
        <v>0.1</v>
      </c>
      <c r="F13" s="63" t="s">
        <v>14</v>
      </c>
    </row>
    <row r="14" ht="30" spans="1:6">
      <c r="A14" s="19" t="s">
        <v>21</v>
      </c>
      <c r="B14" s="25" t="s">
        <v>22</v>
      </c>
      <c r="C14" s="25" t="s">
        <v>22</v>
      </c>
      <c r="D14" s="25" t="s">
        <v>22</v>
      </c>
      <c r="E14" s="25" t="s">
        <v>22</v>
      </c>
      <c r="F14" s="65" t="s">
        <v>23</v>
      </c>
    </row>
    <row r="15" ht="15" spans="1:6">
      <c r="A15" s="8" t="s">
        <v>24</v>
      </c>
      <c r="B15" s="17">
        <v>3</v>
      </c>
      <c r="C15" s="17">
        <v>3</v>
      </c>
      <c r="D15" s="17">
        <v>3</v>
      </c>
      <c r="E15" s="17">
        <v>3</v>
      </c>
      <c r="F15" s="63" t="s">
        <v>14</v>
      </c>
    </row>
    <row r="16" ht="15" spans="1:6">
      <c r="A16" s="5" t="s">
        <v>25</v>
      </c>
      <c r="B16" s="16"/>
      <c r="C16" s="16"/>
      <c r="D16" s="16"/>
      <c r="E16" s="16"/>
      <c r="F16" s="63"/>
    </row>
    <row r="17" ht="91.5" customHeight="1" spans="1:6">
      <c r="A17" s="8" t="s">
        <v>26</v>
      </c>
      <c r="B17" s="17">
        <v>128</v>
      </c>
      <c r="C17" s="17">
        <v>128</v>
      </c>
      <c r="D17" s="9">
        <v>4</v>
      </c>
      <c r="E17" s="9">
        <v>4</v>
      </c>
      <c r="F17" s="64" t="s">
        <v>27</v>
      </c>
    </row>
    <row r="18" ht="15" spans="1:6">
      <c r="A18" s="8" t="s">
        <v>28</v>
      </c>
      <c r="B18" s="17">
        <v>2</v>
      </c>
      <c r="C18" s="17">
        <v>2</v>
      </c>
      <c r="D18" s="17">
        <v>2</v>
      </c>
      <c r="E18" s="17">
        <v>2</v>
      </c>
      <c r="F18" s="66" t="s">
        <v>14</v>
      </c>
    </row>
    <row r="19" ht="60" spans="1:6">
      <c r="A19" s="18" t="s">
        <v>29</v>
      </c>
      <c r="B19" s="17">
        <v>2</v>
      </c>
      <c r="C19" s="17">
        <v>2</v>
      </c>
      <c r="D19" s="17">
        <v>1</v>
      </c>
      <c r="E19" s="17">
        <v>1</v>
      </c>
      <c r="F19" s="66" t="s">
        <v>30</v>
      </c>
    </row>
    <row r="20" ht="45" spans="1:6">
      <c r="A20" s="8" t="s">
        <v>31</v>
      </c>
      <c r="B20" s="17">
        <v>3</v>
      </c>
      <c r="C20" s="17">
        <v>3</v>
      </c>
      <c r="D20" s="17" t="s">
        <v>16</v>
      </c>
      <c r="E20" s="17" t="s">
        <v>16</v>
      </c>
      <c r="F20" s="64" t="s">
        <v>32</v>
      </c>
    </row>
    <row r="21" ht="45" spans="1:6">
      <c r="A21" s="19" t="s">
        <v>33</v>
      </c>
      <c r="B21" s="17">
        <f>B20+10*LOG10(B9)</f>
        <v>23</v>
      </c>
      <c r="C21" s="17">
        <f>C20+10*LOG10(C9)</f>
        <v>23</v>
      </c>
      <c r="D21" s="25">
        <v>23</v>
      </c>
      <c r="E21" s="25">
        <v>23</v>
      </c>
      <c r="F21" s="64" t="s">
        <v>34</v>
      </c>
    </row>
    <row r="22" ht="45" spans="1:6">
      <c r="A22" s="8" t="s">
        <v>35</v>
      </c>
      <c r="B22" s="17">
        <f>B20+10*LOG10(B46/1000000)</f>
        <v>21.3960372947084</v>
      </c>
      <c r="C22" s="17">
        <f>C20+10*LOG10(C47/1000000)</f>
        <v>22.3651374247889</v>
      </c>
      <c r="D22" s="9">
        <f>D21</f>
        <v>23</v>
      </c>
      <c r="E22" s="9">
        <f>E21</f>
        <v>23</v>
      </c>
      <c r="F22" s="64" t="s">
        <v>36</v>
      </c>
    </row>
    <row r="23" ht="45" spans="1:6">
      <c r="A23" s="18" t="s">
        <v>37</v>
      </c>
      <c r="B23" s="17">
        <f>B24+10*LOG10(B17/B18)-B25</f>
        <v>26.0617997398389</v>
      </c>
      <c r="C23" s="17">
        <f>C24+10*LOG10(C17/C18)-C25</f>
        <v>26.0617997398389</v>
      </c>
      <c r="D23" s="17">
        <f>D24+10*LOG10(D17/D19)-D25</f>
        <v>11.0205999132796</v>
      </c>
      <c r="E23" s="17">
        <f>E24+10*LOG10(E17/E19)-E25</f>
        <v>11.0205999132796</v>
      </c>
      <c r="F23" s="67" t="s">
        <v>38</v>
      </c>
    </row>
    <row r="24" ht="45" spans="1:6">
      <c r="A24" s="8" t="s">
        <v>39</v>
      </c>
      <c r="B24" s="17">
        <v>8</v>
      </c>
      <c r="C24" s="17">
        <v>8</v>
      </c>
      <c r="D24" s="9">
        <v>5</v>
      </c>
      <c r="E24" s="9">
        <v>5</v>
      </c>
      <c r="F24" s="64" t="s">
        <v>100</v>
      </c>
    </row>
    <row r="25" ht="60" spans="1:6">
      <c r="A25" s="19" t="s">
        <v>41</v>
      </c>
      <c r="B25" s="25">
        <v>0</v>
      </c>
      <c r="C25" s="25">
        <v>0</v>
      </c>
      <c r="D25" s="25">
        <v>0</v>
      </c>
      <c r="E25" s="25">
        <v>0</v>
      </c>
      <c r="F25" s="65" t="s">
        <v>42</v>
      </c>
    </row>
    <row r="26" ht="74.25" customHeight="1" spans="1:6">
      <c r="A26" s="40" t="s">
        <v>43</v>
      </c>
      <c r="B26" s="25">
        <v>0</v>
      </c>
      <c r="C26" s="25">
        <v>0</v>
      </c>
      <c r="D26" s="17">
        <v>0</v>
      </c>
      <c r="E26" s="17">
        <v>0</v>
      </c>
      <c r="F26" s="68" t="s">
        <v>44</v>
      </c>
    </row>
    <row r="27" ht="15" spans="1:6">
      <c r="A27" s="8" t="s">
        <v>45</v>
      </c>
      <c r="B27" s="17">
        <v>0</v>
      </c>
      <c r="C27" s="17">
        <v>0</v>
      </c>
      <c r="D27" s="9">
        <v>0</v>
      </c>
      <c r="E27" s="9">
        <v>0</v>
      </c>
      <c r="F27" s="63" t="s">
        <v>46</v>
      </c>
    </row>
    <row r="28" ht="15" spans="1:6">
      <c r="A28" s="8" t="s">
        <v>47</v>
      </c>
      <c r="B28" s="17">
        <v>0</v>
      </c>
      <c r="C28" s="17">
        <v>0</v>
      </c>
      <c r="D28" s="9">
        <v>0</v>
      </c>
      <c r="E28" s="9">
        <v>0</v>
      </c>
      <c r="F28" s="63" t="s">
        <v>46</v>
      </c>
    </row>
    <row r="29" ht="30" spans="1:6">
      <c r="A29" s="8" t="s">
        <v>48</v>
      </c>
      <c r="B29" s="17">
        <v>3</v>
      </c>
      <c r="C29" s="17">
        <v>3</v>
      </c>
      <c r="D29" s="9">
        <v>1</v>
      </c>
      <c r="E29" s="9">
        <v>1</v>
      </c>
      <c r="F29" s="63" t="s">
        <v>46</v>
      </c>
    </row>
    <row r="30" ht="15" spans="1:6">
      <c r="A30" s="8" t="s">
        <v>49</v>
      </c>
      <c r="B30" s="17">
        <f>B22+B23+B26+B27-B29</f>
        <v>44.4578370345472</v>
      </c>
      <c r="C30" s="38" t="s">
        <v>16</v>
      </c>
      <c r="D30" s="9">
        <f>D22+D23+D26+D27-D29</f>
        <v>33.0205999132796</v>
      </c>
      <c r="E30" s="38" t="s">
        <v>16</v>
      </c>
      <c r="F30" s="64" t="s">
        <v>50</v>
      </c>
    </row>
    <row r="31" ht="15" spans="1:6">
      <c r="A31" s="8" t="s">
        <v>51</v>
      </c>
      <c r="B31" s="38" t="s">
        <v>16</v>
      </c>
      <c r="C31" s="17">
        <f>C22+C23+C26-C28-C29</f>
        <v>45.4269371646278</v>
      </c>
      <c r="D31" s="38" t="s">
        <v>16</v>
      </c>
      <c r="E31" s="9">
        <f>E22+E23+E26-E28-E29</f>
        <v>33.0205999132796</v>
      </c>
      <c r="F31" s="64" t="s">
        <v>50</v>
      </c>
    </row>
    <row r="32" ht="15" spans="1:6">
      <c r="A32" s="5" t="s">
        <v>52</v>
      </c>
      <c r="B32" s="16"/>
      <c r="C32" s="16"/>
      <c r="D32" s="16"/>
      <c r="E32" s="16"/>
      <c r="F32" s="63"/>
    </row>
    <row r="33" ht="90" spans="1:6">
      <c r="A33" s="8" t="s">
        <v>53</v>
      </c>
      <c r="B33" s="17">
        <v>4</v>
      </c>
      <c r="C33" s="17">
        <v>4</v>
      </c>
      <c r="D33" s="17">
        <v>128</v>
      </c>
      <c r="E33" s="17">
        <v>128</v>
      </c>
      <c r="F33" s="64" t="s">
        <v>27</v>
      </c>
    </row>
    <row r="34" ht="60" spans="1:6">
      <c r="A34" s="19" t="s">
        <v>54</v>
      </c>
      <c r="B34" s="25">
        <v>1</v>
      </c>
      <c r="C34" s="25">
        <v>1</v>
      </c>
      <c r="D34" s="17">
        <v>2</v>
      </c>
      <c r="E34" s="17">
        <v>2</v>
      </c>
      <c r="F34" s="66" t="s">
        <v>30</v>
      </c>
    </row>
    <row r="35" ht="45" spans="1:6">
      <c r="A35" s="8" t="s">
        <v>55</v>
      </c>
      <c r="B35" s="17">
        <f>B36+10*LOG10(B33/B34)-B37</f>
        <v>11.0205999132796</v>
      </c>
      <c r="C35" s="17">
        <f>C36+10*LOG10(C33/C34)-C37</f>
        <v>11.0205999132796</v>
      </c>
      <c r="D35" s="17">
        <f>D36+10*LOG10(D33/D18)-D37</f>
        <v>26.0617997398389</v>
      </c>
      <c r="E35" s="17">
        <f>E36+10*LOG10(E33/E18)-E37</f>
        <v>26.0617997398389</v>
      </c>
      <c r="F35" s="64" t="s">
        <v>38</v>
      </c>
    </row>
    <row r="36" ht="45" spans="1:6">
      <c r="A36" s="8" t="s">
        <v>56</v>
      </c>
      <c r="B36" s="17">
        <v>5</v>
      </c>
      <c r="C36" s="17">
        <v>5</v>
      </c>
      <c r="D36" s="9">
        <v>8</v>
      </c>
      <c r="E36" s="9">
        <v>8</v>
      </c>
      <c r="F36" s="64" t="s">
        <v>40</v>
      </c>
    </row>
    <row r="37" ht="60" spans="1:6">
      <c r="A37" s="19" t="s">
        <v>57</v>
      </c>
      <c r="B37" s="25">
        <v>0</v>
      </c>
      <c r="C37" s="25">
        <v>0</v>
      </c>
      <c r="D37" s="25">
        <v>0</v>
      </c>
      <c r="E37" s="25">
        <v>0</v>
      </c>
      <c r="F37" s="65" t="s">
        <v>42</v>
      </c>
    </row>
    <row r="38" ht="60" spans="1:6">
      <c r="A38" s="23" t="s">
        <v>58</v>
      </c>
      <c r="B38" s="17">
        <v>0</v>
      </c>
      <c r="C38" s="17">
        <v>0</v>
      </c>
      <c r="D38" s="25">
        <v>0</v>
      </c>
      <c r="E38" s="25">
        <v>0</v>
      </c>
      <c r="F38" s="68" t="s">
        <v>44</v>
      </c>
    </row>
    <row r="39" ht="30" spans="1:6">
      <c r="A39" s="8" t="s">
        <v>59</v>
      </c>
      <c r="B39" s="17">
        <v>1</v>
      </c>
      <c r="C39" s="17">
        <v>1</v>
      </c>
      <c r="D39" s="9">
        <v>3</v>
      </c>
      <c r="E39" s="9">
        <v>3</v>
      </c>
      <c r="F39" s="63" t="s">
        <v>46</v>
      </c>
    </row>
    <row r="40" ht="30" spans="1:6">
      <c r="A40" s="8" t="s">
        <v>60</v>
      </c>
      <c r="B40" s="9">
        <v>7</v>
      </c>
      <c r="C40" s="9">
        <v>7</v>
      </c>
      <c r="D40" s="9">
        <v>5</v>
      </c>
      <c r="E40" s="9">
        <v>5</v>
      </c>
      <c r="F40" s="69" t="s">
        <v>61</v>
      </c>
    </row>
    <row r="41" ht="15" spans="1:6">
      <c r="A41" s="8" t="s">
        <v>62</v>
      </c>
      <c r="B41" s="9">
        <v>-174</v>
      </c>
      <c r="C41" s="9">
        <v>-174</v>
      </c>
      <c r="D41" s="9">
        <v>-174</v>
      </c>
      <c r="E41" s="17">
        <v>-174</v>
      </c>
      <c r="F41" s="63"/>
    </row>
    <row r="42" ht="30" spans="1:6">
      <c r="A42" s="19" t="s">
        <v>63</v>
      </c>
      <c r="B42" s="25">
        <v>-999</v>
      </c>
      <c r="C42" s="25" t="s">
        <v>16</v>
      </c>
      <c r="D42" s="25">
        <v>-999</v>
      </c>
      <c r="E42" s="25" t="s">
        <v>16</v>
      </c>
      <c r="F42" s="68" t="s">
        <v>64</v>
      </c>
    </row>
    <row r="43" ht="30" spans="1:6">
      <c r="A43" s="19" t="s">
        <v>65</v>
      </c>
      <c r="B43" s="25" t="s">
        <v>16</v>
      </c>
      <c r="C43" s="25">
        <v>-999</v>
      </c>
      <c r="D43" s="25" t="s">
        <v>16</v>
      </c>
      <c r="E43" s="25">
        <v>-999</v>
      </c>
      <c r="F43" s="68" t="s">
        <v>64</v>
      </c>
    </row>
    <row r="44" ht="30" spans="1:6">
      <c r="A44" s="8" t="s">
        <v>66</v>
      </c>
      <c r="B44" s="17">
        <f>10*LOG10(10^((B40+B41)/10)+10^(B42/10))</f>
        <v>-167</v>
      </c>
      <c r="C44" s="38" t="s">
        <v>16</v>
      </c>
      <c r="D44" s="17">
        <f>10*LOG10(10^((D40+D41)/10)+10^(D42/10))</f>
        <v>-169</v>
      </c>
      <c r="E44" s="38" t="s">
        <v>16</v>
      </c>
      <c r="F44" s="63"/>
    </row>
    <row r="45" ht="30" spans="1:6">
      <c r="A45" s="8" t="s">
        <v>67</v>
      </c>
      <c r="B45" s="38" t="s">
        <v>16</v>
      </c>
      <c r="C45" s="17">
        <f>10*LOG10(10^((C40+C41)/10)+10^(C43/10))</f>
        <v>-167</v>
      </c>
      <c r="D45" s="38" t="s">
        <v>16</v>
      </c>
      <c r="E45" s="17">
        <f>10*LOG10(10^((E40+E41)/10)+10^(E43/10))</f>
        <v>-169</v>
      </c>
      <c r="F45" s="63"/>
    </row>
    <row r="46" ht="30" spans="1:6">
      <c r="A46" s="23" t="s">
        <v>68</v>
      </c>
      <c r="B46" s="42">
        <f>48*12*120*1000</f>
        <v>69120000</v>
      </c>
      <c r="C46" s="42" t="s">
        <v>16</v>
      </c>
      <c r="D46" s="42">
        <f>1*12*120*1000</f>
        <v>1440000</v>
      </c>
      <c r="E46" s="42" t="s">
        <v>16</v>
      </c>
      <c r="F46" s="68" t="s">
        <v>69</v>
      </c>
    </row>
    <row r="47" ht="30" spans="1:6">
      <c r="A47" s="23" t="s">
        <v>70</v>
      </c>
      <c r="B47" s="42" t="s">
        <v>16</v>
      </c>
      <c r="C47" s="42">
        <f>60*12*120*1000</f>
        <v>86400000</v>
      </c>
      <c r="D47" s="42" t="s">
        <v>16</v>
      </c>
      <c r="E47" s="42">
        <f>66*12*120*1000</f>
        <v>95040000</v>
      </c>
      <c r="F47" s="68" t="s">
        <v>69</v>
      </c>
    </row>
    <row r="48" ht="15" spans="1:6">
      <c r="A48" s="8" t="s">
        <v>71</v>
      </c>
      <c r="B48" s="17">
        <f>B44+10*LOG10(B46)</f>
        <v>-88.6039627052917</v>
      </c>
      <c r="C48" s="17" t="s">
        <v>16</v>
      </c>
      <c r="D48" s="17">
        <f>D44+10*LOG10(D46)</f>
        <v>-107.416375079048</v>
      </c>
      <c r="E48" s="38" t="s">
        <v>16</v>
      </c>
      <c r="F48" s="63"/>
    </row>
    <row r="49" ht="15" spans="1:6">
      <c r="A49" s="8" t="s">
        <v>72</v>
      </c>
      <c r="B49" s="38" t="s">
        <v>16</v>
      </c>
      <c r="C49" s="17">
        <f>C45+10*LOG10(C47)</f>
        <v>-87.6348625752111</v>
      </c>
      <c r="D49" s="38" t="s">
        <v>16</v>
      </c>
      <c r="E49" s="17">
        <f>E45+10*LOG10(E47)</f>
        <v>-89.2209357236288</v>
      </c>
      <c r="F49" s="63"/>
    </row>
    <row r="50" ht="15" spans="1:6">
      <c r="A50" s="23" t="s">
        <v>73</v>
      </c>
      <c r="B50" s="42">
        <v>-2.1</v>
      </c>
      <c r="C50" s="42" t="s">
        <v>16</v>
      </c>
      <c r="D50" s="42">
        <v>-3.02</v>
      </c>
      <c r="E50" s="42" t="s">
        <v>16</v>
      </c>
      <c r="F50" s="68" t="s">
        <v>74</v>
      </c>
    </row>
    <row r="51" ht="15" spans="1:6">
      <c r="A51" s="23" t="s">
        <v>75</v>
      </c>
      <c r="B51" s="42" t="s">
        <v>16</v>
      </c>
      <c r="C51" s="42">
        <v>1.5</v>
      </c>
      <c r="D51" s="42" t="s">
        <v>16</v>
      </c>
      <c r="E51" s="42">
        <v>-9.5</v>
      </c>
      <c r="F51" s="68" t="s">
        <v>74</v>
      </c>
    </row>
    <row r="52" ht="15" spans="1:6">
      <c r="A52" s="8" t="s">
        <v>76</v>
      </c>
      <c r="B52" s="17">
        <v>2</v>
      </c>
      <c r="C52" s="17">
        <v>2</v>
      </c>
      <c r="D52" s="9">
        <v>2</v>
      </c>
      <c r="E52" s="9">
        <v>2</v>
      </c>
      <c r="F52" s="63" t="s">
        <v>46</v>
      </c>
    </row>
    <row r="53" ht="30" spans="1:6">
      <c r="A53" s="8" t="s">
        <v>77</v>
      </c>
      <c r="B53" s="9">
        <v>0</v>
      </c>
      <c r="C53" s="17" t="s">
        <v>16</v>
      </c>
      <c r="D53" s="9">
        <v>0</v>
      </c>
      <c r="E53" s="9" t="s">
        <v>16</v>
      </c>
      <c r="F53" s="63" t="s">
        <v>78</v>
      </c>
    </row>
    <row r="54" ht="33.75" customHeight="1" spans="1:6">
      <c r="A54" s="8" t="s">
        <v>79</v>
      </c>
      <c r="B54" s="38" t="s">
        <v>16</v>
      </c>
      <c r="C54" s="9">
        <v>0</v>
      </c>
      <c r="D54" s="38" t="s">
        <v>16</v>
      </c>
      <c r="E54" s="9">
        <v>0</v>
      </c>
      <c r="F54" s="63" t="s">
        <v>78</v>
      </c>
    </row>
    <row r="55" ht="30" spans="1:6">
      <c r="A55" s="8" t="s">
        <v>80</v>
      </c>
      <c r="B55" s="17">
        <f>B48+B50+B52-B53</f>
        <v>-88.7039627052917</v>
      </c>
      <c r="C55" s="38" t="s">
        <v>16</v>
      </c>
      <c r="D55" s="17">
        <f>D48+D50+D52-D53</f>
        <v>-108.436375079048</v>
      </c>
      <c r="E55" s="38" t="s">
        <v>16</v>
      </c>
      <c r="F55" s="63" t="s">
        <v>81</v>
      </c>
    </row>
    <row r="56" ht="30" spans="1:6">
      <c r="A56" s="8" t="s">
        <v>82</v>
      </c>
      <c r="B56" s="38" t="s">
        <v>16</v>
      </c>
      <c r="C56" s="17">
        <f>C49+C51+C52-C54</f>
        <v>-84.1348625752111</v>
      </c>
      <c r="D56" s="17" t="s">
        <v>16</v>
      </c>
      <c r="E56" s="17">
        <f>E49+E51+E52-E54</f>
        <v>-96.7209357236288</v>
      </c>
      <c r="F56" s="63" t="s">
        <v>81</v>
      </c>
    </row>
    <row r="57" ht="30" spans="1:6">
      <c r="A57" s="28" t="s">
        <v>83</v>
      </c>
      <c r="B57" s="44">
        <f>B30+B35+B38-B39-B55</f>
        <v>143.182399653119</v>
      </c>
      <c r="C57" s="44" t="s">
        <v>16</v>
      </c>
      <c r="D57" s="44">
        <f>D30+D35+D38-D39-D55</f>
        <v>164.518774732166</v>
      </c>
      <c r="E57" s="44" t="s">
        <v>16</v>
      </c>
      <c r="F57" s="70" t="s">
        <v>84</v>
      </c>
    </row>
    <row r="58" ht="30" spans="1:6">
      <c r="A58" s="28" t="s">
        <v>85</v>
      </c>
      <c r="B58" s="44" t="s">
        <v>16</v>
      </c>
      <c r="C58" s="44">
        <f>C31+C35+C38-C39-C56</f>
        <v>139.582399653119</v>
      </c>
      <c r="D58" s="44" t="s">
        <v>16</v>
      </c>
      <c r="E58" s="44">
        <f>E31+E35+E38-E39-E56</f>
        <v>152.803335376747</v>
      </c>
      <c r="F58" s="70" t="s">
        <v>84</v>
      </c>
    </row>
    <row r="59" ht="15" spans="1:6">
      <c r="A59" s="5" t="s">
        <v>86</v>
      </c>
      <c r="B59" s="16"/>
      <c r="C59" s="16"/>
      <c r="D59" s="16"/>
      <c r="E59" s="16"/>
      <c r="F59" s="63"/>
    </row>
    <row r="60" ht="30.75" customHeight="1" spans="1:6">
      <c r="A60" s="19" t="s">
        <v>87</v>
      </c>
      <c r="B60" s="25">
        <v>0</v>
      </c>
      <c r="C60" s="25">
        <v>0</v>
      </c>
      <c r="D60" s="25">
        <v>0</v>
      </c>
      <c r="E60" s="25">
        <v>0</v>
      </c>
      <c r="F60" s="71" t="s">
        <v>88</v>
      </c>
    </row>
    <row r="61" ht="30" spans="1:6">
      <c r="A61" s="19" t="s">
        <v>89</v>
      </c>
      <c r="B61" s="25">
        <v>0</v>
      </c>
      <c r="C61" s="72" t="s">
        <v>16</v>
      </c>
      <c r="D61" s="25">
        <v>0</v>
      </c>
      <c r="E61" s="72" t="s">
        <v>16</v>
      </c>
      <c r="F61" s="73"/>
    </row>
    <row r="62" ht="30" spans="1:6">
      <c r="A62" s="19" t="s">
        <v>90</v>
      </c>
      <c r="B62" s="72" t="s">
        <v>16</v>
      </c>
      <c r="C62" s="25">
        <v>0</v>
      </c>
      <c r="D62" s="72" t="s">
        <v>16</v>
      </c>
      <c r="E62" s="25">
        <v>0</v>
      </c>
      <c r="F62" s="73"/>
    </row>
    <row r="63" ht="15" spans="1:6">
      <c r="A63" s="19" t="s">
        <v>91</v>
      </c>
      <c r="B63" s="25">
        <v>0</v>
      </c>
      <c r="C63" s="25">
        <v>0</v>
      </c>
      <c r="D63" s="25">
        <v>0</v>
      </c>
      <c r="E63" s="25">
        <v>0</v>
      </c>
      <c r="F63" s="73"/>
    </row>
    <row r="64" ht="15" spans="1:6">
      <c r="A64" s="19" t="s">
        <v>92</v>
      </c>
      <c r="B64" s="25">
        <v>0</v>
      </c>
      <c r="C64" s="25">
        <v>0</v>
      </c>
      <c r="D64" s="25">
        <v>0</v>
      </c>
      <c r="E64" s="25">
        <v>0</v>
      </c>
      <c r="F64" s="73"/>
    </row>
    <row r="65" ht="15" spans="1:6">
      <c r="A65" s="19" t="s">
        <v>93</v>
      </c>
      <c r="B65" s="25">
        <v>0</v>
      </c>
      <c r="C65" s="25">
        <v>0</v>
      </c>
      <c r="D65" s="25">
        <v>0</v>
      </c>
      <c r="E65" s="25">
        <v>0</v>
      </c>
      <c r="F65" s="74"/>
    </row>
    <row r="66" ht="30" spans="1:6">
      <c r="A66" s="28" t="s">
        <v>94</v>
      </c>
      <c r="B66" s="44">
        <f>B57-B61+B63-B64+B65</f>
        <v>143.182399653119</v>
      </c>
      <c r="C66" s="44" t="s">
        <v>16</v>
      </c>
      <c r="D66" s="44">
        <f>D57-D61+D63-D64+D65</f>
        <v>164.518774732166</v>
      </c>
      <c r="E66" s="44" t="s">
        <v>16</v>
      </c>
      <c r="F66" s="70" t="s">
        <v>95</v>
      </c>
    </row>
    <row r="67" ht="30" spans="1:6">
      <c r="A67" s="28" t="s">
        <v>96</v>
      </c>
      <c r="B67" s="44" t="s">
        <v>16</v>
      </c>
      <c r="C67" s="44">
        <f>C58-C62+C63-C64+C65</f>
        <v>139.582399653119</v>
      </c>
      <c r="D67" s="44" t="s">
        <v>16</v>
      </c>
      <c r="E67" s="44">
        <f>E58-E62+E63-E64+E65</f>
        <v>152.803335376747</v>
      </c>
      <c r="F67" s="70" t="s">
        <v>95</v>
      </c>
    </row>
    <row r="68" spans="1:5">
      <c r="A68" s="46"/>
      <c r="B68" s="47"/>
      <c r="C68" s="47"/>
      <c r="D68" s="47"/>
      <c r="E68" s="49"/>
    </row>
    <row r="69" ht="15" spans="1:6">
      <c r="A69" s="28" t="s">
        <v>97</v>
      </c>
      <c r="B69" s="44">
        <f>B22+B27-B55+B26+B38</f>
        <v>110.1</v>
      </c>
      <c r="C69" s="44" t="s">
        <v>16</v>
      </c>
      <c r="D69" s="44">
        <f>D22+D27-D55+D26+D38</f>
        <v>131.436375079048</v>
      </c>
      <c r="E69" s="44" t="s">
        <v>16</v>
      </c>
      <c r="F69" s="70" t="s">
        <v>95</v>
      </c>
    </row>
    <row r="70" ht="15" spans="1:6">
      <c r="A70" s="28" t="s">
        <v>98</v>
      </c>
      <c r="B70" s="44" t="s">
        <v>16</v>
      </c>
      <c r="C70" s="44">
        <f>C22-C28-C56+C26+C38</f>
        <v>106.5</v>
      </c>
      <c r="D70" s="44" t="s">
        <v>16</v>
      </c>
      <c r="E70" s="44">
        <f>E22-E28-E56+E26+E38</f>
        <v>119.720935723629</v>
      </c>
      <c r="F70" s="70" t="s">
        <v>95</v>
      </c>
    </row>
    <row r="74" spans="5:5">
      <c r="E74" s="2"/>
    </row>
    <row r="75" s="54" customFormat="1" ht="15" spans="1:6">
      <c r="A75" s="55"/>
      <c r="B75" s="2"/>
      <c r="C75" s="2"/>
      <c r="D75" s="2"/>
      <c r="E75" s="56"/>
      <c r="F75" s="46"/>
    </row>
    <row r="77" ht="15" spans="1:6">
      <c r="A77" s="54"/>
      <c r="B77" s="75"/>
      <c r="C77" s="75"/>
      <c r="D77" s="75"/>
      <c r="E77" s="76"/>
      <c r="F77" s="54"/>
    </row>
  </sheetData>
  <mergeCells count="2">
    <mergeCell ref="B5:F5"/>
    <mergeCell ref="F60:F65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H7" sqref="H7"/>
    </sheetView>
  </sheetViews>
  <sheetFormatPr defaultColWidth="9" defaultRowHeight="14.25" outlineLevelCol="6"/>
  <cols>
    <col min="1" max="1" width="62.125" style="1" customWidth="1"/>
    <col min="2" max="2" width="15.625" style="2" customWidth="1"/>
    <col min="3" max="5" width="15.625" style="1" customWidth="1"/>
    <col min="6" max="6" width="15.625" style="2" customWidth="1"/>
    <col min="7" max="7" width="15.625" style="1" customWidth="1"/>
    <col min="8" max="16384" width="9" style="1"/>
  </cols>
  <sheetData>
    <row r="1" customHeight="1" spans="1:7">
      <c r="A1" s="3"/>
      <c r="B1" s="33" t="s">
        <v>101</v>
      </c>
      <c r="C1" s="34"/>
      <c r="D1" s="34"/>
      <c r="E1" s="35"/>
      <c r="F1" s="4" t="s">
        <v>102</v>
      </c>
      <c r="G1" s="4"/>
    </row>
    <row r="2" ht="29.25" customHeight="1" spans="1:7">
      <c r="A2" s="5" t="s">
        <v>10</v>
      </c>
      <c r="B2" s="6" t="s">
        <v>103</v>
      </c>
      <c r="C2" s="7" t="s">
        <v>104</v>
      </c>
      <c r="D2" s="7" t="s">
        <v>105</v>
      </c>
      <c r="E2" s="7" t="s">
        <v>106</v>
      </c>
      <c r="F2" s="6" t="s">
        <v>103</v>
      </c>
      <c r="G2" s="7" t="s">
        <v>104</v>
      </c>
    </row>
    <row r="3" ht="15" spans="1:7">
      <c r="A3" s="8" t="s">
        <v>11</v>
      </c>
      <c r="B3" s="9">
        <v>28</v>
      </c>
      <c r="C3" s="9">
        <v>28</v>
      </c>
      <c r="D3" s="9">
        <v>28</v>
      </c>
      <c r="E3" s="9">
        <v>28</v>
      </c>
      <c r="F3" s="9">
        <v>28</v>
      </c>
      <c r="G3" s="9">
        <v>28</v>
      </c>
    </row>
    <row r="4" ht="15" spans="1:7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9">
        <v>100</v>
      </c>
      <c r="G4" s="9">
        <v>100</v>
      </c>
    </row>
    <row r="5" ht="15" spans="1:7">
      <c r="A5" s="8" t="s">
        <v>15</v>
      </c>
      <c r="B5" s="38" t="s">
        <v>16</v>
      </c>
      <c r="C5" s="38" t="s">
        <v>16</v>
      </c>
      <c r="D5" s="38" t="s">
        <v>16</v>
      </c>
      <c r="E5" s="38" t="s">
        <v>16</v>
      </c>
      <c r="F5" s="38" t="s">
        <v>16</v>
      </c>
      <c r="G5" s="38" t="s">
        <v>16</v>
      </c>
    </row>
    <row r="6" ht="15" spans="1:7">
      <c r="A6" s="8" t="s">
        <v>17</v>
      </c>
      <c r="B6" s="38" t="s">
        <v>16</v>
      </c>
      <c r="C6" s="38" t="s">
        <v>16</v>
      </c>
      <c r="D6" s="38" t="s">
        <v>16</v>
      </c>
      <c r="E6" s="38" t="s">
        <v>16</v>
      </c>
      <c r="F6" s="38" t="s">
        <v>16</v>
      </c>
      <c r="G6" s="38" t="s">
        <v>16</v>
      </c>
    </row>
    <row r="7" ht="15" spans="1:7">
      <c r="A7" s="8" t="s">
        <v>19</v>
      </c>
      <c r="B7" s="39">
        <v>0.01</v>
      </c>
      <c r="C7" s="39">
        <v>0.01</v>
      </c>
      <c r="D7" s="39">
        <v>0.01</v>
      </c>
      <c r="E7" s="39">
        <v>0.01</v>
      </c>
      <c r="F7" s="39">
        <v>0.01</v>
      </c>
      <c r="G7" s="39">
        <v>0.01</v>
      </c>
    </row>
    <row r="8" ht="15" spans="1:7">
      <c r="A8" s="8" t="s">
        <v>20</v>
      </c>
      <c r="B8" s="38" t="s">
        <v>16</v>
      </c>
      <c r="C8" s="38" t="s">
        <v>16</v>
      </c>
      <c r="D8" s="38" t="s">
        <v>16</v>
      </c>
      <c r="E8" s="38" t="s">
        <v>16</v>
      </c>
      <c r="F8" s="38" t="s">
        <v>16</v>
      </c>
      <c r="G8" s="38" t="s">
        <v>16</v>
      </c>
    </row>
    <row r="9" ht="15" spans="1:7">
      <c r="A9" s="19" t="s">
        <v>21</v>
      </c>
      <c r="B9" s="25" t="s">
        <v>22</v>
      </c>
      <c r="C9" s="25" t="s">
        <v>22</v>
      </c>
      <c r="D9" s="25" t="s">
        <v>22</v>
      </c>
      <c r="E9" s="25" t="s">
        <v>22</v>
      </c>
      <c r="F9" s="25" t="s">
        <v>22</v>
      </c>
      <c r="G9" s="25" t="s">
        <v>22</v>
      </c>
    </row>
    <row r="10" ht="15" spans="1:7">
      <c r="A10" s="8" t="s">
        <v>24</v>
      </c>
      <c r="B10" s="17">
        <v>3</v>
      </c>
      <c r="C10" s="17">
        <v>3</v>
      </c>
      <c r="D10" s="17">
        <v>3</v>
      </c>
      <c r="E10" s="17">
        <v>3</v>
      </c>
      <c r="F10" s="17">
        <v>3</v>
      </c>
      <c r="G10" s="17">
        <v>3</v>
      </c>
    </row>
    <row r="11" spans="1:7">
      <c r="A11" s="5" t="s">
        <v>25</v>
      </c>
      <c r="B11" s="16"/>
      <c r="C11" s="16"/>
      <c r="D11" s="16"/>
      <c r="E11" s="16"/>
      <c r="F11" s="16"/>
      <c r="G11" s="16"/>
    </row>
    <row r="12" ht="15" customHeight="1" spans="1:7">
      <c r="A12" s="8" t="s">
        <v>26</v>
      </c>
      <c r="B12" s="17">
        <v>128</v>
      </c>
      <c r="C12" s="17">
        <v>128</v>
      </c>
      <c r="D12" s="17">
        <v>128</v>
      </c>
      <c r="E12" s="17">
        <v>128</v>
      </c>
      <c r="F12" s="17">
        <v>128</v>
      </c>
      <c r="G12" s="17">
        <v>128</v>
      </c>
    </row>
    <row r="13" ht="15" spans="1:7">
      <c r="A13" s="8" t="s">
        <v>28</v>
      </c>
      <c r="B13" s="17">
        <v>2</v>
      </c>
      <c r="C13" s="17">
        <v>2</v>
      </c>
      <c r="D13" s="17">
        <v>2</v>
      </c>
      <c r="E13" s="17">
        <v>2</v>
      </c>
      <c r="F13" s="17">
        <v>2</v>
      </c>
      <c r="G13" s="17">
        <v>2</v>
      </c>
    </row>
    <row r="14" ht="15" spans="1:7">
      <c r="A14" s="18" t="s">
        <v>29</v>
      </c>
      <c r="B14" s="17">
        <v>2</v>
      </c>
      <c r="C14" s="17">
        <v>2</v>
      </c>
      <c r="D14" s="17">
        <v>2</v>
      </c>
      <c r="E14" s="17">
        <v>2</v>
      </c>
      <c r="F14" s="17">
        <v>2</v>
      </c>
      <c r="G14" s="17">
        <v>2</v>
      </c>
    </row>
    <row r="15" ht="15" spans="1:7">
      <c r="A15" s="8" t="s">
        <v>31</v>
      </c>
      <c r="B15" s="17">
        <v>3</v>
      </c>
      <c r="C15" s="17">
        <v>3</v>
      </c>
      <c r="D15" s="17">
        <v>3</v>
      </c>
      <c r="E15" s="17">
        <v>3</v>
      </c>
      <c r="F15" s="17">
        <v>3</v>
      </c>
      <c r="G15" s="17">
        <v>3</v>
      </c>
    </row>
    <row r="16" ht="15" spans="1:7">
      <c r="A16" s="8" t="s">
        <v>33</v>
      </c>
      <c r="B16" s="17">
        <f t="shared" ref="B16:I16" si="0">B15+10*LOG10(B4)</f>
        <v>23</v>
      </c>
      <c r="C16" s="17">
        <f t="shared" si="0"/>
        <v>23</v>
      </c>
      <c r="D16" s="17">
        <f t="shared" si="0"/>
        <v>23</v>
      </c>
      <c r="E16" s="17">
        <f t="shared" si="0"/>
        <v>23</v>
      </c>
      <c r="F16" s="17">
        <f t="shared" si="0"/>
        <v>23</v>
      </c>
      <c r="G16" s="17">
        <f t="shared" si="0"/>
        <v>23</v>
      </c>
    </row>
    <row r="17" ht="30" spans="1:7">
      <c r="A17" s="8" t="s">
        <v>35</v>
      </c>
      <c r="B17" s="17">
        <f t="shared" ref="B17:I17" si="1">B15+10*LOG10(B41/1000000)</f>
        <v>21.3960372947084</v>
      </c>
      <c r="C17" s="17">
        <f t="shared" si="1"/>
        <v>21.3960372947084</v>
      </c>
      <c r="D17" s="17">
        <f t="shared" si="1"/>
        <v>18.3857373380686</v>
      </c>
      <c r="E17" s="17">
        <f t="shared" si="1"/>
        <v>18.3857373380686</v>
      </c>
      <c r="F17" s="17">
        <f t="shared" si="1"/>
        <v>21.3960372947084</v>
      </c>
      <c r="G17" s="17">
        <f t="shared" si="1"/>
        <v>21.3960372947084</v>
      </c>
    </row>
    <row r="18" ht="45" spans="1:7">
      <c r="A18" s="18" t="s">
        <v>37</v>
      </c>
      <c r="B18" s="17">
        <f t="shared" ref="B18:I18" si="2">B19+10*LOG10(B12/B13)-B20</f>
        <v>26.0617997398389</v>
      </c>
      <c r="C18" s="17">
        <f t="shared" si="2"/>
        <v>26.0617997398389</v>
      </c>
      <c r="D18" s="17">
        <f t="shared" si="2"/>
        <v>26.0617997398389</v>
      </c>
      <c r="E18" s="17">
        <f t="shared" si="2"/>
        <v>26.0617997398389</v>
      </c>
      <c r="F18" s="17">
        <f t="shared" si="2"/>
        <v>20.5917997398389</v>
      </c>
      <c r="G18" s="17">
        <f t="shared" si="2"/>
        <v>20.5917997398389</v>
      </c>
    </row>
    <row r="19" ht="15" spans="1:7">
      <c r="A19" s="8" t="s">
        <v>39</v>
      </c>
      <c r="B19" s="17">
        <v>8</v>
      </c>
      <c r="C19" s="17">
        <v>8</v>
      </c>
      <c r="D19" s="17">
        <v>8</v>
      </c>
      <c r="E19" s="17">
        <v>8</v>
      </c>
      <c r="F19" s="17">
        <v>8</v>
      </c>
      <c r="G19" s="17">
        <v>8</v>
      </c>
    </row>
    <row r="20" ht="45" spans="1:7">
      <c r="A20" s="19" t="s">
        <v>41</v>
      </c>
      <c r="B20" s="25">
        <v>0</v>
      </c>
      <c r="C20" s="25">
        <v>0</v>
      </c>
      <c r="D20" s="25">
        <v>0</v>
      </c>
      <c r="E20" s="25">
        <v>0</v>
      </c>
      <c r="F20" s="25">
        <v>5.47</v>
      </c>
      <c r="G20" s="25">
        <v>5.47</v>
      </c>
    </row>
    <row r="21" ht="61.5" customHeight="1" spans="1:7">
      <c r="A21" s="40" t="s">
        <v>43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</row>
    <row r="22" ht="15" spans="1:7">
      <c r="A22" s="8" t="s">
        <v>45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</row>
    <row r="23" ht="15" spans="1:7">
      <c r="A23" s="8" t="s">
        <v>47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</row>
    <row r="24" ht="30" spans="1:7">
      <c r="A24" s="8" t="s">
        <v>48</v>
      </c>
      <c r="B24" s="17">
        <v>3</v>
      </c>
      <c r="C24" s="17">
        <v>3</v>
      </c>
      <c r="D24" s="17">
        <v>3</v>
      </c>
      <c r="E24" s="17">
        <v>3</v>
      </c>
      <c r="F24" s="17">
        <v>3</v>
      </c>
      <c r="G24" s="17">
        <v>3</v>
      </c>
    </row>
    <row r="25" ht="15" spans="1:7">
      <c r="A25" s="8" t="s">
        <v>49</v>
      </c>
      <c r="B25" s="17">
        <f t="shared" ref="B25:I25" si="3">B17+B18+B21+B22-B24</f>
        <v>44.4578370345472</v>
      </c>
      <c r="C25" s="17">
        <f t="shared" si="3"/>
        <v>44.4578370345472</v>
      </c>
      <c r="D25" s="17">
        <f t="shared" si="3"/>
        <v>41.4475370779074</v>
      </c>
      <c r="E25" s="17">
        <f t="shared" si="3"/>
        <v>41.4475370779074</v>
      </c>
      <c r="F25" s="17">
        <f t="shared" si="3"/>
        <v>38.9878370345472</v>
      </c>
      <c r="G25" s="17">
        <f t="shared" si="3"/>
        <v>38.9878370345472</v>
      </c>
    </row>
    <row r="26" ht="15" spans="1:7">
      <c r="A26" s="8" t="s">
        <v>51</v>
      </c>
      <c r="B26" s="38" t="s">
        <v>16</v>
      </c>
      <c r="C26" s="38" t="s">
        <v>16</v>
      </c>
      <c r="D26" s="38" t="s">
        <v>16</v>
      </c>
      <c r="E26" s="38" t="s">
        <v>16</v>
      </c>
      <c r="F26" s="38" t="s">
        <v>16</v>
      </c>
      <c r="G26" s="38" t="s">
        <v>16</v>
      </c>
    </row>
    <row r="27" spans="1:7">
      <c r="A27" s="5" t="s">
        <v>52</v>
      </c>
      <c r="B27" s="16"/>
      <c r="C27" s="16"/>
      <c r="D27" s="16"/>
      <c r="E27" s="16"/>
      <c r="F27" s="16"/>
      <c r="G27" s="16"/>
    </row>
    <row r="28" ht="15" spans="1:7">
      <c r="A28" s="8" t="s">
        <v>53</v>
      </c>
      <c r="B28" s="17">
        <v>8</v>
      </c>
      <c r="C28" s="17">
        <v>4</v>
      </c>
      <c r="D28" s="17">
        <v>8</v>
      </c>
      <c r="E28" s="17">
        <v>4</v>
      </c>
      <c r="F28" s="17">
        <v>8</v>
      </c>
      <c r="G28" s="17">
        <v>4</v>
      </c>
    </row>
    <row r="29" ht="15" spans="1:7">
      <c r="A29" s="8" t="s">
        <v>54</v>
      </c>
      <c r="B29" s="17">
        <v>2</v>
      </c>
      <c r="C29" s="17">
        <v>1</v>
      </c>
      <c r="D29" s="17">
        <v>2</v>
      </c>
      <c r="E29" s="17">
        <v>1</v>
      </c>
      <c r="F29" s="17">
        <v>2</v>
      </c>
      <c r="G29" s="17">
        <v>1</v>
      </c>
    </row>
    <row r="30" ht="45" spans="1:7">
      <c r="A30" s="8" t="s">
        <v>55</v>
      </c>
      <c r="B30" s="17">
        <f t="shared" ref="B30:I30" si="4">B31+10*LOG10(B28/B29)-B32</f>
        <v>11.0205999132796</v>
      </c>
      <c r="C30" s="17">
        <f t="shared" si="4"/>
        <v>11.0205999132796</v>
      </c>
      <c r="D30" s="17">
        <f t="shared" si="4"/>
        <v>11.0205999132796</v>
      </c>
      <c r="E30" s="17">
        <f t="shared" si="4"/>
        <v>11.0205999132796</v>
      </c>
      <c r="F30" s="17">
        <f t="shared" si="4"/>
        <v>11.0205999132796</v>
      </c>
      <c r="G30" s="17">
        <f t="shared" si="4"/>
        <v>11.0205999132796</v>
      </c>
    </row>
    <row r="31" ht="15" spans="1:7">
      <c r="A31" s="8" t="s">
        <v>56</v>
      </c>
      <c r="B31" s="17">
        <v>5</v>
      </c>
      <c r="C31" s="17">
        <v>5</v>
      </c>
      <c r="D31" s="17">
        <v>5</v>
      </c>
      <c r="E31" s="17">
        <v>5</v>
      </c>
      <c r="F31" s="17">
        <v>5</v>
      </c>
      <c r="G31" s="17">
        <v>5</v>
      </c>
    </row>
    <row r="32" ht="45" spans="1:7">
      <c r="A32" s="19" t="s">
        <v>57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</row>
    <row r="33" ht="28.5" spans="1:7">
      <c r="A33" s="26" t="s">
        <v>107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</row>
    <row r="34" ht="30" spans="1:7">
      <c r="A34" s="8" t="s">
        <v>59</v>
      </c>
      <c r="B34" s="17">
        <v>1</v>
      </c>
      <c r="C34" s="17">
        <v>1</v>
      </c>
      <c r="D34" s="17">
        <v>1</v>
      </c>
      <c r="E34" s="17">
        <v>1</v>
      </c>
      <c r="F34" s="17">
        <v>1</v>
      </c>
      <c r="G34" s="17">
        <v>1</v>
      </c>
    </row>
    <row r="35" ht="15" spans="1:7">
      <c r="A35" s="8" t="s">
        <v>60</v>
      </c>
      <c r="B35" s="9">
        <v>7</v>
      </c>
      <c r="C35" s="9">
        <v>7</v>
      </c>
      <c r="D35" s="9">
        <v>7</v>
      </c>
      <c r="E35" s="9">
        <v>7</v>
      </c>
      <c r="F35" s="9">
        <v>10</v>
      </c>
      <c r="G35" s="9">
        <v>10</v>
      </c>
    </row>
    <row r="36" ht="15" spans="1:7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9">
        <v>-174</v>
      </c>
      <c r="G36" s="9">
        <v>-174</v>
      </c>
    </row>
    <row r="37" ht="15" spans="1:7">
      <c r="A37" s="19" t="s">
        <v>63</v>
      </c>
      <c r="B37" s="25">
        <v>-999</v>
      </c>
      <c r="C37" s="25">
        <v>-999</v>
      </c>
      <c r="D37" s="25">
        <v>-999</v>
      </c>
      <c r="E37" s="25">
        <v>-999</v>
      </c>
      <c r="F37" s="25">
        <v>-999</v>
      </c>
      <c r="G37" s="25">
        <v>-999</v>
      </c>
    </row>
    <row r="38" ht="15" spans="1:7">
      <c r="A38" s="18" t="s">
        <v>65</v>
      </c>
      <c r="B38" s="17" t="s">
        <v>16</v>
      </c>
      <c r="C38" s="17" t="s">
        <v>16</v>
      </c>
      <c r="D38" s="17" t="s">
        <v>16</v>
      </c>
      <c r="E38" s="17" t="s">
        <v>16</v>
      </c>
      <c r="F38" s="17" t="s">
        <v>16</v>
      </c>
      <c r="G38" s="17" t="s">
        <v>16</v>
      </c>
    </row>
    <row r="39" ht="30" spans="1:7">
      <c r="A39" s="8" t="s">
        <v>108</v>
      </c>
      <c r="B39" s="17">
        <f t="shared" ref="B39:I39" si="5">10*LOG10(10^((B35+B36)/10)+10^(B37/10))</f>
        <v>-167</v>
      </c>
      <c r="C39" s="17">
        <f t="shared" si="5"/>
        <v>-167</v>
      </c>
      <c r="D39" s="17">
        <f t="shared" si="5"/>
        <v>-167</v>
      </c>
      <c r="E39" s="17">
        <f t="shared" si="5"/>
        <v>-167</v>
      </c>
      <c r="F39" s="17">
        <f t="shared" si="5"/>
        <v>-164</v>
      </c>
      <c r="G39" s="17">
        <f t="shared" si="5"/>
        <v>-164</v>
      </c>
    </row>
    <row r="40" ht="30" spans="1:7">
      <c r="A40" s="8" t="s">
        <v>109</v>
      </c>
      <c r="B40" s="38" t="s">
        <v>16</v>
      </c>
      <c r="C40" s="38" t="s">
        <v>16</v>
      </c>
      <c r="D40" s="38" t="s">
        <v>16</v>
      </c>
      <c r="E40" s="38" t="s">
        <v>16</v>
      </c>
      <c r="F40" s="38" t="s">
        <v>16</v>
      </c>
      <c r="G40" s="38" t="s">
        <v>16</v>
      </c>
    </row>
    <row r="41" ht="15" spans="1:7">
      <c r="A41" s="26" t="s">
        <v>68</v>
      </c>
      <c r="B41" s="17">
        <f t="shared" ref="B41:C41" si="6">48*12*120*1000</f>
        <v>69120000</v>
      </c>
      <c r="C41" s="17">
        <f t="shared" si="6"/>
        <v>69120000</v>
      </c>
      <c r="D41" s="17">
        <f>24*12*120*1000</f>
        <v>34560000</v>
      </c>
      <c r="E41" s="17">
        <f>24*12*120*1000</f>
        <v>34560000</v>
      </c>
      <c r="F41" s="17">
        <f>48*12*120*1000</f>
        <v>69120000</v>
      </c>
      <c r="G41" s="17">
        <f>48*12*120*1000</f>
        <v>69120000</v>
      </c>
    </row>
    <row r="42" ht="15" spans="1:7">
      <c r="A42" s="26" t="s">
        <v>70</v>
      </c>
      <c r="B42" s="17" t="s">
        <v>16</v>
      </c>
      <c r="C42" s="17" t="s">
        <v>16</v>
      </c>
      <c r="D42" s="17" t="s">
        <v>16</v>
      </c>
      <c r="E42" s="17" t="s">
        <v>16</v>
      </c>
      <c r="F42" s="17" t="s">
        <v>16</v>
      </c>
      <c r="G42" s="17" t="s">
        <v>16</v>
      </c>
    </row>
    <row r="43" ht="15" spans="1:7">
      <c r="A43" s="8" t="s">
        <v>71</v>
      </c>
      <c r="B43" s="17">
        <f t="shared" ref="B43:I43" si="7">B39+10*LOG10(B41)</f>
        <v>-88.6039627052916</v>
      </c>
      <c r="C43" s="17">
        <f t="shared" si="7"/>
        <v>-88.6039627052916</v>
      </c>
      <c r="D43" s="17">
        <f t="shared" si="7"/>
        <v>-91.6142626619314</v>
      </c>
      <c r="E43" s="17">
        <f t="shared" si="7"/>
        <v>-91.6142626619314</v>
      </c>
      <c r="F43" s="17">
        <f t="shared" si="7"/>
        <v>-85.6039627052916</v>
      </c>
      <c r="G43" s="17">
        <f t="shared" si="7"/>
        <v>-85.6039627052916</v>
      </c>
    </row>
    <row r="44" ht="15" spans="1:7">
      <c r="A44" s="8" t="s">
        <v>72</v>
      </c>
      <c r="B44" s="38" t="s">
        <v>16</v>
      </c>
      <c r="C44" s="38" t="s">
        <v>16</v>
      </c>
      <c r="D44" s="38" t="s">
        <v>16</v>
      </c>
      <c r="E44" s="38" t="s">
        <v>16</v>
      </c>
      <c r="F44" s="38" t="s">
        <v>16</v>
      </c>
      <c r="G44" s="38" t="s">
        <v>16</v>
      </c>
    </row>
    <row r="45" ht="15" spans="1:7">
      <c r="A45" s="23" t="s">
        <v>73</v>
      </c>
      <c r="B45" s="27">
        <v>-5.4</v>
      </c>
      <c r="C45" s="27">
        <v>-1.3</v>
      </c>
      <c r="D45" s="27">
        <v>-4.8</v>
      </c>
      <c r="E45" s="27">
        <v>-0.5</v>
      </c>
      <c r="F45" s="27">
        <v>-7.92</v>
      </c>
      <c r="G45" s="27">
        <v>-4.54</v>
      </c>
    </row>
    <row r="46" ht="15" spans="1:7">
      <c r="A46" s="26" t="s">
        <v>75</v>
      </c>
      <c r="B46" s="17" t="s">
        <v>16</v>
      </c>
      <c r="C46" s="17" t="s">
        <v>16</v>
      </c>
      <c r="D46" s="17" t="s">
        <v>16</v>
      </c>
      <c r="E46" s="17" t="s">
        <v>16</v>
      </c>
      <c r="F46" s="17" t="s">
        <v>16</v>
      </c>
      <c r="G46" s="17" t="s">
        <v>16</v>
      </c>
    </row>
    <row r="47" ht="15" spans="1:7">
      <c r="A47" s="8" t="s">
        <v>76</v>
      </c>
      <c r="B47" s="17">
        <v>2</v>
      </c>
      <c r="C47" s="17">
        <v>2</v>
      </c>
      <c r="D47" s="17">
        <v>2</v>
      </c>
      <c r="E47" s="17">
        <v>2</v>
      </c>
      <c r="F47" s="17">
        <v>2</v>
      </c>
      <c r="G47" s="17">
        <v>2</v>
      </c>
    </row>
    <row r="48" ht="30" spans="1:7">
      <c r="A48" s="8" t="s">
        <v>77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</row>
    <row r="49" ht="33.75" customHeight="1" spans="1:7">
      <c r="A49" s="8" t="s">
        <v>79</v>
      </c>
      <c r="B49" s="38" t="s">
        <v>16</v>
      </c>
      <c r="C49" s="38" t="s">
        <v>16</v>
      </c>
      <c r="D49" s="38" t="s">
        <v>16</v>
      </c>
      <c r="E49" s="38" t="s">
        <v>16</v>
      </c>
      <c r="F49" s="38" t="s">
        <v>16</v>
      </c>
      <c r="G49" s="38" t="s">
        <v>16</v>
      </c>
    </row>
    <row r="50" ht="30" spans="1:7">
      <c r="A50" s="8" t="s">
        <v>80</v>
      </c>
      <c r="B50" s="17">
        <f t="shared" ref="B50:I50" si="8">B43+B45+B47-B48</f>
        <v>-92.0039627052916</v>
      </c>
      <c r="C50" s="17">
        <f t="shared" si="8"/>
        <v>-87.9039627052916</v>
      </c>
      <c r="D50" s="17">
        <f t="shared" si="8"/>
        <v>-94.4142626619314</v>
      </c>
      <c r="E50" s="17">
        <f t="shared" si="8"/>
        <v>-90.1142626619314</v>
      </c>
      <c r="F50" s="17">
        <f t="shared" si="8"/>
        <v>-91.5239627052916</v>
      </c>
      <c r="G50" s="17">
        <f t="shared" si="8"/>
        <v>-88.1439627052916</v>
      </c>
    </row>
    <row r="51" ht="30" spans="1:7">
      <c r="A51" s="8" t="s">
        <v>82</v>
      </c>
      <c r="B51" s="38" t="s">
        <v>16</v>
      </c>
      <c r="C51" s="38" t="s">
        <v>16</v>
      </c>
      <c r="D51" s="38" t="s">
        <v>16</v>
      </c>
      <c r="E51" s="38" t="s">
        <v>16</v>
      </c>
      <c r="F51" s="38" t="s">
        <v>16</v>
      </c>
      <c r="G51" s="38" t="s">
        <v>16</v>
      </c>
    </row>
    <row r="52" ht="30" spans="1:7">
      <c r="A52" s="28" t="s">
        <v>83</v>
      </c>
      <c r="B52" s="44">
        <f t="shared" ref="B52:I52" si="9">B25+B30+B33-B34-B50</f>
        <v>146.482399653119</v>
      </c>
      <c r="C52" s="44">
        <f t="shared" si="9"/>
        <v>142.382399653119</v>
      </c>
      <c r="D52" s="44">
        <f t="shared" si="9"/>
        <v>145.882399653119</v>
      </c>
      <c r="E52" s="44">
        <f t="shared" si="9"/>
        <v>141.582399653119</v>
      </c>
      <c r="F52" s="44">
        <f t="shared" si="9"/>
        <v>140.532399653118</v>
      </c>
      <c r="G52" s="44">
        <f t="shared" si="9"/>
        <v>137.152399653118</v>
      </c>
    </row>
    <row r="53" ht="30" spans="1:7">
      <c r="A53" s="30" t="s">
        <v>85</v>
      </c>
      <c r="B53" s="43" t="s">
        <v>16</v>
      </c>
      <c r="C53" s="43" t="s">
        <v>16</v>
      </c>
      <c r="D53" s="43" t="s">
        <v>16</v>
      </c>
      <c r="E53" s="43" t="s">
        <v>16</v>
      </c>
      <c r="F53" s="43" t="s">
        <v>16</v>
      </c>
      <c r="G53" s="43" t="s">
        <v>16</v>
      </c>
    </row>
    <row r="54" spans="1:7">
      <c r="A54" s="5" t="s">
        <v>86</v>
      </c>
      <c r="B54" s="16"/>
      <c r="C54" s="16"/>
      <c r="D54" s="16"/>
      <c r="E54" s="16"/>
      <c r="F54" s="16"/>
      <c r="G54" s="16"/>
    </row>
    <row r="55" ht="16.5" customHeight="1" spans="1:7">
      <c r="A55" s="19" t="s">
        <v>87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</row>
    <row r="56" ht="30" spans="1:7">
      <c r="A56" s="19" t="s">
        <v>89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</row>
    <row r="57" ht="30" spans="1:7">
      <c r="A57" s="18" t="s">
        <v>90</v>
      </c>
      <c r="B57" s="45" t="s">
        <v>16</v>
      </c>
      <c r="C57" s="45" t="s">
        <v>16</v>
      </c>
      <c r="D57" s="45" t="s">
        <v>16</v>
      </c>
      <c r="E57" s="45" t="s">
        <v>16</v>
      </c>
      <c r="F57" s="45" t="s">
        <v>16</v>
      </c>
      <c r="G57" s="45" t="s">
        <v>16</v>
      </c>
    </row>
    <row r="58" ht="15" spans="1:7">
      <c r="A58" s="19" t="s">
        <v>91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</row>
    <row r="59" ht="15" spans="1:7">
      <c r="A59" s="19" t="s">
        <v>92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</row>
    <row r="60" ht="15" spans="1:7">
      <c r="A60" s="19" t="s">
        <v>93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</row>
    <row r="61" ht="30" spans="1:7">
      <c r="A61" s="28" t="s">
        <v>110</v>
      </c>
      <c r="B61" s="44">
        <f t="shared" ref="B61:I61" si="10">B52-B56+B58-B59+B60</f>
        <v>146.482399653119</v>
      </c>
      <c r="C61" s="44">
        <f t="shared" si="10"/>
        <v>142.382399653119</v>
      </c>
      <c r="D61" s="44">
        <f t="shared" si="10"/>
        <v>145.882399653119</v>
      </c>
      <c r="E61" s="44">
        <f t="shared" si="10"/>
        <v>141.582399653119</v>
      </c>
      <c r="F61" s="44">
        <f t="shared" si="10"/>
        <v>140.532399653118</v>
      </c>
      <c r="G61" s="44">
        <f t="shared" si="10"/>
        <v>137.152399653118</v>
      </c>
    </row>
    <row r="62" ht="30" spans="1:7">
      <c r="A62" s="30" t="s">
        <v>111</v>
      </c>
      <c r="B62" s="43" t="s">
        <v>16</v>
      </c>
      <c r="C62" s="43" t="s">
        <v>16</v>
      </c>
      <c r="D62" s="43" t="s">
        <v>16</v>
      </c>
      <c r="E62" s="43" t="s">
        <v>16</v>
      </c>
      <c r="F62" s="43" t="s">
        <v>16</v>
      </c>
      <c r="G62" s="43" t="s">
        <v>16</v>
      </c>
    </row>
    <row r="63" spans="1:7">
      <c r="A63" s="46"/>
      <c r="B63" s="47"/>
      <c r="C63" s="47"/>
      <c r="D63" s="47"/>
      <c r="E63" s="47"/>
      <c r="F63" s="47"/>
      <c r="G63" s="47"/>
    </row>
    <row r="64" ht="15" spans="1:7">
      <c r="A64" s="28" t="s">
        <v>97</v>
      </c>
      <c r="B64" s="44">
        <f t="shared" ref="B64:I64" si="11">B17+B22-B50+B21+B33</f>
        <v>113.4</v>
      </c>
      <c r="C64" s="44">
        <f t="shared" si="11"/>
        <v>109.3</v>
      </c>
      <c r="D64" s="44">
        <f t="shared" si="11"/>
        <v>112.8</v>
      </c>
      <c r="E64" s="44">
        <f t="shared" si="11"/>
        <v>108.5</v>
      </c>
      <c r="F64" s="44">
        <f t="shared" si="11"/>
        <v>112.92</v>
      </c>
      <c r="G64" s="44">
        <f t="shared" si="11"/>
        <v>109.54</v>
      </c>
    </row>
    <row r="65" ht="15" spans="1:7">
      <c r="A65" s="30" t="s">
        <v>98</v>
      </c>
      <c r="B65" s="43" t="s">
        <v>16</v>
      </c>
      <c r="C65" s="43" t="s">
        <v>16</v>
      </c>
      <c r="D65" s="43" t="s">
        <v>16</v>
      </c>
      <c r="E65" s="43" t="s">
        <v>16</v>
      </c>
      <c r="F65" s="43" t="s">
        <v>16</v>
      </c>
      <c r="G65" s="43" t="s">
        <v>16</v>
      </c>
    </row>
  </sheetData>
  <mergeCells count="2">
    <mergeCell ref="B1:E1"/>
    <mergeCell ref="F1:G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C6" sqref="C6"/>
    </sheetView>
  </sheetViews>
  <sheetFormatPr defaultColWidth="9" defaultRowHeight="14.25" outlineLevelCol="6"/>
  <cols>
    <col min="1" max="1" width="62.125" style="1" customWidth="1"/>
    <col min="2" max="2" width="15.625" style="2" customWidth="1"/>
    <col min="3" max="5" width="15.625" style="1" customWidth="1"/>
    <col min="6" max="6" width="15.625" style="2" customWidth="1"/>
    <col min="7" max="7" width="15.625" style="1" customWidth="1"/>
    <col min="8" max="16384" width="9" style="1"/>
  </cols>
  <sheetData>
    <row r="1" customHeight="1" spans="1:7">
      <c r="A1" s="3"/>
      <c r="B1" s="33" t="s">
        <v>101</v>
      </c>
      <c r="C1" s="34"/>
      <c r="D1" s="34"/>
      <c r="E1" s="35"/>
      <c r="F1" s="50" t="s">
        <v>102</v>
      </c>
      <c r="G1" s="52"/>
    </row>
    <row r="2" ht="29.25" customHeight="1" spans="1:7">
      <c r="A2" s="5" t="s">
        <v>10</v>
      </c>
      <c r="B2" s="36" t="s">
        <v>103</v>
      </c>
      <c r="C2" s="37" t="s">
        <v>104</v>
      </c>
      <c r="D2" s="37" t="s">
        <v>105</v>
      </c>
      <c r="E2" s="37" t="s">
        <v>106</v>
      </c>
      <c r="F2" s="36" t="s">
        <v>103</v>
      </c>
      <c r="G2" s="37" t="s">
        <v>104</v>
      </c>
    </row>
    <row r="3" ht="15" spans="1:7">
      <c r="A3" s="8" t="s">
        <v>11</v>
      </c>
      <c r="B3" s="9">
        <v>28</v>
      </c>
      <c r="C3" s="9">
        <v>28</v>
      </c>
      <c r="D3" s="9">
        <v>28</v>
      </c>
      <c r="E3" s="9">
        <v>28</v>
      </c>
      <c r="F3" s="9">
        <v>28</v>
      </c>
      <c r="G3" s="9">
        <v>28</v>
      </c>
    </row>
    <row r="4" ht="15" spans="1:7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9">
        <v>100</v>
      </c>
      <c r="G4" s="9">
        <v>100</v>
      </c>
    </row>
    <row r="5" ht="15" spans="1:7">
      <c r="A5" s="8" t="s">
        <v>15</v>
      </c>
      <c r="B5" s="38" t="s">
        <v>16</v>
      </c>
      <c r="C5" s="38" t="s">
        <v>16</v>
      </c>
      <c r="D5" s="38" t="s">
        <v>16</v>
      </c>
      <c r="E5" s="38" t="s">
        <v>16</v>
      </c>
      <c r="F5" s="38" t="s">
        <v>16</v>
      </c>
      <c r="G5" s="38" t="s">
        <v>16</v>
      </c>
    </row>
    <row r="6" ht="15" spans="1:7">
      <c r="A6" s="8" t="s">
        <v>17</v>
      </c>
      <c r="B6" s="17">
        <v>25000000</v>
      </c>
      <c r="C6" s="17">
        <v>25000000</v>
      </c>
      <c r="D6" s="17">
        <v>25000000</v>
      </c>
      <c r="E6" s="17">
        <v>25000000</v>
      </c>
      <c r="F6" s="17">
        <v>25000000</v>
      </c>
      <c r="G6" s="17">
        <v>25000000</v>
      </c>
    </row>
    <row r="7" ht="15" spans="1:7">
      <c r="A7" s="8" t="s">
        <v>19</v>
      </c>
      <c r="B7" s="38" t="s">
        <v>16</v>
      </c>
      <c r="C7" s="38" t="s">
        <v>16</v>
      </c>
      <c r="D7" s="38" t="s">
        <v>16</v>
      </c>
      <c r="E7" s="38" t="s">
        <v>16</v>
      </c>
      <c r="F7" s="38" t="s">
        <v>16</v>
      </c>
      <c r="G7" s="38" t="s">
        <v>16</v>
      </c>
    </row>
    <row r="8" ht="15" spans="1:7">
      <c r="A8" s="8" t="s">
        <v>20</v>
      </c>
      <c r="B8" s="39">
        <v>0.1</v>
      </c>
      <c r="C8" s="39">
        <v>0.1</v>
      </c>
      <c r="D8" s="39">
        <v>0.1</v>
      </c>
      <c r="E8" s="39">
        <v>0.1</v>
      </c>
      <c r="F8" s="39">
        <v>0.1</v>
      </c>
      <c r="G8" s="39">
        <v>0.1</v>
      </c>
    </row>
    <row r="9" ht="15" spans="1:7">
      <c r="A9" s="19" t="s">
        <v>21</v>
      </c>
      <c r="B9" s="25" t="s">
        <v>22</v>
      </c>
      <c r="C9" s="25" t="s">
        <v>22</v>
      </c>
      <c r="D9" s="25" t="s">
        <v>22</v>
      </c>
      <c r="E9" s="25" t="s">
        <v>22</v>
      </c>
      <c r="F9" s="25" t="s">
        <v>22</v>
      </c>
      <c r="G9" s="25" t="s">
        <v>22</v>
      </c>
    </row>
    <row r="10" ht="15" spans="1:7">
      <c r="A10" s="8" t="s">
        <v>24</v>
      </c>
      <c r="B10" s="17">
        <v>3</v>
      </c>
      <c r="C10" s="17">
        <v>3</v>
      </c>
      <c r="D10" s="17">
        <v>3</v>
      </c>
      <c r="E10" s="17">
        <v>3</v>
      </c>
      <c r="F10" s="17">
        <v>3</v>
      </c>
      <c r="G10" s="17">
        <v>3</v>
      </c>
    </row>
    <row r="11" spans="1:7">
      <c r="A11" s="5" t="s">
        <v>25</v>
      </c>
      <c r="B11" s="16"/>
      <c r="C11" s="16"/>
      <c r="D11" s="16"/>
      <c r="E11" s="16"/>
      <c r="F11" s="16"/>
      <c r="G11" s="16"/>
    </row>
    <row r="12" ht="15" customHeight="1" spans="1:7">
      <c r="A12" s="8" t="s">
        <v>26</v>
      </c>
      <c r="B12" s="17">
        <v>128</v>
      </c>
      <c r="C12" s="17">
        <v>128</v>
      </c>
      <c r="D12" s="17">
        <v>128</v>
      </c>
      <c r="E12" s="17">
        <v>128</v>
      </c>
      <c r="F12" s="17">
        <v>128</v>
      </c>
      <c r="G12" s="17">
        <v>128</v>
      </c>
    </row>
    <row r="13" ht="15" spans="1:7">
      <c r="A13" s="8" t="s">
        <v>28</v>
      </c>
      <c r="B13" s="17">
        <v>2</v>
      </c>
      <c r="C13" s="17">
        <v>2</v>
      </c>
      <c r="D13" s="17">
        <v>2</v>
      </c>
      <c r="E13" s="17">
        <v>2</v>
      </c>
      <c r="F13" s="17">
        <v>2</v>
      </c>
      <c r="G13" s="17">
        <v>2</v>
      </c>
    </row>
    <row r="14" ht="15" spans="1:7">
      <c r="A14" s="18" t="s">
        <v>29</v>
      </c>
      <c r="B14" s="17">
        <v>2</v>
      </c>
      <c r="C14" s="17">
        <v>2</v>
      </c>
      <c r="D14" s="17">
        <v>2</v>
      </c>
      <c r="E14" s="17">
        <v>2</v>
      </c>
      <c r="F14" s="17">
        <v>2</v>
      </c>
      <c r="G14" s="17">
        <v>2</v>
      </c>
    </row>
    <row r="15" ht="15" spans="1:7">
      <c r="A15" s="8" t="s">
        <v>31</v>
      </c>
      <c r="B15" s="17">
        <v>3</v>
      </c>
      <c r="C15" s="17">
        <v>3</v>
      </c>
      <c r="D15" s="17">
        <v>3</v>
      </c>
      <c r="E15" s="17">
        <v>3</v>
      </c>
      <c r="F15" s="17">
        <v>3</v>
      </c>
      <c r="G15" s="17">
        <v>3</v>
      </c>
    </row>
    <row r="16" ht="15" spans="1:7">
      <c r="A16" s="8" t="s">
        <v>33</v>
      </c>
      <c r="B16" s="17">
        <f t="shared" ref="B16:G16" si="0">B15+10*LOG10(B4)</f>
        <v>23</v>
      </c>
      <c r="C16" s="17">
        <f t="shared" si="0"/>
        <v>23</v>
      </c>
      <c r="D16" s="17">
        <f t="shared" si="0"/>
        <v>23</v>
      </c>
      <c r="E16" s="17">
        <f t="shared" si="0"/>
        <v>23</v>
      </c>
      <c r="F16" s="17">
        <f t="shared" si="0"/>
        <v>23</v>
      </c>
      <c r="G16" s="17">
        <f t="shared" si="0"/>
        <v>23</v>
      </c>
    </row>
    <row r="17" ht="30" spans="1:7">
      <c r="A17" s="8" t="s">
        <v>35</v>
      </c>
      <c r="B17" s="17">
        <f t="shared" ref="B17:G17" si="1">B15+10*LOG10(B42/1000000)</f>
        <v>21.0181516858144</v>
      </c>
      <c r="C17" s="17">
        <f t="shared" si="1"/>
        <v>21.0181516858144</v>
      </c>
      <c r="D17" s="17">
        <f t="shared" si="1"/>
        <v>18.7333584006607</v>
      </c>
      <c r="E17" s="17">
        <f t="shared" si="1"/>
        <v>18.7333584006607</v>
      </c>
      <c r="F17" s="17">
        <f t="shared" si="1"/>
        <v>22.0655051910145</v>
      </c>
      <c r="G17" s="17">
        <f t="shared" si="1"/>
        <v>21.0181516858144</v>
      </c>
    </row>
    <row r="18" ht="45" spans="1:7">
      <c r="A18" s="18" t="s">
        <v>37</v>
      </c>
      <c r="B18" s="17">
        <f t="shared" ref="B18:G18" si="2">B19+10*LOG10(B12/B13)-B20</f>
        <v>26.0617997398389</v>
      </c>
      <c r="C18" s="17">
        <f t="shared" si="2"/>
        <v>26.0617997398389</v>
      </c>
      <c r="D18" s="17">
        <f t="shared" si="2"/>
        <v>26.0617997398389</v>
      </c>
      <c r="E18" s="17">
        <f t="shared" si="2"/>
        <v>26.0617997398389</v>
      </c>
      <c r="F18" s="17">
        <f t="shared" si="2"/>
        <v>20.5917997398389</v>
      </c>
      <c r="G18" s="17">
        <f t="shared" si="2"/>
        <v>20.5917997398389</v>
      </c>
    </row>
    <row r="19" ht="15" spans="1:7">
      <c r="A19" s="8" t="s">
        <v>39</v>
      </c>
      <c r="B19" s="17">
        <v>8</v>
      </c>
      <c r="C19" s="17">
        <v>8</v>
      </c>
      <c r="D19" s="17">
        <v>8</v>
      </c>
      <c r="E19" s="17">
        <v>8</v>
      </c>
      <c r="F19" s="17">
        <v>8</v>
      </c>
      <c r="G19" s="17">
        <v>8</v>
      </c>
    </row>
    <row r="20" ht="45" spans="1:7">
      <c r="A20" s="19" t="s">
        <v>41</v>
      </c>
      <c r="B20" s="25">
        <v>0</v>
      </c>
      <c r="C20" s="25">
        <v>0</v>
      </c>
      <c r="D20" s="25">
        <v>0</v>
      </c>
      <c r="E20" s="25">
        <v>0</v>
      </c>
      <c r="F20" s="25">
        <v>5.47</v>
      </c>
      <c r="G20" s="25">
        <v>5.47</v>
      </c>
    </row>
    <row r="21" ht="61.5" customHeight="1" spans="1:7">
      <c r="A21" s="40" t="s">
        <v>43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</row>
    <row r="22" ht="15" spans="1:7">
      <c r="A22" s="8" t="s">
        <v>45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</row>
    <row r="23" ht="15" spans="1:7">
      <c r="A23" s="8" t="s">
        <v>47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</row>
    <row r="24" ht="30" spans="1:7">
      <c r="A24" s="8" t="s">
        <v>48</v>
      </c>
      <c r="B24" s="17">
        <v>3</v>
      </c>
      <c r="C24" s="17">
        <v>3</v>
      </c>
      <c r="D24" s="17">
        <v>3</v>
      </c>
      <c r="E24" s="17">
        <v>3</v>
      </c>
      <c r="F24" s="17">
        <v>3</v>
      </c>
      <c r="G24" s="17">
        <v>3</v>
      </c>
    </row>
    <row r="25" ht="15" spans="1:7">
      <c r="A25" s="8" t="s">
        <v>49</v>
      </c>
      <c r="B25" s="38" t="s">
        <v>16</v>
      </c>
      <c r="C25" s="38" t="s">
        <v>16</v>
      </c>
      <c r="D25" s="38" t="s">
        <v>16</v>
      </c>
      <c r="E25" s="38" t="s">
        <v>16</v>
      </c>
      <c r="F25" s="38" t="s">
        <v>16</v>
      </c>
      <c r="G25" s="38" t="s">
        <v>16</v>
      </c>
    </row>
    <row r="26" ht="15" spans="1:7">
      <c r="A26" s="8" t="s">
        <v>51</v>
      </c>
      <c r="B26" s="17">
        <f t="shared" ref="B26:G26" si="3">B17+B18+B21-B23-B24</f>
        <v>44.0799514256532</v>
      </c>
      <c r="C26" s="17">
        <f t="shared" si="3"/>
        <v>44.0799514256532</v>
      </c>
      <c r="D26" s="17">
        <f t="shared" si="3"/>
        <v>41.7951581404996</v>
      </c>
      <c r="E26" s="17">
        <f t="shared" si="3"/>
        <v>41.7951581404996</v>
      </c>
      <c r="F26" s="17">
        <f t="shared" si="3"/>
        <v>39.6573049308534</v>
      </c>
      <c r="G26" s="17">
        <f t="shared" si="3"/>
        <v>38.6099514256532</v>
      </c>
    </row>
    <row r="27" spans="1:7">
      <c r="A27" s="5" t="s">
        <v>52</v>
      </c>
      <c r="B27" s="16"/>
      <c r="C27" s="16"/>
      <c r="D27" s="16"/>
      <c r="E27" s="16"/>
      <c r="F27" s="16"/>
      <c r="G27" s="16"/>
    </row>
    <row r="28" ht="15" spans="1:7">
      <c r="A28" s="8" t="s">
        <v>53</v>
      </c>
      <c r="B28" s="17">
        <v>8</v>
      </c>
      <c r="C28" s="17">
        <v>4</v>
      </c>
      <c r="D28" s="17">
        <v>8</v>
      </c>
      <c r="E28" s="17">
        <v>4</v>
      </c>
      <c r="F28" s="17">
        <v>8</v>
      </c>
      <c r="G28" s="17">
        <v>4</v>
      </c>
    </row>
    <row r="29" ht="15" spans="1:7">
      <c r="A29" s="8" t="s">
        <v>54</v>
      </c>
      <c r="B29" s="17">
        <v>2</v>
      </c>
      <c r="C29" s="17">
        <v>1</v>
      </c>
      <c r="D29" s="17">
        <v>2</v>
      </c>
      <c r="E29" s="17">
        <v>1</v>
      </c>
      <c r="F29" s="17">
        <v>2</v>
      </c>
      <c r="G29" s="17">
        <v>1</v>
      </c>
    </row>
    <row r="30" ht="45" spans="1:7">
      <c r="A30" s="8" t="s">
        <v>55</v>
      </c>
      <c r="B30" s="17">
        <f t="shared" ref="B30:G30" si="4">B31+10*LOG10(B28/B29)-B32</f>
        <v>11.0205999132796</v>
      </c>
      <c r="C30" s="17">
        <f t="shared" si="4"/>
        <v>11.0205999132796</v>
      </c>
      <c r="D30" s="17">
        <f t="shared" si="4"/>
        <v>11.0205999132796</v>
      </c>
      <c r="E30" s="17">
        <f t="shared" si="4"/>
        <v>11.0205999132796</v>
      </c>
      <c r="F30" s="17">
        <f t="shared" si="4"/>
        <v>11.0205999132796</v>
      </c>
      <c r="G30" s="17">
        <f t="shared" si="4"/>
        <v>11.0205999132796</v>
      </c>
    </row>
    <row r="31" ht="15" spans="1:7">
      <c r="A31" s="8" t="s">
        <v>56</v>
      </c>
      <c r="B31" s="17">
        <v>5</v>
      </c>
      <c r="C31" s="17">
        <v>5</v>
      </c>
      <c r="D31" s="17">
        <v>5</v>
      </c>
      <c r="E31" s="17">
        <v>5</v>
      </c>
      <c r="F31" s="17">
        <v>5</v>
      </c>
      <c r="G31" s="17">
        <v>5</v>
      </c>
    </row>
    <row r="32" ht="45" spans="1:7">
      <c r="A32" s="19" t="s">
        <v>57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</row>
    <row r="33" ht="28.5" spans="1:7">
      <c r="A33" s="26" t="s">
        <v>107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</row>
    <row r="34" ht="30" spans="1:7">
      <c r="A34" s="8" t="s">
        <v>59</v>
      </c>
      <c r="B34" s="17">
        <v>1</v>
      </c>
      <c r="C34" s="17">
        <v>1</v>
      </c>
      <c r="D34" s="17">
        <v>1</v>
      </c>
      <c r="E34" s="17">
        <v>1</v>
      </c>
      <c r="F34" s="17">
        <v>1</v>
      </c>
      <c r="G34" s="17">
        <v>1</v>
      </c>
    </row>
    <row r="35" ht="15" spans="1:7">
      <c r="A35" s="8" t="s">
        <v>60</v>
      </c>
      <c r="B35" s="9">
        <v>7</v>
      </c>
      <c r="C35" s="9">
        <v>7</v>
      </c>
      <c r="D35" s="9">
        <v>7</v>
      </c>
      <c r="E35" s="9">
        <v>7</v>
      </c>
      <c r="F35" s="9">
        <v>10</v>
      </c>
      <c r="G35" s="9">
        <v>10</v>
      </c>
    </row>
    <row r="36" ht="15" spans="1:7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9">
        <v>-174</v>
      </c>
      <c r="G36" s="9">
        <v>-174</v>
      </c>
    </row>
    <row r="37" ht="15" spans="1:7">
      <c r="A37" s="18" t="s">
        <v>63</v>
      </c>
      <c r="B37" s="17" t="s">
        <v>16</v>
      </c>
      <c r="C37" s="17" t="s">
        <v>16</v>
      </c>
      <c r="D37" s="17" t="s">
        <v>16</v>
      </c>
      <c r="E37" s="17" t="s">
        <v>16</v>
      </c>
      <c r="F37" s="17" t="s">
        <v>16</v>
      </c>
      <c r="G37" s="17" t="s">
        <v>16</v>
      </c>
    </row>
    <row r="38" ht="15" spans="1:7">
      <c r="A38" s="19" t="s">
        <v>65</v>
      </c>
      <c r="B38" s="25">
        <v>-999</v>
      </c>
      <c r="C38" s="25">
        <v>-999</v>
      </c>
      <c r="D38" s="25">
        <v>-999</v>
      </c>
      <c r="E38" s="25">
        <v>-999</v>
      </c>
      <c r="F38" s="25">
        <v>-999</v>
      </c>
      <c r="G38" s="25">
        <v>-999</v>
      </c>
    </row>
    <row r="39" ht="30" spans="1:7">
      <c r="A39" s="8" t="s">
        <v>108</v>
      </c>
      <c r="B39" s="38" t="s">
        <v>16</v>
      </c>
      <c r="C39" s="38" t="s">
        <v>16</v>
      </c>
      <c r="D39" s="38" t="s">
        <v>16</v>
      </c>
      <c r="E39" s="38" t="s">
        <v>16</v>
      </c>
      <c r="F39" s="38" t="s">
        <v>16</v>
      </c>
      <c r="G39" s="38" t="s">
        <v>16</v>
      </c>
    </row>
    <row r="40" ht="30" spans="1:7">
      <c r="A40" s="8" t="s">
        <v>109</v>
      </c>
      <c r="B40" s="17">
        <f t="shared" ref="B40:G40" si="5">10*LOG10(10^((B35+B36)/10)+10^(B38/10))</f>
        <v>-167</v>
      </c>
      <c r="C40" s="17">
        <f t="shared" si="5"/>
        <v>-167</v>
      </c>
      <c r="D40" s="17">
        <f t="shared" si="5"/>
        <v>-167</v>
      </c>
      <c r="E40" s="17">
        <f t="shared" si="5"/>
        <v>-167</v>
      </c>
      <c r="F40" s="17">
        <f t="shared" si="5"/>
        <v>-164</v>
      </c>
      <c r="G40" s="17">
        <f t="shared" si="5"/>
        <v>-164</v>
      </c>
    </row>
    <row r="41" ht="15" spans="1:7">
      <c r="A41" s="26" t="s">
        <v>68</v>
      </c>
      <c r="B41" s="17" t="s">
        <v>16</v>
      </c>
      <c r="C41" s="17" t="s">
        <v>16</v>
      </c>
      <c r="D41" s="17" t="s">
        <v>16</v>
      </c>
      <c r="E41" s="17" t="s">
        <v>16</v>
      </c>
      <c r="F41" s="17" t="s">
        <v>16</v>
      </c>
      <c r="G41" s="17" t="s">
        <v>16</v>
      </c>
    </row>
    <row r="42" ht="15" spans="1:7">
      <c r="A42" s="41" t="s">
        <v>70</v>
      </c>
      <c r="B42" s="27">
        <f t="shared" ref="B42:G42" si="6">44*12*120*1000</f>
        <v>63360000</v>
      </c>
      <c r="C42" s="27">
        <f t="shared" si="6"/>
        <v>63360000</v>
      </c>
      <c r="D42" s="27">
        <f>26*12*120*1000</f>
        <v>37440000</v>
      </c>
      <c r="E42" s="27">
        <f>26*12*120*1000</f>
        <v>37440000</v>
      </c>
      <c r="F42" s="27">
        <f>56*12*120*1000</f>
        <v>80640000</v>
      </c>
      <c r="G42" s="27">
        <f t="shared" si="6"/>
        <v>63360000</v>
      </c>
    </row>
    <row r="43" ht="15" spans="1:7">
      <c r="A43" s="8" t="s">
        <v>71</v>
      </c>
      <c r="B43" s="17" t="s">
        <v>16</v>
      </c>
      <c r="C43" s="17" t="s">
        <v>16</v>
      </c>
      <c r="D43" s="17" t="s">
        <v>16</v>
      </c>
      <c r="E43" s="17" t="s">
        <v>16</v>
      </c>
      <c r="F43" s="17" t="s">
        <v>16</v>
      </c>
      <c r="G43" s="17" t="s">
        <v>16</v>
      </c>
    </row>
    <row r="44" ht="15" spans="1:7">
      <c r="A44" s="8" t="s">
        <v>72</v>
      </c>
      <c r="B44" s="17">
        <f t="shared" ref="B44:G44" si="7">B40+10*LOG10(B42)</f>
        <v>-88.9818483141856</v>
      </c>
      <c r="C44" s="17">
        <f t="shared" si="7"/>
        <v>-88.9818483141856</v>
      </c>
      <c r="D44" s="17">
        <f t="shared" si="7"/>
        <v>-91.2666415993393</v>
      </c>
      <c r="E44" s="17">
        <f t="shared" si="7"/>
        <v>-91.2666415993393</v>
      </c>
      <c r="F44" s="17">
        <f t="shared" si="7"/>
        <v>-84.9344948089855</v>
      </c>
      <c r="G44" s="17">
        <f t="shared" si="7"/>
        <v>-85.9818483141856</v>
      </c>
    </row>
    <row r="45" ht="15" spans="1:7">
      <c r="A45" s="26" t="s">
        <v>73</v>
      </c>
      <c r="B45" s="17" t="s">
        <v>16</v>
      </c>
      <c r="C45" s="17" t="s">
        <v>16</v>
      </c>
      <c r="D45" s="17" t="s">
        <v>16</v>
      </c>
      <c r="E45" s="17" t="s">
        <v>16</v>
      </c>
      <c r="F45" s="17" t="s">
        <v>16</v>
      </c>
      <c r="G45" s="17" t="s">
        <v>16</v>
      </c>
    </row>
    <row r="46" ht="15" spans="1:7">
      <c r="A46" s="41" t="s">
        <v>75</v>
      </c>
      <c r="B46" s="27">
        <v>-0.2</v>
      </c>
      <c r="C46" s="27">
        <v>4.7</v>
      </c>
      <c r="D46" s="27">
        <v>4.1</v>
      </c>
      <c r="E46" s="27">
        <v>10.2</v>
      </c>
      <c r="F46" s="27">
        <v>-1.9</v>
      </c>
      <c r="G46" s="27">
        <v>3.45</v>
      </c>
    </row>
    <row r="47" ht="15" spans="1:7">
      <c r="A47" s="8" t="s">
        <v>76</v>
      </c>
      <c r="B47" s="17">
        <v>2</v>
      </c>
      <c r="C47" s="17">
        <v>2</v>
      </c>
      <c r="D47" s="17">
        <v>2</v>
      </c>
      <c r="E47" s="17">
        <v>2</v>
      </c>
      <c r="F47" s="17">
        <v>2</v>
      </c>
      <c r="G47" s="17">
        <v>2</v>
      </c>
    </row>
    <row r="48" ht="30" spans="1:7">
      <c r="A48" s="8" t="s">
        <v>77</v>
      </c>
      <c r="B48" s="17" t="s">
        <v>16</v>
      </c>
      <c r="C48" s="17" t="s">
        <v>16</v>
      </c>
      <c r="D48" s="17" t="s">
        <v>16</v>
      </c>
      <c r="E48" s="17" t="s">
        <v>16</v>
      </c>
      <c r="F48" s="17" t="s">
        <v>16</v>
      </c>
      <c r="G48" s="17" t="s">
        <v>16</v>
      </c>
    </row>
    <row r="49" ht="33.75" customHeight="1" spans="1:7">
      <c r="A49" s="8" t="s">
        <v>79</v>
      </c>
      <c r="B49" s="9">
        <v>0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</row>
    <row r="50" ht="30" spans="1:7">
      <c r="A50" s="8" t="s">
        <v>80</v>
      </c>
      <c r="B50" s="38" t="s">
        <v>16</v>
      </c>
      <c r="C50" s="38" t="s">
        <v>16</v>
      </c>
      <c r="D50" s="38" t="s">
        <v>16</v>
      </c>
      <c r="E50" s="38" t="s">
        <v>16</v>
      </c>
      <c r="F50" s="38" t="s">
        <v>16</v>
      </c>
      <c r="G50" s="38" t="s">
        <v>16</v>
      </c>
    </row>
    <row r="51" ht="30" spans="1:7">
      <c r="A51" s="8" t="s">
        <v>82</v>
      </c>
      <c r="B51" s="17">
        <f t="shared" ref="B51:G51" si="8">B44+B46+B47-B49</f>
        <v>-87.1818483141856</v>
      </c>
      <c r="C51" s="17">
        <f t="shared" si="8"/>
        <v>-82.2818483141856</v>
      </c>
      <c r="D51" s="17">
        <f t="shared" si="8"/>
        <v>-85.1666415993393</v>
      </c>
      <c r="E51" s="17">
        <f t="shared" si="8"/>
        <v>-79.0666415993393</v>
      </c>
      <c r="F51" s="17">
        <f t="shared" si="8"/>
        <v>-84.8344948089855</v>
      </c>
      <c r="G51" s="17">
        <f t="shared" si="8"/>
        <v>-80.5318483141856</v>
      </c>
    </row>
    <row r="52" ht="30" spans="1:7">
      <c r="A52" s="30" t="s">
        <v>83</v>
      </c>
      <c r="B52" s="43" t="s">
        <v>16</v>
      </c>
      <c r="C52" s="43" t="s">
        <v>16</v>
      </c>
      <c r="D52" s="43" t="s">
        <v>16</v>
      </c>
      <c r="E52" s="43" t="s">
        <v>16</v>
      </c>
      <c r="F52" s="43" t="s">
        <v>16</v>
      </c>
      <c r="G52" s="43" t="s">
        <v>16</v>
      </c>
    </row>
    <row r="53" ht="30" spans="1:7">
      <c r="A53" s="28" t="s">
        <v>85</v>
      </c>
      <c r="B53" s="44">
        <f t="shared" ref="B53:G53" si="9">B26+B30+B33-B34-B51</f>
        <v>141.282399653118</v>
      </c>
      <c r="C53" s="44">
        <f t="shared" si="9"/>
        <v>136.382399653118</v>
      </c>
      <c r="D53" s="44">
        <f t="shared" si="9"/>
        <v>136.982399653119</v>
      </c>
      <c r="E53" s="44">
        <f t="shared" si="9"/>
        <v>130.882399653119</v>
      </c>
      <c r="F53" s="44">
        <f t="shared" si="9"/>
        <v>134.512399653119</v>
      </c>
      <c r="G53" s="44">
        <f t="shared" si="9"/>
        <v>129.162399653118</v>
      </c>
    </row>
    <row r="54" spans="1:7">
      <c r="A54" s="5" t="s">
        <v>86</v>
      </c>
      <c r="B54" s="16"/>
      <c r="C54" s="16"/>
      <c r="D54" s="16"/>
      <c r="E54" s="16"/>
      <c r="F54" s="16"/>
      <c r="G54" s="16"/>
    </row>
    <row r="55" ht="16.5" customHeight="1" spans="1:7">
      <c r="A55" s="19" t="s">
        <v>87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</row>
    <row r="56" ht="30" spans="1:7">
      <c r="A56" s="18" t="s">
        <v>89</v>
      </c>
      <c r="B56" s="45" t="s">
        <v>16</v>
      </c>
      <c r="C56" s="45" t="s">
        <v>16</v>
      </c>
      <c r="D56" s="45" t="s">
        <v>16</v>
      </c>
      <c r="E56" s="45" t="s">
        <v>16</v>
      </c>
      <c r="F56" s="45" t="s">
        <v>16</v>
      </c>
      <c r="G56" s="45" t="s">
        <v>16</v>
      </c>
    </row>
    <row r="57" ht="30" spans="1:7">
      <c r="A57" s="19" t="s">
        <v>90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  <c r="G57" s="25">
        <v>0</v>
      </c>
    </row>
    <row r="58" ht="15" spans="1:7">
      <c r="A58" s="19" t="s">
        <v>91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</row>
    <row r="59" ht="15" spans="1:7">
      <c r="A59" s="19" t="s">
        <v>92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</row>
    <row r="60" ht="15" spans="1:7">
      <c r="A60" s="19" t="s">
        <v>93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</row>
    <row r="61" ht="30" spans="1:7">
      <c r="A61" s="30" t="s">
        <v>110</v>
      </c>
      <c r="B61" s="43" t="s">
        <v>16</v>
      </c>
      <c r="C61" s="43" t="s">
        <v>16</v>
      </c>
      <c r="D61" s="43" t="s">
        <v>16</v>
      </c>
      <c r="E61" s="43" t="s">
        <v>16</v>
      </c>
      <c r="F61" s="43" t="s">
        <v>16</v>
      </c>
      <c r="G61" s="43" t="s">
        <v>16</v>
      </c>
    </row>
    <row r="62" ht="30" spans="1:7">
      <c r="A62" s="28" t="s">
        <v>111</v>
      </c>
      <c r="B62" s="44">
        <f t="shared" ref="B62:G62" si="10">B53-B57+B58-B59+B60</f>
        <v>141.282399653118</v>
      </c>
      <c r="C62" s="44">
        <f t="shared" si="10"/>
        <v>136.382399653118</v>
      </c>
      <c r="D62" s="44">
        <f t="shared" si="10"/>
        <v>136.982399653119</v>
      </c>
      <c r="E62" s="44">
        <f t="shared" si="10"/>
        <v>130.882399653119</v>
      </c>
      <c r="F62" s="44">
        <f t="shared" si="10"/>
        <v>134.512399653119</v>
      </c>
      <c r="G62" s="44">
        <f t="shared" si="10"/>
        <v>129.162399653118</v>
      </c>
    </row>
    <row r="63" spans="1:7">
      <c r="A63" s="46"/>
      <c r="B63" s="47"/>
      <c r="C63" s="47"/>
      <c r="D63" s="47"/>
      <c r="E63" s="47"/>
      <c r="F63" s="47"/>
      <c r="G63" s="47"/>
    </row>
    <row r="64" ht="15" spans="1:7">
      <c r="A64" s="30" t="s">
        <v>97</v>
      </c>
      <c r="B64" s="43" t="s">
        <v>16</v>
      </c>
      <c r="C64" s="43" t="s">
        <v>16</v>
      </c>
      <c r="D64" s="43" t="s">
        <v>16</v>
      </c>
      <c r="E64" s="43" t="s">
        <v>16</v>
      </c>
      <c r="F64" s="43" t="s">
        <v>16</v>
      </c>
      <c r="G64" s="43" t="s">
        <v>16</v>
      </c>
    </row>
    <row r="65" ht="15" spans="1:7">
      <c r="A65" s="28" t="s">
        <v>98</v>
      </c>
      <c r="B65" s="44">
        <f t="shared" ref="B65:G65" si="11">B17-B23-B51+B21+B33</f>
        <v>108.2</v>
      </c>
      <c r="C65" s="44">
        <f t="shared" si="11"/>
        <v>103.3</v>
      </c>
      <c r="D65" s="44">
        <f t="shared" si="11"/>
        <v>103.9</v>
      </c>
      <c r="E65" s="44">
        <f t="shared" si="11"/>
        <v>97.8</v>
      </c>
      <c r="F65" s="44">
        <f t="shared" si="11"/>
        <v>106.9</v>
      </c>
      <c r="G65" s="44">
        <f t="shared" si="11"/>
        <v>101.55</v>
      </c>
    </row>
  </sheetData>
  <mergeCells count="2">
    <mergeCell ref="B1:E1"/>
    <mergeCell ref="F1:G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D32" sqref="D32"/>
    </sheetView>
  </sheetViews>
  <sheetFormatPr defaultColWidth="9" defaultRowHeight="14.25" outlineLevelCol="4"/>
  <cols>
    <col min="1" max="1" width="62.125" style="1" customWidth="1"/>
    <col min="2" max="2" width="17.875" style="2" customWidth="1"/>
    <col min="3" max="3" width="17.125" style="1" customWidth="1"/>
    <col min="4" max="4" width="17.875" style="2" customWidth="1"/>
    <col min="5" max="5" width="17.125" style="1" customWidth="1"/>
    <col min="6" max="16384" width="9" style="1"/>
  </cols>
  <sheetData>
    <row r="1" customHeight="1" spans="1:5">
      <c r="A1" s="3"/>
      <c r="B1" s="4" t="s">
        <v>101</v>
      </c>
      <c r="C1" s="4"/>
      <c r="D1" s="4" t="s">
        <v>102</v>
      </c>
      <c r="E1" s="4"/>
    </row>
    <row r="2" ht="29.25" customHeight="1" spans="1:5">
      <c r="A2" s="5" t="s">
        <v>10</v>
      </c>
      <c r="B2" s="6" t="s">
        <v>112</v>
      </c>
      <c r="C2" s="7" t="s">
        <v>113</v>
      </c>
      <c r="D2" s="6" t="s">
        <v>112</v>
      </c>
      <c r="E2" s="7" t="s">
        <v>114</v>
      </c>
    </row>
    <row r="3" ht="15" spans="1:5">
      <c r="A3" s="8" t="s">
        <v>11</v>
      </c>
      <c r="B3" s="9">
        <v>28</v>
      </c>
      <c r="C3" s="9">
        <v>28</v>
      </c>
      <c r="D3" s="9">
        <v>28</v>
      </c>
      <c r="E3" s="9">
        <v>28</v>
      </c>
    </row>
    <row r="4" ht="15" spans="1:5">
      <c r="A4" s="8" t="s">
        <v>13</v>
      </c>
      <c r="B4" s="9">
        <v>100</v>
      </c>
      <c r="C4" s="9">
        <v>100</v>
      </c>
      <c r="D4" s="9">
        <v>100</v>
      </c>
      <c r="E4" s="9">
        <v>100</v>
      </c>
    </row>
    <row r="5" ht="15" spans="1:5">
      <c r="A5" s="8" t="s">
        <v>15</v>
      </c>
      <c r="B5" s="38" t="s">
        <v>16</v>
      </c>
      <c r="C5" s="38" t="s">
        <v>16</v>
      </c>
      <c r="D5" s="38" t="s">
        <v>16</v>
      </c>
      <c r="E5" s="38" t="s">
        <v>16</v>
      </c>
    </row>
    <row r="6" ht="15" spans="1:5">
      <c r="A6" s="8" t="s">
        <v>17</v>
      </c>
      <c r="B6" s="38" t="s">
        <v>16</v>
      </c>
      <c r="C6" s="38" t="s">
        <v>16</v>
      </c>
      <c r="D6" s="38" t="s">
        <v>16</v>
      </c>
      <c r="E6" s="38" t="s">
        <v>16</v>
      </c>
    </row>
    <row r="7" ht="15" spans="1:5">
      <c r="A7" s="8" t="s">
        <v>19</v>
      </c>
      <c r="B7" s="48">
        <v>0.01</v>
      </c>
      <c r="C7" s="48">
        <v>0.01</v>
      </c>
      <c r="D7" s="48">
        <v>0.01</v>
      </c>
      <c r="E7" s="48">
        <v>0.01</v>
      </c>
    </row>
    <row r="8" ht="15" spans="1:5">
      <c r="A8" s="8" t="s">
        <v>20</v>
      </c>
      <c r="B8" s="38" t="s">
        <v>16</v>
      </c>
      <c r="C8" s="38" t="s">
        <v>16</v>
      </c>
      <c r="D8" s="38" t="s">
        <v>16</v>
      </c>
      <c r="E8" s="38" t="s">
        <v>16</v>
      </c>
    </row>
    <row r="9" ht="15" spans="1:5">
      <c r="A9" s="19" t="s">
        <v>21</v>
      </c>
      <c r="B9" s="25" t="s">
        <v>22</v>
      </c>
      <c r="C9" s="25" t="s">
        <v>22</v>
      </c>
      <c r="D9" s="25" t="s">
        <v>22</v>
      </c>
      <c r="E9" s="25" t="s">
        <v>22</v>
      </c>
    </row>
    <row r="10" ht="15" spans="1:5">
      <c r="A10" s="8" t="s">
        <v>24</v>
      </c>
      <c r="B10" s="17">
        <v>3</v>
      </c>
      <c r="C10" s="17">
        <v>3</v>
      </c>
      <c r="D10" s="17">
        <v>3</v>
      </c>
      <c r="E10" s="17">
        <v>3</v>
      </c>
    </row>
    <row r="11" spans="1:5">
      <c r="A11" s="5" t="s">
        <v>25</v>
      </c>
      <c r="B11" s="16"/>
      <c r="C11" s="16"/>
      <c r="D11" s="16"/>
      <c r="E11" s="16"/>
    </row>
    <row r="12" ht="15" customHeight="1" spans="1:5">
      <c r="A12" s="8" t="s">
        <v>26</v>
      </c>
      <c r="B12" s="9">
        <v>4</v>
      </c>
      <c r="C12" s="9">
        <v>4</v>
      </c>
      <c r="D12" s="9">
        <v>4</v>
      </c>
      <c r="E12" s="9">
        <v>4</v>
      </c>
    </row>
    <row r="13" ht="15" spans="1:5">
      <c r="A13" s="8" t="s">
        <v>28</v>
      </c>
      <c r="B13" s="17">
        <v>2</v>
      </c>
      <c r="C13" s="17">
        <v>2</v>
      </c>
      <c r="D13" s="17">
        <v>2</v>
      </c>
      <c r="E13" s="17">
        <v>2</v>
      </c>
    </row>
    <row r="14" ht="15" spans="1:5">
      <c r="A14" s="18" t="s">
        <v>29</v>
      </c>
      <c r="B14" s="17">
        <v>1</v>
      </c>
      <c r="C14" s="17">
        <v>1</v>
      </c>
      <c r="D14" s="17">
        <v>1</v>
      </c>
      <c r="E14" s="17">
        <v>1</v>
      </c>
    </row>
    <row r="15" ht="15" spans="1:5">
      <c r="A15" s="8" t="s">
        <v>31</v>
      </c>
      <c r="B15" s="17" t="s">
        <v>16</v>
      </c>
      <c r="C15" s="17" t="s">
        <v>16</v>
      </c>
      <c r="D15" s="17" t="s">
        <v>16</v>
      </c>
      <c r="E15" s="17" t="s">
        <v>16</v>
      </c>
    </row>
    <row r="16" ht="15" spans="1:5">
      <c r="A16" s="19" t="s">
        <v>33</v>
      </c>
      <c r="B16" s="25">
        <v>12</v>
      </c>
      <c r="C16" s="25">
        <v>12</v>
      </c>
      <c r="D16" s="25">
        <v>23</v>
      </c>
      <c r="E16" s="25">
        <v>23</v>
      </c>
    </row>
    <row r="17" ht="30" spans="1:5">
      <c r="A17" s="8" t="s">
        <v>35</v>
      </c>
      <c r="B17" s="9">
        <f>B16</f>
        <v>12</v>
      </c>
      <c r="C17" s="9">
        <f>C16</f>
        <v>12</v>
      </c>
      <c r="D17" s="9">
        <f>D16</f>
        <v>23</v>
      </c>
      <c r="E17" s="9">
        <f>E16</f>
        <v>23</v>
      </c>
    </row>
    <row r="18" ht="45" spans="1:5">
      <c r="A18" s="18" t="s">
        <v>37</v>
      </c>
      <c r="B18" s="17">
        <f>B19+10*LOG10(B12/B14)-B20</f>
        <v>11.0205999132796</v>
      </c>
      <c r="C18" s="17">
        <f>C19+10*LOG10(C12/C14)-C20</f>
        <v>11.0205999132796</v>
      </c>
      <c r="D18" s="17">
        <f>D19+10*LOG10(D12/D14)-D20</f>
        <v>11.0205999132796</v>
      </c>
      <c r="E18" s="17">
        <f>E19+10*LOG10(E12/E14)-E20</f>
        <v>11.0205999132796</v>
      </c>
    </row>
    <row r="19" ht="15" spans="1:5">
      <c r="A19" s="8" t="s">
        <v>39</v>
      </c>
      <c r="B19" s="9">
        <v>5</v>
      </c>
      <c r="C19" s="9">
        <v>5</v>
      </c>
      <c r="D19" s="9">
        <v>5</v>
      </c>
      <c r="E19" s="9">
        <v>5</v>
      </c>
    </row>
    <row r="20" ht="45" spans="1:5">
      <c r="A20" s="19" t="s">
        <v>41</v>
      </c>
      <c r="B20" s="25">
        <v>0</v>
      </c>
      <c r="C20" s="25">
        <v>0</v>
      </c>
      <c r="D20" s="25">
        <v>0</v>
      </c>
      <c r="E20" s="25">
        <v>0</v>
      </c>
    </row>
    <row r="21" ht="61.5" customHeight="1" spans="1:5">
      <c r="A21" s="18" t="s">
        <v>43</v>
      </c>
      <c r="B21" s="17">
        <v>0</v>
      </c>
      <c r="C21" s="17">
        <v>0</v>
      </c>
      <c r="D21" s="17">
        <v>0</v>
      </c>
      <c r="E21" s="17">
        <v>0</v>
      </c>
    </row>
    <row r="22" ht="15" spans="1:5">
      <c r="A22" s="8" t="s">
        <v>45</v>
      </c>
      <c r="B22" s="9">
        <v>0</v>
      </c>
      <c r="C22" s="9">
        <v>0</v>
      </c>
      <c r="D22" s="9">
        <v>0</v>
      </c>
      <c r="E22" s="9">
        <v>0</v>
      </c>
    </row>
    <row r="23" ht="15" spans="1:5">
      <c r="A23" s="8" t="s">
        <v>47</v>
      </c>
      <c r="B23" s="9">
        <v>0</v>
      </c>
      <c r="C23" s="9">
        <v>0</v>
      </c>
      <c r="D23" s="9">
        <v>0</v>
      </c>
      <c r="E23" s="9">
        <v>0</v>
      </c>
    </row>
    <row r="24" ht="30" spans="1:5">
      <c r="A24" s="8" t="s">
        <v>48</v>
      </c>
      <c r="B24" s="9">
        <v>1</v>
      </c>
      <c r="C24" s="9">
        <v>1</v>
      </c>
      <c r="D24" s="9">
        <v>1</v>
      </c>
      <c r="E24" s="9">
        <v>1</v>
      </c>
    </row>
    <row r="25" ht="15" spans="1:5">
      <c r="A25" s="8" t="s">
        <v>49</v>
      </c>
      <c r="B25" s="9">
        <f>B17+B18+B21+B22-B24</f>
        <v>22.0205999132796</v>
      </c>
      <c r="C25" s="9">
        <f>C17+C18+C21+C22-C24</f>
        <v>22.0205999132796</v>
      </c>
      <c r="D25" s="9">
        <f>D17+D18+D21+D22-D24</f>
        <v>33.0205999132796</v>
      </c>
      <c r="E25" s="9">
        <f>E17+E18+E21+E22-E24</f>
        <v>33.0205999132796</v>
      </c>
    </row>
    <row r="26" ht="15" spans="1:5">
      <c r="A26" s="8" t="s">
        <v>51</v>
      </c>
      <c r="B26" s="38" t="s">
        <v>16</v>
      </c>
      <c r="C26" s="38" t="s">
        <v>16</v>
      </c>
      <c r="D26" s="38" t="s">
        <v>16</v>
      </c>
      <c r="E26" s="38" t="s">
        <v>16</v>
      </c>
    </row>
    <row r="27" spans="1:5">
      <c r="A27" s="5" t="s">
        <v>52</v>
      </c>
      <c r="B27" s="16"/>
      <c r="C27" s="16"/>
      <c r="D27" s="16"/>
      <c r="E27" s="16"/>
    </row>
    <row r="28" ht="15" spans="1:5">
      <c r="A28" s="8" t="s">
        <v>115</v>
      </c>
      <c r="B28" s="17">
        <v>128</v>
      </c>
      <c r="C28" s="17">
        <v>128</v>
      </c>
      <c r="D28" s="17">
        <v>128</v>
      </c>
      <c r="E28" s="17">
        <v>128</v>
      </c>
    </row>
    <row r="29" ht="15" spans="1:5">
      <c r="A29" s="18" t="s">
        <v>54</v>
      </c>
      <c r="B29" s="17">
        <v>2</v>
      </c>
      <c r="C29" s="17">
        <v>2</v>
      </c>
      <c r="D29" s="17">
        <v>2</v>
      </c>
      <c r="E29" s="17">
        <v>2</v>
      </c>
    </row>
    <row r="30" ht="45" spans="1:5">
      <c r="A30" s="8" t="s">
        <v>55</v>
      </c>
      <c r="B30" s="17">
        <f>B31+10*LOG10(B28/B13)-B32</f>
        <v>26.0617997398389</v>
      </c>
      <c r="C30" s="17">
        <f>C31+10*LOG10(C28/C13)-C32</f>
        <v>26.0617997398389</v>
      </c>
      <c r="D30" s="17">
        <f>D31+10*LOG10(D28/D13)-D32</f>
        <v>20.5917997398389</v>
      </c>
      <c r="E30" s="17">
        <f>E31+10*LOG10(E28/E13)-E32</f>
        <v>20.5917997398389</v>
      </c>
    </row>
    <row r="31" ht="15" spans="1:5">
      <c r="A31" s="8" t="s">
        <v>56</v>
      </c>
      <c r="B31" s="9">
        <v>8</v>
      </c>
      <c r="C31" s="9">
        <v>8</v>
      </c>
      <c r="D31" s="9">
        <v>8</v>
      </c>
      <c r="E31" s="9">
        <v>8</v>
      </c>
    </row>
    <row r="32" ht="45" spans="1:5">
      <c r="A32" s="19" t="s">
        <v>57</v>
      </c>
      <c r="B32" s="25">
        <v>0</v>
      </c>
      <c r="C32" s="25">
        <v>0</v>
      </c>
      <c r="D32" s="25">
        <v>5.47</v>
      </c>
      <c r="E32" s="25">
        <v>5.47</v>
      </c>
    </row>
    <row r="33" ht="28.5" spans="1:5">
      <c r="A33" s="23" t="s">
        <v>107</v>
      </c>
      <c r="B33" s="25">
        <v>0</v>
      </c>
      <c r="C33" s="25">
        <v>0</v>
      </c>
      <c r="D33" s="25">
        <v>0</v>
      </c>
      <c r="E33" s="25">
        <v>0</v>
      </c>
    </row>
    <row r="34" ht="30" spans="1:5">
      <c r="A34" s="8" t="s">
        <v>59</v>
      </c>
      <c r="B34" s="9">
        <v>3</v>
      </c>
      <c r="C34" s="9">
        <v>3</v>
      </c>
      <c r="D34" s="9">
        <v>3</v>
      </c>
      <c r="E34" s="9">
        <v>3</v>
      </c>
    </row>
    <row r="35" ht="15" spans="1:5">
      <c r="A35" s="8" t="s">
        <v>60</v>
      </c>
      <c r="B35" s="9">
        <v>5</v>
      </c>
      <c r="C35" s="9">
        <v>5</v>
      </c>
      <c r="D35" s="9">
        <v>7</v>
      </c>
      <c r="E35" s="9">
        <v>7</v>
      </c>
    </row>
    <row r="36" ht="15" spans="1:5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</row>
    <row r="37" ht="15" spans="1:5">
      <c r="A37" s="19" t="s">
        <v>63</v>
      </c>
      <c r="B37" s="25">
        <v>-999</v>
      </c>
      <c r="C37" s="25">
        <v>-999</v>
      </c>
      <c r="D37" s="25">
        <v>-999</v>
      </c>
      <c r="E37" s="25">
        <v>-999</v>
      </c>
    </row>
    <row r="38" ht="15" spans="1:5">
      <c r="A38" s="18" t="s">
        <v>65</v>
      </c>
      <c r="B38" s="17" t="s">
        <v>16</v>
      </c>
      <c r="C38" s="17" t="s">
        <v>16</v>
      </c>
      <c r="D38" s="17" t="s">
        <v>16</v>
      </c>
      <c r="E38" s="17" t="s">
        <v>16</v>
      </c>
    </row>
    <row r="39" ht="30" spans="1:5">
      <c r="A39" s="8" t="s">
        <v>66</v>
      </c>
      <c r="B39" s="17">
        <f>10*LOG10(10^((B35+B36)/10)+10^(B37/10))</f>
        <v>-169</v>
      </c>
      <c r="C39" s="17">
        <f>10*LOG10(10^((C35+C36)/10)+10^(C37/10))</f>
        <v>-169</v>
      </c>
      <c r="D39" s="17">
        <f>10*LOG10(10^((D35+D36)/10)+10^(D37/10))</f>
        <v>-167</v>
      </c>
      <c r="E39" s="17">
        <f>10*LOG10(10^((E35+E36)/10)+10^(E37/10))</f>
        <v>-167</v>
      </c>
    </row>
    <row r="40" ht="30" spans="1:5">
      <c r="A40" s="8" t="s">
        <v>109</v>
      </c>
      <c r="B40" s="38" t="s">
        <v>16</v>
      </c>
      <c r="C40" s="38" t="s">
        <v>16</v>
      </c>
      <c r="D40" s="38" t="s">
        <v>16</v>
      </c>
      <c r="E40" s="38" t="s">
        <v>16</v>
      </c>
    </row>
    <row r="41" ht="15" spans="1:5">
      <c r="A41" s="26" t="s">
        <v>68</v>
      </c>
      <c r="B41" s="17">
        <f t="shared" ref="B41:E41" si="0">1*12*120*1000</f>
        <v>1440000</v>
      </c>
      <c r="C41" s="17">
        <f t="shared" si="0"/>
        <v>1440000</v>
      </c>
      <c r="D41" s="17">
        <f t="shared" si="0"/>
        <v>1440000</v>
      </c>
      <c r="E41" s="17">
        <f t="shared" si="0"/>
        <v>1440000</v>
      </c>
    </row>
    <row r="42" ht="15" spans="1:5">
      <c r="A42" s="26" t="s">
        <v>70</v>
      </c>
      <c r="B42" s="17" t="s">
        <v>16</v>
      </c>
      <c r="C42" s="17" t="s">
        <v>16</v>
      </c>
      <c r="D42" s="17" t="s">
        <v>16</v>
      </c>
      <c r="E42" s="17" t="s">
        <v>16</v>
      </c>
    </row>
    <row r="43" ht="15" spans="1:5">
      <c r="A43" s="8" t="s">
        <v>71</v>
      </c>
      <c r="B43" s="17">
        <f>B39+10*LOG10(B41)</f>
        <v>-107.416375079048</v>
      </c>
      <c r="C43" s="17">
        <f>C39+10*LOG10(C41)</f>
        <v>-107.416375079048</v>
      </c>
      <c r="D43" s="17">
        <f>D39+10*LOG10(D41)</f>
        <v>-105.416375079047</v>
      </c>
      <c r="E43" s="17">
        <f>E39+10*LOG10(E41)</f>
        <v>-105.416375079047</v>
      </c>
    </row>
    <row r="44" ht="15" spans="1:5">
      <c r="A44" s="8" t="s">
        <v>72</v>
      </c>
      <c r="B44" s="38" t="s">
        <v>16</v>
      </c>
      <c r="C44" s="38" t="s">
        <v>16</v>
      </c>
      <c r="D44" s="38" t="s">
        <v>16</v>
      </c>
      <c r="E44" s="38" t="s">
        <v>16</v>
      </c>
    </row>
    <row r="45" ht="15" spans="1:5">
      <c r="A45" s="23" t="s">
        <v>73</v>
      </c>
      <c r="B45" s="27">
        <v>-7.3</v>
      </c>
      <c r="C45" s="27">
        <v>-7</v>
      </c>
      <c r="D45" s="27">
        <v>-3.45</v>
      </c>
      <c r="E45" s="27">
        <v>-3.45</v>
      </c>
    </row>
    <row r="46" ht="15" spans="1:5">
      <c r="A46" s="26" t="s">
        <v>75</v>
      </c>
      <c r="B46" s="17" t="s">
        <v>16</v>
      </c>
      <c r="C46" s="17" t="s">
        <v>16</v>
      </c>
      <c r="D46" s="17" t="s">
        <v>16</v>
      </c>
      <c r="E46" s="17" t="s">
        <v>16</v>
      </c>
    </row>
    <row r="47" ht="15" spans="1:5">
      <c r="A47" s="8" t="s">
        <v>76</v>
      </c>
      <c r="B47" s="9">
        <v>2</v>
      </c>
      <c r="C47" s="9">
        <v>2</v>
      </c>
      <c r="D47" s="9">
        <v>2</v>
      </c>
      <c r="E47" s="9">
        <v>2</v>
      </c>
    </row>
    <row r="48" ht="30" spans="1:5">
      <c r="A48" s="8" t="s">
        <v>77</v>
      </c>
      <c r="B48" s="9">
        <v>0</v>
      </c>
      <c r="C48" s="9">
        <v>0</v>
      </c>
      <c r="D48" s="9">
        <v>0</v>
      </c>
      <c r="E48" s="9">
        <v>0</v>
      </c>
    </row>
    <row r="49" ht="33.75" customHeight="1" spans="1:5">
      <c r="A49" s="8" t="s">
        <v>79</v>
      </c>
      <c r="B49" s="38" t="s">
        <v>16</v>
      </c>
      <c r="C49" s="38" t="s">
        <v>16</v>
      </c>
      <c r="D49" s="38" t="s">
        <v>16</v>
      </c>
      <c r="E49" s="38" t="s">
        <v>16</v>
      </c>
    </row>
    <row r="50" ht="30" spans="1:5">
      <c r="A50" s="8" t="s">
        <v>80</v>
      </c>
      <c r="B50" s="17">
        <f>B43+B45+B47-B48</f>
        <v>-112.716375079048</v>
      </c>
      <c r="C50" s="17">
        <f>C43+C45+C47-C48</f>
        <v>-112.416375079048</v>
      </c>
      <c r="D50" s="17">
        <f>D43+D45+D47-D48</f>
        <v>-106.866375079048</v>
      </c>
      <c r="E50" s="17">
        <f>E43+E45+E47-E48</f>
        <v>-106.866375079048</v>
      </c>
    </row>
    <row r="51" ht="30" spans="1:5">
      <c r="A51" s="8" t="s">
        <v>82</v>
      </c>
      <c r="B51" s="17" t="s">
        <v>16</v>
      </c>
      <c r="C51" s="17" t="s">
        <v>16</v>
      </c>
      <c r="D51" s="17" t="s">
        <v>16</v>
      </c>
      <c r="E51" s="17" t="s">
        <v>16</v>
      </c>
    </row>
    <row r="52" ht="30" spans="1:5">
      <c r="A52" s="28" t="s">
        <v>83</v>
      </c>
      <c r="B52" s="44">
        <f t="shared" ref="B52:E52" si="1">B25+B30+B33-B34-B50</f>
        <v>157.798774732166</v>
      </c>
      <c r="C52" s="44">
        <f t="shared" si="1"/>
        <v>157.498774732166</v>
      </c>
      <c r="D52" s="44">
        <f t="shared" si="1"/>
        <v>157.478774732166</v>
      </c>
      <c r="E52" s="44">
        <f t="shared" si="1"/>
        <v>157.478774732166</v>
      </c>
    </row>
    <row r="53" ht="30" spans="1:5">
      <c r="A53" s="30" t="s">
        <v>85</v>
      </c>
      <c r="B53" s="43" t="s">
        <v>16</v>
      </c>
      <c r="C53" s="43" t="s">
        <v>16</v>
      </c>
      <c r="D53" s="43" t="s">
        <v>16</v>
      </c>
      <c r="E53" s="43" t="s">
        <v>16</v>
      </c>
    </row>
    <row r="54" spans="1:5">
      <c r="A54" s="5" t="s">
        <v>86</v>
      </c>
      <c r="B54" s="16"/>
      <c r="C54" s="16"/>
      <c r="D54" s="16"/>
      <c r="E54" s="16"/>
    </row>
    <row r="55" ht="16.5" customHeight="1" spans="1:5">
      <c r="A55" s="19" t="s">
        <v>87</v>
      </c>
      <c r="B55" s="25">
        <v>0</v>
      </c>
      <c r="C55" s="25">
        <v>0</v>
      </c>
      <c r="D55" s="25">
        <v>0</v>
      </c>
      <c r="E55" s="25">
        <v>0</v>
      </c>
    </row>
    <row r="56" ht="30" spans="1:5">
      <c r="A56" s="19" t="s">
        <v>89</v>
      </c>
      <c r="B56" s="25">
        <v>0</v>
      </c>
      <c r="C56" s="25">
        <v>0</v>
      </c>
      <c r="D56" s="25">
        <v>0</v>
      </c>
      <c r="E56" s="25">
        <v>0</v>
      </c>
    </row>
    <row r="57" ht="30" spans="1:5">
      <c r="A57" s="18" t="s">
        <v>90</v>
      </c>
      <c r="B57" s="45" t="s">
        <v>16</v>
      </c>
      <c r="C57" s="45" t="s">
        <v>16</v>
      </c>
      <c r="D57" s="45" t="s">
        <v>16</v>
      </c>
      <c r="E57" s="45" t="s">
        <v>16</v>
      </c>
    </row>
    <row r="58" ht="15" spans="1:5">
      <c r="A58" s="19" t="s">
        <v>91</v>
      </c>
      <c r="B58" s="25">
        <v>0</v>
      </c>
      <c r="C58" s="25">
        <v>0</v>
      </c>
      <c r="D58" s="25">
        <v>0</v>
      </c>
      <c r="E58" s="25">
        <v>0</v>
      </c>
    </row>
    <row r="59" ht="15" spans="1:5">
      <c r="A59" s="19" t="s">
        <v>92</v>
      </c>
      <c r="B59" s="25">
        <v>0</v>
      </c>
      <c r="C59" s="25">
        <v>0</v>
      </c>
      <c r="D59" s="25">
        <v>0</v>
      </c>
      <c r="E59" s="25">
        <v>0</v>
      </c>
    </row>
    <row r="60" ht="15" spans="1:5">
      <c r="A60" s="19" t="s">
        <v>93</v>
      </c>
      <c r="B60" s="25">
        <v>0</v>
      </c>
      <c r="C60" s="25">
        <v>0</v>
      </c>
      <c r="D60" s="25">
        <v>0</v>
      </c>
      <c r="E60" s="25">
        <v>0</v>
      </c>
    </row>
    <row r="61" ht="30" spans="1:5">
      <c r="A61" s="28" t="s">
        <v>110</v>
      </c>
      <c r="B61" s="44">
        <f t="shared" ref="B61:E61" si="2">B52-B56+B58-B59+B60</f>
        <v>157.798774732166</v>
      </c>
      <c r="C61" s="44">
        <f t="shared" si="2"/>
        <v>157.498774732166</v>
      </c>
      <c r="D61" s="44">
        <f t="shared" si="2"/>
        <v>157.478774732166</v>
      </c>
      <c r="E61" s="44">
        <f t="shared" si="2"/>
        <v>157.478774732166</v>
      </c>
    </row>
    <row r="62" ht="30" spans="1:5">
      <c r="A62" s="30" t="s">
        <v>111</v>
      </c>
      <c r="B62" s="43" t="s">
        <v>16</v>
      </c>
      <c r="C62" s="43" t="s">
        <v>16</v>
      </c>
      <c r="D62" s="43" t="s">
        <v>16</v>
      </c>
      <c r="E62" s="43" t="s">
        <v>16</v>
      </c>
    </row>
    <row r="63" spans="1:5">
      <c r="A63" s="46"/>
      <c r="B63" s="47"/>
      <c r="C63" s="47"/>
      <c r="D63" s="47"/>
      <c r="E63" s="47"/>
    </row>
    <row r="64" ht="15" spans="1:5">
      <c r="A64" s="28" t="s">
        <v>97</v>
      </c>
      <c r="B64" s="44">
        <f>B17+B22-B50+B21+B33</f>
        <v>124.716375079048</v>
      </c>
      <c r="C64" s="44">
        <f>C17+C22-C50+C21+C33</f>
        <v>124.416375079048</v>
      </c>
      <c r="D64" s="44">
        <f>D17+D22-D50+D21+D33</f>
        <v>129.866375079047</v>
      </c>
      <c r="E64" s="44">
        <f>E17+E22-E50+E21+E33</f>
        <v>129.866375079047</v>
      </c>
    </row>
    <row r="65" ht="15" spans="1:5">
      <c r="A65" s="30" t="s">
        <v>98</v>
      </c>
      <c r="B65" s="43" t="s">
        <v>16</v>
      </c>
      <c r="C65" s="43" t="s">
        <v>16</v>
      </c>
      <c r="D65" s="43" t="s">
        <v>16</v>
      </c>
      <c r="E65" s="43" t="s">
        <v>16</v>
      </c>
    </row>
  </sheetData>
  <mergeCells count="2">
    <mergeCell ref="B1:C1"/>
    <mergeCell ref="D1:E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D52" sqref="D52"/>
    </sheetView>
  </sheetViews>
  <sheetFormatPr defaultColWidth="9" defaultRowHeight="14.25" outlineLevelCol="4"/>
  <cols>
    <col min="1" max="1" width="62.125" style="1" customWidth="1"/>
    <col min="2" max="2" width="17.875" style="2" customWidth="1"/>
    <col min="3" max="3" width="17.125" style="1" customWidth="1"/>
    <col min="4" max="4" width="17.875" style="2" customWidth="1"/>
    <col min="5" max="5" width="17.125" style="1" customWidth="1"/>
    <col min="6" max="16384" width="9" style="1"/>
  </cols>
  <sheetData>
    <row r="1" customHeight="1" spans="1:5">
      <c r="A1" s="3"/>
      <c r="B1" s="4" t="s">
        <v>101</v>
      </c>
      <c r="C1" s="4"/>
      <c r="D1" s="4" t="s">
        <v>102</v>
      </c>
      <c r="E1" s="4"/>
    </row>
    <row r="2" ht="29.25" customHeight="1" spans="1:5">
      <c r="A2" s="5" t="s">
        <v>10</v>
      </c>
      <c r="B2" s="6" t="s">
        <v>112</v>
      </c>
      <c r="C2" s="7" t="s">
        <v>113</v>
      </c>
      <c r="D2" s="6" t="s">
        <v>112</v>
      </c>
      <c r="E2" s="7" t="s">
        <v>114</v>
      </c>
    </row>
    <row r="3" ht="15" spans="1:5">
      <c r="A3" s="8" t="s">
        <v>11</v>
      </c>
      <c r="B3" s="9">
        <v>28</v>
      </c>
      <c r="C3" s="9">
        <v>28</v>
      </c>
      <c r="D3" s="9">
        <v>28</v>
      </c>
      <c r="E3" s="9">
        <v>28</v>
      </c>
    </row>
    <row r="4" ht="15" spans="1:5">
      <c r="A4" s="8" t="s">
        <v>13</v>
      </c>
      <c r="B4" s="9">
        <v>100</v>
      </c>
      <c r="C4" s="9">
        <v>100</v>
      </c>
      <c r="D4" s="9">
        <v>100</v>
      </c>
      <c r="E4" s="9">
        <v>100</v>
      </c>
    </row>
    <row r="5" ht="15" spans="1:5">
      <c r="A5" s="8" t="s">
        <v>15</v>
      </c>
      <c r="B5" s="38" t="s">
        <v>16</v>
      </c>
      <c r="C5" s="38" t="s">
        <v>16</v>
      </c>
      <c r="D5" s="38" t="s">
        <v>16</v>
      </c>
      <c r="E5" s="38" t="s">
        <v>16</v>
      </c>
    </row>
    <row r="6" ht="15" spans="1:5">
      <c r="A6" s="8" t="s">
        <v>17</v>
      </c>
      <c r="B6" s="38" t="s">
        <v>16</v>
      </c>
      <c r="C6" s="38" t="s">
        <v>16</v>
      </c>
      <c r="D6" s="38" t="s">
        <v>16</v>
      </c>
      <c r="E6" s="38" t="s">
        <v>16</v>
      </c>
    </row>
    <row r="7" ht="15" spans="1:5">
      <c r="A7" s="8" t="s">
        <v>19</v>
      </c>
      <c r="B7" s="48">
        <v>0.01</v>
      </c>
      <c r="C7" s="48">
        <v>0.01</v>
      </c>
      <c r="D7" s="48">
        <v>0.01</v>
      </c>
      <c r="E7" s="48">
        <v>0.01</v>
      </c>
    </row>
    <row r="8" ht="15" spans="1:5">
      <c r="A8" s="8" t="s">
        <v>20</v>
      </c>
      <c r="B8" s="38" t="s">
        <v>16</v>
      </c>
      <c r="C8" s="38" t="s">
        <v>16</v>
      </c>
      <c r="D8" s="38" t="s">
        <v>16</v>
      </c>
      <c r="E8" s="38" t="s">
        <v>16</v>
      </c>
    </row>
    <row r="9" ht="15" spans="1:5">
      <c r="A9" s="19" t="s">
        <v>21</v>
      </c>
      <c r="B9" s="25" t="s">
        <v>22</v>
      </c>
      <c r="C9" s="25" t="s">
        <v>22</v>
      </c>
      <c r="D9" s="25" t="s">
        <v>22</v>
      </c>
      <c r="E9" s="25" t="s">
        <v>22</v>
      </c>
    </row>
    <row r="10" ht="15" spans="1:5">
      <c r="A10" s="8" t="s">
        <v>24</v>
      </c>
      <c r="B10" s="17">
        <v>3</v>
      </c>
      <c r="C10" s="17">
        <v>3</v>
      </c>
      <c r="D10" s="17">
        <v>3</v>
      </c>
      <c r="E10" s="17">
        <v>3</v>
      </c>
    </row>
    <row r="11" spans="1:5">
      <c r="A11" s="5" t="s">
        <v>25</v>
      </c>
      <c r="B11" s="16"/>
      <c r="C11" s="16"/>
      <c r="D11" s="16"/>
      <c r="E11" s="16"/>
    </row>
    <row r="12" ht="15" customHeight="1" spans="1:5">
      <c r="A12" s="8" t="s">
        <v>26</v>
      </c>
      <c r="B12" s="9">
        <v>4</v>
      </c>
      <c r="C12" s="9">
        <v>4</v>
      </c>
      <c r="D12" s="9">
        <v>4</v>
      </c>
      <c r="E12" s="9">
        <v>4</v>
      </c>
    </row>
    <row r="13" ht="15" spans="1:5">
      <c r="A13" s="8" t="s">
        <v>28</v>
      </c>
      <c r="B13" s="17">
        <v>2</v>
      </c>
      <c r="C13" s="17">
        <v>2</v>
      </c>
      <c r="D13" s="17">
        <v>2</v>
      </c>
      <c r="E13" s="17">
        <v>2</v>
      </c>
    </row>
    <row r="14" ht="15" spans="1:5">
      <c r="A14" s="18" t="s">
        <v>29</v>
      </c>
      <c r="B14" s="17">
        <v>1</v>
      </c>
      <c r="C14" s="17">
        <v>1</v>
      </c>
      <c r="D14" s="17">
        <v>1</v>
      </c>
      <c r="E14" s="17">
        <v>1</v>
      </c>
    </row>
    <row r="15" ht="15" spans="1:5">
      <c r="A15" s="8" t="s">
        <v>31</v>
      </c>
      <c r="B15" s="17" t="s">
        <v>16</v>
      </c>
      <c r="C15" s="17" t="s">
        <v>16</v>
      </c>
      <c r="D15" s="17" t="s">
        <v>16</v>
      </c>
      <c r="E15" s="17" t="s">
        <v>16</v>
      </c>
    </row>
    <row r="16" ht="15" spans="1:5">
      <c r="A16" s="19" t="s">
        <v>33</v>
      </c>
      <c r="B16" s="25">
        <v>12</v>
      </c>
      <c r="C16" s="25">
        <v>12</v>
      </c>
      <c r="D16" s="25">
        <v>23</v>
      </c>
      <c r="E16" s="25">
        <v>23</v>
      </c>
    </row>
    <row r="17" ht="30" spans="1:5">
      <c r="A17" s="8" t="s">
        <v>35</v>
      </c>
      <c r="B17" s="9">
        <f>B16</f>
        <v>12</v>
      </c>
      <c r="C17" s="9">
        <f>C16</f>
        <v>12</v>
      </c>
      <c r="D17" s="9">
        <f>D16</f>
        <v>23</v>
      </c>
      <c r="E17" s="9">
        <f>E16</f>
        <v>23</v>
      </c>
    </row>
    <row r="18" ht="45" spans="1:5">
      <c r="A18" s="18" t="s">
        <v>37</v>
      </c>
      <c r="B18" s="17">
        <f>B19+10*LOG10(B12/B14)-B20</f>
        <v>11.0205999132796</v>
      </c>
      <c r="C18" s="17">
        <f>C19+10*LOG10(C12/C14)-C20</f>
        <v>11.0205999132796</v>
      </c>
      <c r="D18" s="17">
        <f>D19+10*LOG10(D12/D14)-D20</f>
        <v>11.0205999132796</v>
      </c>
      <c r="E18" s="17">
        <f>E19+10*LOG10(E12/E14)-E20</f>
        <v>11.0205999132796</v>
      </c>
    </row>
    <row r="19" ht="15" spans="1:5">
      <c r="A19" s="8" t="s">
        <v>39</v>
      </c>
      <c r="B19" s="9">
        <v>5</v>
      </c>
      <c r="C19" s="9">
        <v>5</v>
      </c>
      <c r="D19" s="9">
        <v>5</v>
      </c>
      <c r="E19" s="9">
        <v>5</v>
      </c>
    </row>
    <row r="20" ht="45" spans="1:5">
      <c r="A20" s="19" t="s">
        <v>41</v>
      </c>
      <c r="B20" s="25">
        <v>0</v>
      </c>
      <c r="C20" s="25">
        <v>0</v>
      </c>
      <c r="D20" s="25">
        <v>0</v>
      </c>
      <c r="E20" s="25">
        <v>0</v>
      </c>
    </row>
    <row r="21" ht="61.5" customHeight="1" spans="1:5">
      <c r="A21" s="18" t="s">
        <v>43</v>
      </c>
      <c r="B21" s="17">
        <v>0</v>
      </c>
      <c r="C21" s="17">
        <v>0</v>
      </c>
      <c r="D21" s="17">
        <v>0</v>
      </c>
      <c r="E21" s="17">
        <v>0</v>
      </c>
    </row>
    <row r="22" ht="15" spans="1:5">
      <c r="A22" s="8" t="s">
        <v>45</v>
      </c>
      <c r="B22" s="9">
        <v>0</v>
      </c>
      <c r="C22" s="9">
        <v>0</v>
      </c>
      <c r="D22" s="9">
        <v>0</v>
      </c>
      <c r="E22" s="9">
        <v>0</v>
      </c>
    </row>
    <row r="23" ht="15" spans="1:5">
      <c r="A23" s="8" t="s">
        <v>47</v>
      </c>
      <c r="B23" s="9">
        <v>0</v>
      </c>
      <c r="C23" s="9">
        <v>0</v>
      </c>
      <c r="D23" s="9">
        <v>0</v>
      </c>
      <c r="E23" s="9">
        <v>0</v>
      </c>
    </row>
    <row r="24" ht="30" spans="1:5">
      <c r="A24" s="8" t="s">
        <v>48</v>
      </c>
      <c r="B24" s="9">
        <v>1</v>
      </c>
      <c r="C24" s="9">
        <v>1</v>
      </c>
      <c r="D24" s="9">
        <v>1</v>
      </c>
      <c r="E24" s="9">
        <v>1</v>
      </c>
    </row>
    <row r="25" ht="15" spans="1:5">
      <c r="A25" s="8" t="s">
        <v>49</v>
      </c>
      <c r="B25" s="9">
        <f>B17+B18+B21+B22-B24</f>
        <v>22.0205999132796</v>
      </c>
      <c r="C25" s="9">
        <f>C17+C18+C21+C22-C24</f>
        <v>22.0205999132796</v>
      </c>
      <c r="D25" s="9">
        <f>D17+D18+D21+D22-D24</f>
        <v>33.0205999132796</v>
      </c>
      <c r="E25" s="9">
        <f>E17+E18+E21+E22-E24</f>
        <v>33.0205999132796</v>
      </c>
    </row>
    <row r="26" ht="15" spans="1:5">
      <c r="A26" s="8" t="s">
        <v>51</v>
      </c>
      <c r="B26" s="38" t="s">
        <v>16</v>
      </c>
      <c r="C26" s="38" t="s">
        <v>16</v>
      </c>
      <c r="D26" s="38" t="s">
        <v>16</v>
      </c>
      <c r="E26" s="38" t="s">
        <v>16</v>
      </c>
    </row>
    <row r="27" spans="1:5">
      <c r="A27" s="5" t="s">
        <v>52</v>
      </c>
      <c r="B27" s="16"/>
      <c r="C27" s="16"/>
      <c r="D27" s="16"/>
      <c r="E27" s="16"/>
    </row>
    <row r="28" ht="15" spans="1:5">
      <c r="A28" s="8" t="s">
        <v>115</v>
      </c>
      <c r="B28" s="17">
        <v>128</v>
      </c>
      <c r="C28" s="17">
        <v>128</v>
      </c>
      <c r="D28" s="17">
        <v>128</v>
      </c>
      <c r="E28" s="17">
        <v>128</v>
      </c>
    </row>
    <row r="29" ht="15" spans="1:5">
      <c r="A29" s="18" t="s">
        <v>54</v>
      </c>
      <c r="B29" s="17">
        <v>2</v>
      </c>
      <c r="C29" s="17">
        <v>2</v>
      </c>
      <c r="D29" s="17">
        <v>2</v>
      </c>
      <c r="E29" s="17">
        <v>2</v>
      </c>
    </row>
    <row r="30" ht="45" spans="1:5">
      <c r="A30" s="8" t="s">
        <v>55</v>
      </c>
      <c r="B30" s="17">
        <f>B31+10*LOG10(B28/B13)-B32</f>
        <v>26.0617997398389</v>
      </c>
      <c r="C30" s="17">
        <f>C31+10*LOG10(C28/C13)-C32</f>
        <v>26.0617997398389</v>
      </c>
      <c r="D30" s="17">
        <f>D31+10*LOG10(D28/D13)-D32</f>
        <v>20.5917997398389</v>
      </c>
      <c r="E30" s="17">
        <f>E31+10*LOG10(E28/E13)-E32</f>
        <v>20.5917997398389</v>
      </c>
    </row>
    <row r="31" ht="15" spans="1:5">
      <c r="A31" s="8" t="s">
        <v>56</v>
      </c>
      <c r="B31" s="9">
        <v>8</v>
      </c>
      <c r="C31" s="9">
        <v>8</v>
      </c>
      <c r="D31" s="9">
        <v>8</v>
      </c>
      <c r="E31" s="9">
        <v>8</v>
      </c>
    </row>
    <row r="32" ht="45" spans="1:5">
      <c r="A32" s="19" t="s">
        <v>57</v>
      </c>
      <c r="B32" s="25">
        <v>0</v>
      </c>
      <c r="C32" s="25">
        <v>0</v>
      </c>
      <c r="D32" s="25">
        <v>5.47</v>
      </c>
      <c r="E32" s="25">
        <v>5.47</v>
      </c>
    </row>
    <row r="33" ht="28.5" spans="1:5">
      <c r="A33" s="23" t="s">
        <v>107</v>
      </c>
      <c r="B33" s="25">
        <v>0</v>
      </c>
      <c r="C33" s="25">
        <v>0</v>
      </c>
      <c r="D33" s="25">
        <v>0</v>
      </c>
      <c r="E33" s="25">
        <v>0</v>
      </c>
    </row>
    <row r="34" ht="30" spans="1:5">
      <c r="A34" s="8" t="s">
        <v>59</v>
      </c>
      <c r="B34" s="9">
        <v>3</v>
      </c>
      <c r="C34" s="9">
        <v>3</v>
      </c>
      <c r="D34" s="9">
        <v>3</v>
      </c>
      <c r="E34" s="9">
        <v>3</v>
      </c>
    </row>
    <row r="35" ht="15" spans="1:5">
      <c r="A35" s="8" t="s">
        <v>60</v>
      </c>
      <c r="B35" s="9">
        <v>5</v>
      </c>
      <c r="C35" s="9">
        <v>5</v>
      </c>
      <c r="D35" s="9">
        <v>7</v>
      </c>
      <c r="E35" s="9">
        <v>7</v>
      </c>
    </row>
    <row r="36" ht="15" spans="1:5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</row>
    <row r="37" ht="15" spans="1:5">
      <c r="A37" s="19" t="s">
        <v>63</v>
      </c>
      <c r="B37" s="25">
        <v>-999</v>
      </c>
      <c r="C37" s="25">
        <v>-999</v>
      </c>
      <c r="D37" s="25">
        <v>-999</v>
      </c>
      <c r="E37" s="25">
        <v>-999</v>
      </c>
    </row>
    <row r="38" ht="15" spans="1:5">
      <c r="A38" s="18" t="s">
        <v>65</v>
      </c>
      <c r="B38" s="17" t="s">
        <v>16</v>
      </c>
      <c r="C38" s="17" t="s">
        <v>16</v>
      </c>
      <c r="D38" s="17" t="s">
        <v>16</v>
      </c>
      <c r="E38" s="17" t="s">
        <v>16</v>
      </c>
    </row>
    <row r="39" ht="30" spans="1:5">
      <c r="A39" s="8" t="s">
        <v>66</v>
      </c>
      <c r="B39" s="17">
        <f>10*LOG10(10^((B35+B36)/10)+10^(B37/10))</f>
        <v>-169</v>
      </c>
      <c r="C39" s="17">
        <f>10*LOG10(10^((C35+C36)/10)+10^(C37/10))</f>
        <v>-169</v>
      </c>
      <c r="D39" s="17">
        <f>10*LOG10(10^((D35+D36)/10)+10^(D37/10))</f>
        <v>-167</v>
      </c>
      <c r="E39" s="17">
        <f>10*LOG10(10^((E35+E36)/10)+10^(E37/10))</f>
        <v>-167</v>
      </c>
    </row>
    <row r="40" ht="30" spans="1:5">
      <c r="A40" s="8" t="s">
        <v>109</v>
      </c>
      <c r="B40" s="38" t="s">
        <v>16</v>
      </c>
      <c r="C40" s="38" t="s">
        <v>16</v>
      </c>
      <c r="D40" s="38" t="s">
        <v>16</v>
      </c>
      <c r="E40" s="38" t="s">
        <v>16</v>
      </c>
    </row>
    <row r="41" ht="15" spans="1:5">
      <c r="A41" s="26" t="s">
        <v>68</v>
      </c>
      <c r="B41" s="17">
        <f t="shared" ref="B41:E41" si="0">1*12*120*1000</f>
        <v>1440000</v>
      </c>
      <c r="C41" s="17">
        <f t="shared" si="0"/>
        <v>1440000</v>
      </c>
      <c r="D41" s="17">
        <f t="shared" si="0"/>
        <v>1440000</v>
      </c>
      <c r="E41" s="17">
        <f t="shared" si="0"/>
        <v>1440000</v>
      </c>
    </row>
    <row r="42" ht="15" spans="1:5">
      <c r="A42" s="26" t="s">
        <v>70</v>
      </c>
      <c r="B42" s="17" t="s">
        <v>16</v>
      </c>
      <c r="C42" s="17" t="s">
        <v>16</v>
      </c>
      <c r="D42" s="17" t="s">
        <v>16</v>
      </c>
      <c r="E42" s="17" t="s">
        <v>16</v>
      </c>
    </row>
    <row r="43" ht="15" spans="1:5">
      <c r="A43" s="8" t="s">
        <v>71</v>
      </c>
      <c r="B43" s="17">
        <f>B39+10*LOG10(B41)</f>
        <v>-107.416375079048</v>
      </c>
      <c r="C43" s="17">
        <f>C39+10*LOG10(C41)</f>
        <v>-107.416375079048</v>
      </c>
      <c r="D43" s="17">
        <f>D39+10*LOG10(D41)</f>
        <v>-105.416375079047</v>
      </c>
      <c r="E43" s="17">
        <f>E39+10*LOG10(E41)</f>
        <v>-105.416375079047</v>
      </c>
    </row>
    <row r="44" ht="15" spans="1:5">
      <c r="A44" s="8" t="s">
        <v>72</v>
      </c>
      <c r="B44" s="38" t="s">
        <v>16</v>
      </c>
      <c r="C44" s="38" t="s">
        <v>16</v>
      </c>
      <c r="D44" s="38" t="s">
        <v>16</v>
      </c>
      <c r="E44" s="38" t="s">
        <v>16</v>
      </c>
    </row>
    <row r="45" ht="15" spans="1:5">
      <c r="A45" s="23" t="s">
        <v>73</v>
      </c>
      <c r="B45" s="27">
        <v>-3.3</v>
      </c>
      <c r="C45" s="27">
        <v>-3.4</v>
      </c>
      <c r="D45" s="27">
        <v>0.9</v>
      </c>
      <c r="E45" s="27">
        <v>0.9</v>
      </c>
    </row>
    <row r="46" ht="15" spans="1:5">
      <c r="A46" s="26" t="s">
        <v>75</v>
      </c>
      <c r="B46" s="17" t="s">
        <v>16</v>
      </c>
      <c r="C46" s="17" t="s">
        <v>16</v>
      </c>
      <c r="D46" s="17" t="s">
        <v>16</v>
      </c>
      <c r="E46" s="17" t="s">
        <v>16</v>
      </c>
    </row>
    <row r="47" ht="15" spans="1:5">
      <c r="A47" s="8" t="s">
        <v>76</v>
      </c>
      <c r="B47" s="9">
        <v>2</v>
      </c>
      <c r="C47" s="9">
        <v>2</v>
      </c>
      <c r="D47" s="9">
        <v>2</v>
      </c>
      <c r="E47" s="9">
        <v>2</v>
      </c>
    </row>
    <row r="48" ht="30" spans="1:5">
      <c r="A48" s="8" t="s">
        <v>77</v>
      </c>
      <c r="B48" s="9">
        <v>0</v>
      </c>
      <c r="C48" s="9">
        <v>0</v>
      </c>
      <c r="D48" s="9">
        <v>0</v>
      </c>
      <c r="E48" s="9">
        <v>0</v>
      </c>
    </row>
    <row r="49" ht="33.75" customHeight="1" spans="1:5">
      <c r="A49" s="8" t="s">
        <v>79</v>
      </c>
      <c r="B49" s="38" t="s">
        <v>16</v>
      </c>
      <c r="C49" s="38" t="s">
        <v>16</v>
      </c>
      <c r="D49" s="38" t="s">
        <v>16</v>
      </c>
      <c r="E49" s="38" t="s">
        <v>16</v>
      </c>
    </row>
    <row r="50" ht="30" spans="1:5">
      <c r="A50" s="8" t="s">
        <v>80</v>
      </c>
      <c r="B50" s="17">
        <f>B43+B45+B47-B48</f>
        <v>-108.716375079048</v>
      </c>
      <c r="C50" s="17">
        <f>C43+C45+C47-C48</f>
        <v>-108.816375079048</v>
      </c>
      <c r="D50" s="17">
        <f>D43+D45+D47-D48</f>
        <v>-102.516375079047</v>
      </c>
      <c r="E50" s="17">
        <f>E43+E45+E47-E48</f>
        <v>-102.516375079047</v>
      </c>
    </row>
    <row r="51" ht="30" spans="1:5">
      <c r="A51" s="8" t="s">
        <v>82</v>
      </c>
      <c r="B51" s="17" t="s">
        <v>16</v>
      </c>
      <c r="C51" s="17" t="s">
        <v>16</v>
      </c>
      <c r="D51" s="17" t="s">
        <v>16</v>
      </c>
      <c r="E51" s="17" t="s">
        <v>16</v>
      </c>
    </row>
    <row r="52" ht="30" spans="1:5">
      <c r="A52" s="28" t="s">
        <v>83</v>
      </c>
      <c r="B52" s="44">
        <f t="shared" ref="B52:E52" si="1">B25+B30+B33-B34-B50</f>
        <v>153.798774732166</v>
      </c>
      <c r="C52" s="44">
        <f t="shared" si="1"/>
        <v>153.898774732166</v>
      </c>
      <c r="D52" s="44">
        <f t="shared" si="1"/>
        <v>153.128774732166</v>
      </c>
      <c r="E52" s="44">
        <f t="shared" si="1"/>
        <v>153.128774732166</v>
      </c>
    </row>
    <row r="53" ht="30" spans="1:5">
      <c r="A53" s="30" t="s">
        <v>85</v>
      </c>
      <c r="B53" s="43" t="s">
        <v>16</v>
      </c>
      <c r="C53" s="43" t="s">
        <v>16</v>
      </c>
      <c r="D53" s="43" t="s">
        <v>16</v>
      </c>
      <c r="E53" s="43" t="s">
        <v>16</v>
      </c>
    </row>
    <row r="54" spans="1:5">
      <c r="A54" s="5" t="s">
        <v>86</v>
      </c>
      <c r="B54" s="16"/>
      <c r="C54" s="16"/>
      <c r="D54" s="16"/>
      <c r="E54" s="16"/>
    </row>
    <row r="55" ht="16.5" customHeight="1" spans="1:5">
      <c r="A55" s="19" t="s">
        <v>87</v>
      </c>
      <c r="B55" s="25">
        <v>0</v>
      </c>
      <c r="C55" s="25">
        <v>0</v>
      </c>
      <c r="D55" s="25">
        <v>0</v>
      </c>
      <c r="E55" s="25">
        <v>0</v>
      </c>
    </row>
    <row r="56" ht="30" spans="1:5">
      <c r="A56" s="19" t="s">
        <v>89</v>
      </c>
      <c r="B56" s="25">
        <v>0</v>
      </c>
      <c r="C56" s="25">
        <v>0</v>
      </c>
      <c r="D56" s="25">
        <v>0</v>
      </c>
      <c r="E56" s="25">
        <v>0</v>
      </c>
    </row>
    <row r="57" ht="30" spans="1:5">
      <c r="A57" s="18" t="s">
        <v>90</v>
      </c>
      <c r="B57" s="45" t="s">
        <v>16</v>
      </c>
      <c r="C57" s="45" t="s">
        <v>16</v>
      </c>
      <c r="D57" s="45" t="s">
        <v>16</v>
      </c>
      <c r="E57" s="45" t="s">
        <v>16</v>
      </c>
    </row>
    <row r="58" ht="15" spans="1:5">
      <c r="A58" s="19" t="s">
        <v>91</v>
      </c>
      <c r="B58" s="25">
        <v>0</v>
      </c>
      <c r="C58" s="25">
        <v>0</v>
      </c>
      <c r="D58" s="25">
        <v>0</v>
      </c>
      <c r="E58" s="25">
        <v>0</v>
      </c>
    </row>
    <row r="59" ht="15" spans="1:5">
      <c r="A59" s="19" t="s">
        <v>92</v>
      </c>
      <c r="B59" s="25">
        <v>0</v>
      </c>
      <c r="C59" s="25">
        <v>0</v>
      </c>
      <c r="D59" s="25">
        <v>0</v>
      </c>
      <c r="E59" s="25">
        <v>0</v>
      </c>
    </row>
    <row r="60" ht="15" spans="1:5">
      <c r="A60" s="19" t="s">
        <v>93</v>
      </c>
      <c r="B60" s="25">
        <v>0</v>
      </c>
      <c r="C60" s="25">
        <v>0</v>
      </c>
      <c r="D60" s="25">
        <v>0</v>
      </c>
      <c r="E60" s="25">
        <v>0</v>
      </c>
    </row>
    <row r="61" ht="30" spans="1:5">
      <c r="A61" s="28" t="s">
        <v>110</v>
      </c>
      <c r="B61" s="44">
        <f t="shared" ref="B61:E61" si="2">B52-B56+B58-B59+B60</f>
        <v>153.798774732166</v>
      </c>
      <c r="C61" s="44">
        <f t="shared" si="2"/>
        <v>153.898774732166</v>
      </c>
      <c r="D61" s="44">
        <f t="shared" si="2"/>
        <v>153.128774732166</v>
      </c>
      <c r="E61" s="44">
        <f t="shared" si="2"/>
        <v>153.128774732166</v>
      </c>
    </row>
    <row r="62" ht="30" spans="1:5">
      <c r="A62" s="30" t="s">
        <v>111</v>
      </c>
      <c r="B62" s="43" t="s">
        <v>16</v>
      </c>
      <c r="C62" s="43" t="s">
        <v>16</v>
      </c>
      <c r="D62" s="43" t="s">
        <v>16</v>
      </c>
      <c r="E62" s="43" t="s">
        <v>16</v>
      </c>
    </row>
    <row r="63" spans="1:5">
      <c r="A63" s="46"/>
      <c r="B63" s="47"/>
      <c r="C63" s="47"/>
      <c r="D63" s="47"/>
      <c r="E63" s="47"/>
    </row>
    <row r="64" ht="15" spans="1:5">
      <c r="A64" s="28" t="s">
        <v>97</v>
      </c>
      <c r="B64" s="44">
        <f>B17+B22-B50+B21+B33</f>
        <v>120.716375079048</v>
      </c>
      <c r="C64" s="44">
        <f>C17+C22-C50+C21+C33</f>
        <v>120.816375079048</v>
      </c>
      <c r="D64" s="44">
        <f>D17+D22-D50+D21+D33</f>
        <v>125.516375079047</v>
      </c>
      <c r="E64" s="44">
        <f>E17+E22-E50+E21+E33</f>
        <v>125.516375079047</v>
      </c>
    </row>
    <row r="65" ht="15" spans="1:5">
      <c r="A65" s="30" t="s">
        <v>98</v>
      </c>
      <c r="B65" s="43" t="s">
        <v>16</v>
      </c>
      <c r="C65" s="43" t="s">
        <v>16</v>
      </c>
      <c r="D65" s="43" t="s">
        <v>16</v>
      </c>
      <c r="E65" s="43" t="s">
        <v>16</v>
      </c>
    </row>
  </sheetData>
  <mergeCells count="2">
    <mergeCell ref="B1:C1"/>
    <mergeCell ref="D1:E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65"/>
  <sheetViews>
    <sheetView workbookViewId="0">
      <pane xSplit="1" ySplit="1" topLeftCell="B41" activePane="bottomRight" state="frozen"/>
      <selection/>
      <selection pane="topRight"/>
      <selection pane="bottomLeft"/>
      <selection pane="bottomRight" activeCell="E52" sqref="E52"/>
    </sheetView>
  </sheetViews>
  <sheetFormatPr defaultColWidth="9" defaultRowHeight="14.25" outlineLevelCol="4"/>
  <cols>
    <col min="1" max="1" width="62.125" style="1" customWidth="1"/>
    <col min="2" max="2" width="17.875" style="2" customWidth="1"/>
    <col min="3" max="3" width="17.125" style="1" customWidth="1"/>
    <col min="4" max="4" width="17.875" style="2" customWidth="1"/>
    <col min="5" max="5" width="17.125" style="1" customWidth="1"/>
    <col min="6" max="16384" width="9" style="1"/>
  </cols>
  <sheetData>
    <row r="1" customHeight="1" spans="1:5">
      <c r="A1" s="3"/>
      <c r="B1" s="4" t="s">
        <v>101</v>
      </c>
      <c r="C1" s="4"/>
      <c r="D1" s="4" t="s">
        <v>102</v>
      </c>
      <c r="E1" s="4"/>
    </row>
    <row r="2" ht="29.25" customHeight="1" spans="1:5">
      <c r="A2" s="5" t="s">
        <v>10</v>
      </c>
      <c r="B2" s="36" t="s">
        <v>112</v>
      </c>
      <c r="C2" s="37" t="s">
        <v>113</v>
      </c>
      <c r="D2" s="36" t="s">
        <v>112</v>
      </c>
      <c r="E2" s="37" t="s">
        <v>114</v>
      </c>
    </row>
    <row r="3" ht="15" spans="1:5">
      <c r="A3" s="8" t="s">
        <v>11</v>
      </c>
      <c r="B3" s="9">
        <v>28</v>
      </c>
      <c r="C3" s="9">
        <v>28</v>
      </c>
      <c r="D3" s="9">
        <v>28</v>
      </c>
      <c r="E3" s="9">
        <v>28</v>
      </c>
    </row>
    <row r="4" ht="15" spans="1:5">
      <c r="A4" s="8" t="s">
        <v>13</v>
      </c>
      <c r="B4" s="9">
        <v>100</v>
      </c>
      <c r="C4" s="9">
        <v>100</v>
      </c>
      <c r="D4" s="9">
        <v>100</v>
      </c>
      <c r="E4" s="9">
        <v>100</v>
      </c>
    </row>
    <row r="5" ht="15" spans="1:5">
      <c r="A5" s="8" t="s">
        <v>15</v>
      </c>
      <c r="B5" s="38" t="s">
        <v>16</v>
      </c>
      <c r="C5" s="38" t="s">
        <v>16</v>
      </c>
      <c r="D5" s="38" t="s">
        <v>16</v>
      </c>
      <c r="E5" s="38" t="s">
        <v>16</v>
      </c>
    </row>
    <row r="6" ht="15" spans="1:5">
      <c r="A6" s="8" t="s">
        <v>17</v>
      </c>
      <c r="B6" s="38" t="s">
        <v>16</v>
      </c>
      <c r="C6" s="38" t="s">
        <v>16</v>
      </c>
      <c r="D6" s="38" t="s">
        <v>16</v>
      </c>
      <c r="E6" s="38" t="s">
        <v>16</v>
      </c>
    </row>
    <row r="7" ht="15" spans="1:5">
      <c r="A7" s="8" t="s">
        <v>19</v>
      </c>
      <c r="B7" s="48">
        <v>0.01</v>
      </c>
      <c r="C7" s="48">
        <v>0.01</v>
      </c>
      <c r="D7" s="48">
        <v>0.01</v>
      </c>
      <c r="E7" s="48">
        <v>0.01</v>
      </c>
    </row>
    <row r="8" ht="15" spans="1:5">
      <c r="A8" s="8" t="s">
        <v>20</v>
      </c>
      <c r="B8" s="38" t="s">
        <v>16</v>
      </c>
      <c r="C8" s="38" t="s">
        <v>16</v>
      </c>
      <c r="D8" s="38" t="s">
        <v>16</v>
      </c>
      <c r="E8" s="38" t="s">
        <v>16</v>
      </c>
    </row>
    <row r="9" ht="15" spans="1:5">
      <c r="A9" s="19" t="s">
        <v>21</v>
      </c>
      <c r="B9" s="25" t="s">
        <v>22</v>
      </c>
      <c r="C9" s="25" t="s">
        <v>22</v>
      </c>
      <c r="D9" s="25" t="s">
        <v>22</v>
      </c>
      <c r="E9" s="25" t="s">
        <v>22</v>
      </c>
    </row>
    <row r="10" ht="15" spans="1:5">
      <c r="A10" s="8" t="s">
        <v>24</v>
      </c>
      <c r="B10" s="17">
        <v>3</v>
      </c>
      <c r="C10" s="17">
        <v>3</v>
      </c>
      <c r="D10" s="17">
        <v>3</v>
      </c>
      <c r="E10" s="17">
        <v>3</v>
      </c>
    </row>
    <row r="11" spans="1:5">
      <c r="A11" s="5" t="s">
        <v>25</v>
      </c>
      <c r="B11" s="16"/>
      <c r="C11" s="16"/>
      <c r="D11" s="16"/>
      <c r="E11" s="16"/>
    </row>
    <row r="12" ht="15" customHeight="1" spans="1:5">
      <c r="A12" s="8" t="s">
        <v>26</v>
      </c>
      <c r="B12" s="9">
        <v>4</v>
      </c>
      <c r="C12" s="9">
        <v>4</v>
      </c>
      <c r="D12" s="9">
        <v>4</v>
      </c>
      <c r="E12" s="9">
        <v>4</v>
      </c>
    </row>
    <row r="13" ht="15" spans="1:5">
      <c r="A13" s="8" t="s">
        <v>28</v>
      </c>
      <c r="B13" s="17">
        <v>2</v>
      </c>
      <c r="C13" s="17">
        <v>2</v>
      </c>
      <c r="D13" s="17">
        <v>2</v>
      </c>
      <c r="E13" s="17">
        <v>2</v>
      </c>
    </row>
    <row r="14" ht="15" spans="1:5">
      <c r="A14" s="18" t="s">
        <v>29</v>
      </c>
      <c r="B14" s="17">
        <v>1</v>
      </c>
      <c r="C14" s="17">
        <v>1</v>
      </c>
      <c r="D14" s="17">
        <v>1</v>
      </c>
      <c r="E14" s="17">
        <v>1</v>
      </c>
    </row>
    <row r="15" ht="15" spans="1:5">
      <c r="A15" s="8" t="s">
        <v>31</v>
      </c>
      <c r="B15" s="17" t="s">
        <v>16</v>
      </c>
      <c r="C15" s="17" t="s">
        <v>16</v>
      </c>
      <c r="D15" s="17" t="s">
        <v>16</v>
      </c>
      <c r="E15" s="17" t="s">
        <v>16</v>
      </c>
    </row>
    <row r="16" ht="15" spans="1:5">
      <c r="A16" s="19" t="s">
        <v>33</v>
      </c>
      <c r="B16" s="25">
        <v>12</v>
      </c>
      <c r="C16" s="25">
        <v>12</v>
      </c>
      <c r="D16" s="25">
        <v>23</v>
      </c>
      <c r="E16" s="25">
        <v>23</v>
      </c>
    </row>
    <row r="17" ht="30" spans="1:5">
      <c r="A17" s="8" t="s">
        <v>35</v>
      </c>
      <c r="B17" s="9">
        <f>B16</f>
        <v>12</v>
      </c>
      <c r="C17" s="9">
        <f>C16</f>
        <v>12</v>
      </c>
      <c r="D17" s="9">
        <f>D16</f>
        <v>23</v>
      </c>
      <c r="E17" s="9">
        <f>E16</f>
        <v>23</v>
      </c>
    </row>
    <row r="18" ht="45" spans="1:5">
      <c r="A18" s="18" t="s">
        <v>37</v>
      </c>
      <c r="B18" s="17">
        <f>B19+10*LOG10(B12/B14)-B20</f>
        <v>11.0205999132796</v>
      </c>
      <c r="C18" s="17">
        <f>C19+10*LOG10(C12/C14)-C20</f>
        <v>11.0205999132796</v>
      </c>
      <c r="D18" s="17">
        <f>D19+10*LOG10(D12/D14)-D20</f>
        <v>11.0205999132796</v>
      </c>
      <c r="E18" s="17">
        <f>E19+10*LOG10(E12/E14)-E20</f>
        <v>11.0205999132796</v>
      </c>
    </row>
    <row r="19" ht="15" spans="1:5">
      <c r="A19" s="8" t="s">
        <v>39</v>
      </c>
      <c r="B19" s="9">
        <v>5</v>
      </c>
      <c r="C19" s="9">
        <v>5</v>
      </c>
      <c r="D19" s="9">
        <v>5</v>
      </c>
      <c r="E19" s="9">
        <v>5</v>
      </c>
    </row>
    <row r="20" ht="45" spans="1:5">
      <c r="A20" s="19" t="s">
        <v>41</v>
      </c>
      <c r="B20" s="25">
        <v>0</v>
      </c>
      <c r="C20" s="25">
        <v>0</v>
      </c>
      <c r="D20" s="25">
        <v>0</v>
      </c>
      <c r="E20" s="25">
        <v>0</v>
      </c>
    </row>
    <row r="21" ht="61.5" customHeight="1" spans="1:5">
      <c r="A21" s="18" t="s">
        <v>43</v>
      </c>
      <c r="B21" s="17">
        <v>0</v>
      </c>
      <c r="C21" s="17">
        <v>0</v>
      </c>
      <c r="D21" s="17">
        <v>0</v>
      </c>
      <c r="E21" s="17">
        <v>0</v>
      </c>
    </row>
    <row r="22" ht="15" spans="1:5">
      <c r="A22" s="8" t="s">
        <v>45</v>
      </c>
      <c r="B22" s="9">
        <v>0</v>
      </c>
      <c r="C22" s="9">
        <v>0</v>
      </c>
      <c r="D22" s="9">
        <v>0</v>
      </c>
      <c r="E22" s="9">
        <v>0</v>
      </c>
    </row>
    <row r="23" ht="15" spans="1:5">
      <c r="A23" s="8" t="s">
        <v>47</v>
      </c>
      <c r="B23" s="9">
        <v>0</v>
      </c>
      <c r="C23" s="9">
        <v>0</v>
      </c>
      <c r="D23" s="9">
        <v>0</v>
      </c>
      <c r="E23" s="9">
        <v>0</v>
      </c>
    </row>
    <row r="24" ht="30" spans="1:5">
      <c r="A24" s="8" t="s">
        <v>48</v>
      </c>
      <c r="B24" s="9">
        <v>1</v>
      </c>
      <c r="C24" s="9">
        <v>1</v>
      </c>
      <c r="D24" s="9">
        <v>1</v>
      </c>
      <c r="E24" s="9">
        <v>1</v>
      </c>
    </row>
    <row r="25" ht="15" spans="1:5">
      <c r="A25" s="8" t="s">
        <v>49</v>
      </c>
      <c r="B25" s="9">
        <f>B17+B18+B21+B22-B24</f>
        <v>22.0205999132796</v>
      </c>
      <c r="C25" s="9">
        <f>C17+C18+C21+C22-C24</f>
        <v>22.0205999132796</v>
      </c>
      <c r="D25" s="9">
        <f>D17+D18+D21+D22-D24</f>
        <v>33.0205999132796</v>
      </c>
      <c r="E25" s="9">
        <f>E17+E18+E21+E22-E24</f>
        <v>33.0205999132796</v>
      </c>
    </row>
    <row r="26" ht="15" spans="1:5">
      <c r="A26" s="8" t="s">
        <v>51</v>
      </c>
      <c r="B26" s="38" t="s">
        <v>16</v>
      </c>
      <c r="C26" s="38" t="s">
        <v>16</v>
      </c>
      <c r="D26" s="38" t="s">
        <v>16</v>
      </c>
      <c r="E26" s="38" t="s">
        <v>16</v>
      </c>
    </row>
    <row r="27" spans="1:5">
      <c r="A27" s="5" t="s">
        <v>52</v>
      </c>
      <c r="B27" s="16"/>
      <c r="C27" s="16"/>
      <c r="D27" s="16"/>
      <c r="E27" s="16"/>
    </row>
    <row r="28" ht="15" spans="1:5">
      <c r="A28" s="8" t="s">
        <v>115</v>
      </c>
      <c r="B28" s="17">
        <v>128</v>
      </c>
      <c r="C28" s="17">
        <v>128</v>
      </c>
      <c r="D28" s="17">
        <v>128</v>
      </c>
      <c r="E28" s="17">
        <v>128</v>
      </c>
    </row>
    <row r="29" ht="15" spans="1:5">
      <c r="A29" s="18" t="s">
        <v>54</v>
      </c>
      <c r="B29" s="17">
        <v>2</v>
      </c>
      <c r="C29" s="17">
        <v>2</v>
      </c>
      <c r="D29" s="17">
        <v>2</v>
      </c>
      <c r="E29" s="17">
        <v>2</v>
      </c>
    </row>
    <row r="30" ht="45" spans="1:5">
      <c r="A30" s="8" t="s">
        <v>55</v>
      </c>
      <c r="B30" s="17">
        <f>B31+10*LOG10(B28/B13)-B32</f>
        <v>26.0617997398389</v>
      </c>
      <c r="C30" s="17">
        <f>C31+10*LOG10(C28/C13)-C32</f>
        <v>26.0617997398389</v>
      </c>
      <c r="D30" s="17">
        <f>D31+10*LOG10(D28/D13)-D32</f>
        <v>20.5917997398389</v>
      </c>
      <c r="E30" s="17">
        <f>E31+10*LOG10(E28/E13)-E32</f>
        <v>20.5917997398389</v>
      </c>
    </row>
    <row r="31" ht="15" spans="1:5">
      <c r="A31" s="8" t="s">
        <v>56</v>
      </c>
      <c r="B31" s="9">
        <v>8</v>
      </c>
      <c r="C31" s="9">
        <v>8</v>
      </c>
      <c r="D31" s="9">
        <v>8</v>
      </c>
      <c r="E31" s="9">
        <v>8</v>
      </c>
    </row>
    <row r="32" ht="45" spans="1:5">
      <c r="A32" s="19" t="s">
        <v>57</v>
      </c>
      <c r="B32" s="25">
        <v>0</v>
      </c>
      <c r="C32" s="25">
        <v>0</v>
      </c>
      <c r="D32" s="25">
        <v>5.47</v>
      </c>
      <c r="E32" s="25">
        <v>5.47</v>
      </c>
    </row>
    <row r="33" ht="28.5" spans="1:5">
      <c r="A33" s="23" t="s">
        <v>107</v>
      </c>
      <c r="B33" s="25">
        <v>0</v>
      </c>
      <c r="C33" s="25">
        <v>0</v>
      </c>
      <c r="D33" s="25">
        <v>0</v>
      </c>
      <c r="E33" s="25">
        <v>0</v>
      </c>
    </row>
    <row r="34" ht="30" spans="1:5">
      <c r="A34" s="8" t="s">
        <v>59</v>
      </c>
      <c r="B34" s="9">
        <v>3</v>
      </c>
      <c r="C34" s="9">
        <v>3</v>
      </c>
      <c r="D34" s="9">
        <v>3</v>
      </c>
      <c r="E34" s="9">
        <v>3</v>
      </c>
    </row>
    <row r="35" ht="15" spans="1:5">
      <c r="A35" s="8" t="s">
        <v>60</v>
      </c>
      <c r="B35" s="9">
        <v>5</v>
      </c>
      <c r="C35" s="9">
        <v>5</v>
      </c>
      <c r="D35" s="9">
        <v>7</v>
      </c>
      <c r="E35" s="9">
        <v>7</v>
      </c>
    </row>
    <row r="36" ht="15" spans="1:5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</row>
    <row r="37" ht="15" spans="1:5">
      <c r="A37" s="19" t="s">
        <v>63</v>
      </c>
      <c r="B37" s="25">
        <v>-999</v>
      </c>
      <c r="C37" s="25">
        <v>-999</v>
      </c>
      <c r="D37" s="25">
        <v>-999</v>
      </c>
      <c r="E37" s="25">
        <v>-999</v>
      </c>
    </row>
    <row r="38" ht="15" spans="1:5">
      <c r="A38" s="18" t="s">
        <v>65</v>
      </c>
      <c r="B38" s="17" t="s">
        <v>16</v>
      </c>
      <c r="C38" s="17" t="s">
        <v>16</v>
      </c>
      <c r="D38" s="17" t="s">
        <v>16</v>
      </c>
      <c r="E38" s="17" t="s">
        <v>16</v>
      </c>
    </row>
    <row r="39" ht="30" spans="1:5">
      <c r="A39" s="8" t="s">
        <v>66</v>
      </c>
      <c r="B39" s="17">
        <f>10*LOG10(10^((B35+B36)/10)+10^(B37/10))</f>
        <v>-169</v>
      </c>
      <c r="C39" s="17">
        <f>10*LOG10(10^((C35+C36)/10)+10^(C37/10))</f>
        <v>-169</v>
      </c>
      <c r="D39" s="17">
        <f>10*LOG10(10^((D35+D36)/10)+10^(D37/10))</f>
        <v>-167</v>
      </c>
      <c r="E39" s="17">
        <f>10*LOG10(10^((E35+E36)/10)+10^(E37/10))</f>
        <v>-167</v>
      </c>
    </row>
    <row r="40" ht="30" spans="1:5">
      <c r="A40" s="8" t="s">
        <v>109</v>
      </c>
      <c r="B40" s="38" t="s">
        <v>16</v>
      </c>
      <c r="C40" s="38" t="s">
        <v>16</v>
      </c>
      <c r="D40" s="38" t="s">
        <v>16</v>
      </c>
      <c r="E40" s="38" t="s">
        <v>16</v>
      </c>
    </row>
    <row r="41" ht="15" spans="1:5">
      <c r="A41" s="26" t="s">
        <v>68</v>
      </c>
      <c r="B41" s="17">
        <f t="shared" ref="B41:E41" si="0">1*12*120*1000</f>
        <v>1440000</v>
      </c>
      <c r="C41" s="17">
        <f t="shared" si="0"/>
        <v>1440000</v>
      </c>
      <c r="D41" s="17">
        <f t="shared" si="0"/>
        <v>1440000</v>
      </c>
      <c r="E41" s="17">
        <f t="shared" si="0"/>
        <v>1440000</v>
      </c>
    </row>
    <row r="42" ht="15" spans="1:5">
      <c r="A42" s="26" t="s">
        <v>70</v>
      </c>
      <c r="B42" s="17" t="s">
        <v>16</v>
      </c>
      <c r="C42" s="17" t="s">
        <v>16</v>
      </c>
      <c r="D42" s="17" t="s">
        <v>16</v>
      </c>
      <c r="E42" s="17" t="s">
        <v>16</v>
      </c>
    </row>
    <row r="43" ht="15" spans="1:5">
      <c r="A43" s="8" t="s">
        <v>71</v>
      </c>
      <c r="B43" s="17">
        <f>B39+10*LOG10(B41)</f>
        <v>-107.416375079048</v>
      </c>
      <c r="C43" s="17">
        <f>C39+10*LOG10(C41)</f>
        <v>-107.416375079048</v>
      </c>
      <c r="D43" s="17">
        <f>D39+10*LOG10(D41)</f>
        <v>-105.416375079047</v>
      </c>
      <c r="E43" s="17">
        <f>E39+10*LOG10(E41)</f>
        <v>-105.416375079047</v>
      </c>
    </row>
    <row r="44" ht="15" spans="1:5">
      <c r="A44" s="8" t="s">
        <v>72</v>
      </c>
      <c r="B44" s="38" t="s">
        <v>16</v>
      </c>
      <c r="C44" s="38" t="s">
        <v>16</v>
      </c>
      <c r="D44" s="38" t="s">
        <v>16</v>
      </c>
      <c r="E44" s="38" t="s">
        <v>16</v>
      </c>
    </row>
    <row r="45" ht="15" spans="1:5">
      <c r="A45" s="23" t="s">
        <v>73</v>
      </c>
      <c r="B45" s="27">
        <v>-0.4</v>
      </c>
      <c r="C45" s="27">
        <v>0.1</v>
      </c>
      <c r="D45" s="27">
        <v>1.71</v>
      </c>
      <c r="E45" s="27">
        <v>1.71</v>
      </c>
    </row>
    <row r="46" ht="15" spans="1:5">
      <c r="A46" s="26" t="s">
        <v>75</v>
      </c>
      <c r="B46" s="17" t="s">
        <v>16</v>
      </c>
      <c r="C46" s="17" t="s">
        <v>16</v>
      </c>
      <c r="D46" s="17" t="s">
        <v>16</v>
      </c>
      <c r="E46" s="17" t="s">
        <v>16</v>
      </c>
    </row>
    <row r="47" ht="15" spans="1:5">
      <c r="A47" s="8" t="s">
        <v>76</v>
      </c>
      <c r="B47" s="9">
        <v>2</v>
      </c>
      <c r="C47" s="9">
        <v>2</v>
      </c>
      <c r="D47" s="9">
        <v>2</v>
      </c>
      <c r="E47" s="9">
        <v>2</v>
      </c>
    </row>
    <row r="48" ht="30" spans="1:5">
      <c r="A48" s="8" t="s">
        <v>77</v>
      </c>
      <c r="B48" s="9">
        <v>0</v>
      </c>
      <c r="C48" s="9">
        <v>0</v>
      </c>
      <c r="D48" s="9">
        <v>0</v>
      </c>
      <c r="E48" s="9">
        <v>0</v>
      </c>
    </row>
    <row r="49" ht="33.75" customHeight="1" spans="1:5">
      <c r="A49" s="8" t="s">
        <v>79</v>
      </c>
      <c r="B49" s="38" t="s">
        <v>16</v>
      </c>
      <c r="C49" s="38" t="s">
        <v>16</v>
      </c>
      <c r="D49" s="38" t="s">
        <v>16</v>
      </c>
      <c r="E49" s="38" t="s">
        <v>16</v>
      </c>
    </row>
    <row r="50" ht="30" spans="1:5">
      <c r="A50" s="8" t="s">
        <v>80</v>
      </c>
      <c r="B50" s="17">
        <f>B43+B45+B47-B48</f>
        <v>-105.816375079048</v>
      </c>
      <c r="C50" s="17">
        <f>C43+C45+C47-C48</f>
        <v>-105.316375079048</v>
      </c>
      <c r="D50" s="17">
        <f>D43+D45+D47-D48</f>
        <v>-101.706375079048</v>
      </c>
      <c r="E50" s="17">
        <f>E43+E45+E47-E48</f>
        <v>-101.706375079048</v>
      </c>
    </row>
    <row r="51" ht="30" spans="1:5">
      <c r="A51" s="8" t="s">
        <v>82</v>
      </c>
      <c r="B51" s="17" t="s">
        <v>16</v>
      </c>
      <c r="C51" s="17" t="s">
        <v>16</v>
      </c>
      <c r="D51" s="17" t="s">
        <v>16</v>
      </c>
      <c r="E51" s="17" t="s">
        <v>16</v>
      </c>
    </row>
    <row r="52" ht="30" spans="1:5">
      <c r="A52" s="28" t="s">
        <v>83</v>
      </c>
      <c r="B52" s="44">
        <f t="shared" ref="B52:E52" si="1">B25+B30+B33-B34-B50</f>
        <v>150.898774732166</v>
      </c>
      <c r="C52" s="44">
        <f t="shared" si="1"/>
        <v>150.398774732166</v>
      </c>
      <c r="D52" s="44">
        <f t="shared" si="1"/>
        <v>152.318774732166</v>
      </c>
      <c r="E52" s="44">
        <f t="shared" si="1"/>
        <v>152.318774732166</v>
      </c>
    </row>
    <row r="53" ht="30" spans="1:5">
      <c r="A53" s="30" t="s">
        <v>85</v>
      </c>
      <c r="B53" s="43" t="s">
        <v>16</v>
      </c>
      <c r="C53" s="43" t="s">
        <v>16</v>
      </c>
      <c r="D53" s="43" t="s">
        <v>16</v>
      </c>
      <c r="E53" s="43" t="s">
        <v>16</v>
      </c>
    </row>
    <row r="54" spans="1:5">
      <c r="A54" s="5" t="s">
        <v>86</v>
      </c>
      <c r="B54" s="16"/>
      <c r="C54" s="16"/>
      <c r="D54" s="16"/>
      <c r="E54" s="16"/>
    </row>
    <row r="55" ht="16.5" customHeight="1" spans="1:5">
      <c r="A55" s="19" t="s">
        <v>87</v>
      </c>
      <c r="B55" s="25">
        <v>0</v>
      </c>
      <c r="C55" s="25">
        <v>0</v>
      </c>
      <c r="D55" s="25">
        <v>0</v>
      </c>
      <c r="E55" s="25">
        <v>0</v>
      </c>
    </row>
    <row r="56" ht="30" spans="1:5">
      <c r="A56" s="19" t="s">
        <v>89</v>
      </c>
      <c r="B56" s="25">
        <v>0</v>
      </c>
      <c r="C56" s="25">
        <v>0</v>
      </c>
      <c r="D56" s="25">
        <v>0</v>
      </c>
      <c r="E56" s="25">
        <v>0</v>
      </c>
    </row>
    <row r="57" ht="30" spans="1:5">
      <c r="A57" s="18" t="s">
        <v>90</v>
      </c>
      <c r="B57" s="45" t="s">
        <v>16</v>
      </c>
      <c r="C57" s="45" t="s">
        <v>16</v>
      </c>
      <c r="D57" s="45" t="s">
        <v>16</v>
      </c>
      <c r="E57" s="45" t="s">
        <v>16</v>
      </c>
    </row>
    <row r="58" ht="15" spans="1:5">
      <c r="A58" s="19" t="s">
        <v>91</v>
      </c>
      <c r="B58" s="25">
        <v>0</v>
      </c>
      <c r="C58" s="25">
        <v>0</v>
      </c>
      <c r="D58" s="25">
        <v>0</v>
      </c>
      <c r="E58" s="25">
        <v>0</v>
      </c>
    </row>
    <row r="59" ht="15" spans="1:5">
      <c r="A59" s="19" t="s">
        <v>92</v>
      </c>
      <c r="B59" s="25">
        <v>0</v>
      </c>
      <c r="C59" s="25">
        <v>0</v>
      </c>
      <c r="D59" s="25">
        <v>0</v>
      </c>
      <c r="E59" s="25">
        <v>0</v>
      </c>
    </row>
    <row r="60" ht="15" spans="1:5">
      <c r="A60" s="19" t="s">
        <v>93</v>
      </c>
      <c r="B60" s="25">
        <v>0</v>
      </c>
      <c r="C60" s="25">
        <v>0</v>
      </c>
      <c r="D60" s="25">
        <v>0</v>
      </c>
      <c r="E60" s="25">
        <v>0</v>
      </c>
    </row>
    <row r="61" ht="30" spans="1:5">
      <c r="A61" s="28" t="s">
        <v>110</v>
      </c>
      <c r="B61" s="44">
        <f t="shared" ref="B61:E61" si="2">B52-B56+B58-B59+B60</f>
        <v>150.898774732166</v>
      </c>
      <c r="C61" s="44">
        <f t="shared" si="2"/>
        <v>150.398774732166</v>
      </c>
      <c r="D61" s="44">
        <f t="shared" si="2"/>
        <v>152.318774732166</v>
      </c>
      <c r="E61" s="44">
        <f t="shared" si="2"/>
        <v>152.318774732166</v>
      </c>
    </row>
    <row r="62" ht="30" spans="1:5">
      <c r="A62" s="30" t="s">
        <v>111</v>
      </c>
      <c r="B62" s="43" t="s">
        <v>16</v>
      </c>
      <c r="C62" s="43" t="s">
        <v>16</v>
      </c>
      <c r="D62" s="43" t="s">
        <v>16</v>
      </c>
      <c r="E62" s="43" t="s">
        <v>16</v>
      </c>
    </row>
    <row r="63" spans="1:5">
      <c r="A63" s="46"/>
      <c r="B63" s="47"/>
      <c r="C63" s="47"/>
      <c r="D63" s="47"/>
      <c r="E63" s="47"/>
    </row>
    <row r="64" ht="15" spans="1:5">
      <c r="A64" s="28" t="s">
        <v>97</v>
      </c>
      <c r="B64" s="44">
        <f>B17+B22-B50+B21+B33</f>
        <v>117.816375079048</v>
      </c>
      <c r="C64" s="44">
        <f>C17+C22-C50+C21+C33</f>
        <v>117.316375079048</v>
      </c>
      <c r="D64" s="44">
        <f>D17+D22-D50+D21+D33</f>
        <v>124.706375079048</v>
      </c>
      <c r="E64" s="44">
        <f>E17+E22-E50+E21+E33</f>
        <v>124.706375079048</v>
      </c>
    </row>
    <row r="65" ht="15" spans="1:5">
      <c r="A65" s="30" t="s">
        <v>98</v>
      </c>
      <c r="B65" s="43" t="s">
        <v>16</v>
      </c>
      <c r="C65" s="43" t="s">
        <v>16</v>
      </c>
      <c r="D65" s="43" t="s">
        <v>16</v>
      </c>
      <c r="E65" s="43" t="s">
        <v>16</v>
      </c>
    </row>
  </sheetData>
  <mergeCells count="2">
    <mergeCell ref="B1:C1"/>
    <mergeCell ref="D1:E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5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B6" sqref="B6"/>
    </sheetView>
  </sheetViews>
  <sheetFormatPr defaultColWidth="9" defaultRowHeight="14.25" outlineLevelCol="5"/>
  <cols>
    <col min="1" max="1" width="62.125" style="1" customWidth="1"/>
    <col min="2" max="2" width="15.625" style="2" customWidth="1"/>
    <col min="3" max="4" width="17.75" style="1" customWidth="1"/>
    <col min="5" max="5" width="15.625" style="2" customWidth="1"/>
    <col min="6" max="6" width="17.75" style="1" customWidth="1"/>
    <col min="7" max="16384" width="9" style="1"/>
  </cols>
  <sheetData>
    <row r="1" customHeight="1" spans="1:6">
      <c r="A1" s="3"/>
      <c r="B1" s="33" t="s">
        <v>101</v>
      </c>
      <c r="C1" s="34"/>
      <c r="D1" s="35"/>
      <c r="E1" s="50" t="s">
        <v>102</v>
      </c>
      <c r="F1" s="52"/>
    </row>
    <row r="2" ht="29.25" customHeight="1" spans="1:6">
      <c r="A2" s="5" t="s">
        <v>10</v>
      </c>
      <c r="B2" s="6" t="s">
        <v>112</v>
      </c>
      <c r="C2" s="7" t="s">
        <v>114</v>
      </c>
      <c r="D2" s="7" t="s">
        <v>116</v>
      </c>
      <c r="E2" s="6" t="s">
        <v>112</v>
      </c>
      <c r="F2" s="7" t="s">
        <v>114</v>
      </c>
    </row>
    <row r="3" ht="15" spans="1:6">
      <c r="A3" s="8" t="s">
        <v>11</v>
      </c>
      <c r="B3" s="9">
        <v>28</v>
      </c>
      <c r="C3" s="9">
        <v>28</v>
      </c>
      <c r="D3" s="9">
        <v>28</v>
      </c>
      <c r="E3" s="9">
        <v>28</v>
      </c>
      <c r="F3" s="9">
        <v>28</v>
      </c>
    </row>
    <row r="4" ht="15" spans="1:6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9">
        <v>100</v>
      </c>
    </row>
    <row r="5" ht="15" spans="1:6">
      <c r="A5" s="8" t="s">
        <v>15</v>
      </c>
      <c r="B5" s="38" t="s">
        <v>16</v>
      </c>
      <c r="C5" s="38" t="s">
        <v>16</v>
      </c>
      <c r="D5" s="38" t="s">
        <v>16</v>
      </c>
      <c r="E5" s="38" t="s">
        <v>16</v>
      </c>
      <c r="F5" s="38" t="s">
        <v>16</v>
      </c>
    </row>
    <row r="6" ht="15" spans="1:6">
      <c r="A6" s="8" t="s">
        <v>17</v>
      </c>
      <c r="B6" s="9">
        <v>5000000</v>
      </c>
      <c r="C6" s="9">
        <v>5000000</v>
      </c>
      <c r="D6" s="9">
        <v>5000000</v>
      </c>
      <c r="E6" s="9">
        <v>5000000</v>
      </c>
      <c r="F6" s="9">
        <v>5000000</v>
      </c>
    </row>
    <row r="7" ht="15" spans="1:6">
      <c r="A7" s="8" t="s">
        <v>19</v>
      </c>
      <c r="B7" s="38" t="s">
        <v>16</v>
      </c>
      <c r="C7" s="38" t="s">
        <v>16</v>
      </c>
      <c r="D7" s="38" t="s">
        <v>16</v>
      </c>
      <c r="E7" s="38" t="s">
        <v>16</v>
      </c>
      <c r="F7" s="38" t="s">
        <v>16</v>
      </c>
    </row>
    <row r="8" ht="15" spans="1:6">
      <c r="A8" s="8" t="s">
        <v>20</v>
      </c>
      <c r="B8" s="48">
        <v>0.1</v>
      </c>
      <c r="C8" s="48">
        <v>0.1</v>
      </c>
      <c r="D8" s="48">
        <v>0.1</v>
      </c>
      <c r="E8" s="48">
        <v>0.1</v>
      </c>
      <c r="F8" s="48">
        <v>0.1</v>
      </c>
    </row>
    <row r="9" ht="15" spans="1:6">
      <c r="A9" s="19" t="s">
        <v>21</v>
      </c>
      <c r="B9" s="25" t="s">
        <v>22</v>
      </c>
      <c r="C9" s="25" t="s">
        <v>22</v>
      </c>
      <c r="D9" s="25" t="s">
        <v>22</v>
      </c>
      <c r="E9" s="25" t="s">
        <v>22</v>
      </c>
      <c r="F9" s="25" t="s">
        <v>22</v>
      </c>
    </row>
    <row r="10" ht="15" spans="1:6">
      <c r="A10" s="8" t="s">
        <v>24</v>
      </c>
      <c r="B10" s="17">
        <v>3</v>
      </c>
      <c r="C10" s="17">
        <v>3</v>
      </c>
      <c r="D10" s="17">
        <v>3</v>
      </c>
      <c r="E10" s="17">
        <v>3</v>
      </c>
      <c r="F10" s="17">
        <v>3</v>
      </c>
    </row>
    <row r="11" spans="1:6">
      <c r="A11" s="5" t="s">
        <v>25</v>
      </c>
      <c r="B11" s="16"/>
      <c r="C11" s="16"/>
      <c r="D11" s="16"/>
      <c r="E11" s="16"/>
      <c r="F11" s="16"/>
    </row>
    <row r="12" ht="15" customHeight="1" spans="1:6">
      <c r="A12" s="8" t="s">
        <v>26</v>
      </c>
      <c r="B12" s="9">
        <v>4</v>
      </c>
      <c r="C12" s="9">
        <v>4</v>
      </c>
      <c r="D12" s="9">
        <v>4</v>
      </c>
      <c r="E12" s="9">
        <v>4</v>
      </c>
      <c r="F12" s="9">
        <v>4</v>
      </c>
    </row>
    <row r="13" ht="15" spans="1:6">
      <c r="A13" s="8" t="s">
        <v>28</v>
      </c>
      <c r="B13" s="17">
        <v>2</v>
      </c>
      <c r="C13" s="17">
        <v>2</v>
      </c>
      <c r="D13" s="17">
        <v>2</v>
      </c>
      <c r="E13" s="17">
        <v>2</v>
      </c>
      <c r="F13" s="17">
        <v>2</v>
      </c>
    </row>
    <row r="14" ht="15" spans="1:6">
      <c r="A14" s="18" t="s">
        <v>29</v>
      </c>
      <c r="B14" s="17">
        <v>1</v>
      </c>
      <c r="C14" s="17">
        <v>1</v>
      </c>
      <c r="D14" s="17">
        <v>1</v>
      </c>
      <c r="E14" s="17">
        <v>1</v>
      </c>
      <c r="F14" s="17">
        <v>1</v>
      </c>
    </row>
    <row r="15" ht="15" spans="1:6">
      <c r="A15" s="8" t="s">
        <v>31</v>
      </c>
      <c r="B15" s="17" t="s">
        <v>16</v>
      </c>
      <c r="C15" s="17" t="s">
        <v>16</v>
      </c>
      <c r="D15" s="17" t="s">
        <v>16</v>
      </c>
      <c r="E15" s="17" t="s">
        <v>16</v>
      </c>
      <c r="F15" s="17" t="s">
        <v>16</v>
      </c>
    </row>
    <row r="16" ht="15" spans="1:6">
      <c r="A16" s="19" t="s">
        <v>33</v>
      </c>
      <c r="B16" s="25">
        <v>12</v>
      </c>
      <c r="C16" s="25">
        <v>12</v>
      </c>
      <c r="D16" s="25">
        <v>12</v>
      </c>
      <c r="E16" s="25">
        <v>23</v>
      </c>
      <c r="F16" s="25">
        <v>23</v>
      </c>
    </row>
    <row r="17" ht="30" spans="1:6">
      <c r="A17" s="8" t="s">
        <v>35</v>
      </c>
      <c r="B17" s="9">
        <f t="shared" ref="B17:F17" si="0">B16</f>
        <v>12</v>
      </c>
      <c r="C17" s="9">
        <f t="shared" si="0"/>
        <v>12</v>
      </c>
      <c r="D17" s="9">
        <f t="shared" si="0"/>
        <v>12</v>
      </c>
      <c r="E17" s="9">
        <f t="shared" si="0"/>
        <v>23</v>
      </c>
      <c r="F17" s="9">
        <f t="shared" si="0"/>
        <v>23</v>
      </c>
    </row>
    <row r="18" ht="45" spans="1:6">
      <c r="A18" s="18" t="s">
        <v>37</v>
      </c>
      <c r="B18" s="17">
        <f t="shared" ref="B18:F18" si="1">B19+10*LOG10(B12/B14)-B20</f>
        <v>11.0205999132796</v>
      </c>
      <c r="C18" s="17">
        <f t="shared" si="1"/>
        <v>11.0205999132796</v>
      </c>
      <c r="D18" s="17">
        <f t="shared" si="1"/>
        <v>11.0205999132796</v>
      </c>
      <c r="E18" s="17">
        <f t="shared" si="1"/>
        <v>11.0205999132796</v>
      </c>
      <c r="F18" s="17">
        <f t="shared" si="1"/>
        <v>11.0205999132796</v>
      </c>
    </row>
    <row r="19" ht="15" spans="1:6">
      <c r="A19" s="8" t="s">
        <v>39</v>
      </c>
      <c r="B19" s="9">
        <v>5</v>
      </c>
      <c r="C19" s="9">
        <v>5</v>
      </c>
      <c r="D19" s="9">
        <v>5</v>
      </c>
      <c r="E19" s="9">
        <v>5</v>
      </c>
      <c r="F19" s="9">
        <v>5</v>
      </c>
    </row>
    <row r="20" ht="45" spans="1:6">
      <c r="A20" s="19" t="s">
        <v>41</v>
      </c>
      <c r="B20" s="25">
        <v>0</v>
      </c>
      <c r="C20" s="25">
        <v>0</v>
      </c>
      <c r="D20" s="25">
        <v>0</v>
      </c>
      <c r="E20" s="25">
        <v>0</v>
      </c>
      <c r="F20" s="25">
        <v>0</v>
      </c>
    </row>
    <row r="21" ht="61.5" customHeight="1" spans="1:6">
      <c r="A21" s="18" t="s">
        <v>43</v>
      </c>
      <c r="B21" s="17">
        <v>0</v>
      </c>
      <c r="C21" s="17">
        <v>0</v>
      </c>
      <c r="D21" s="17">
        <v>0</v>
      </c>
      <c r="E21" s="17">
        <v>0</v>
      </c>
      <c r="F21" s="17">
        <v>0</v>
      </c>
    </row>
    <row r="22" ht="15" spans="1:6">
      <c r="A22" s="8" t="s">
        <v>45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</row>
    <row r="23" ht="15" spans="1:6">
      <c r="A23" s="8" t="s">
        <v>47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</row>
    <row r="24" ht="30" spans="1:6">
      <c r="A24" s="8" t="s">
        <v>48</v>
      </c>
      <c r="B24" s="9">
        <v>1</v>
      </c>
      <c r="C24" s="9">
        <v>1</v>
      </c>
      <c r="D24" s="9">
        <v>1</v>
      </c>
      <c r="E24" s="9">
        <v>1</v>
      </c>
      <c r="F24" s="9">
        <v>1</v>
      </c>
    </row>
    <row r="25" ht="15" spans="1:6">
      <c r="A25" s="8" t="s">
        <v>49</v>
      </c>
      <c r="B25" s="38" t="s">
        <v>16</v>
      </c>
      <c r="C25" s="38" t="s">
        <v>16</v>
      </c>
      <c r="D25" s="38" t="s">
        <v>16</v>
      </c>
      <c r="E25" s="38" t="s">
        <v>16</v>
      </c>
      <c r="F25" s="38" t="s">
        <v>16</v>
      </c>
    </row>
    <row r="26" ht="15" spans="1:6">
      <c r="A26" s="8" t="s">
        <v>51</v>
      </c>
      <c r="B26" s="9">
        <f t="shared" ref="B26:F26" si="2">B17+B18+B21-B23-B24</f>
        <v>22.0205999132796</v>
      </c>
      <c r="C26" s="9">
        <f t="shared" si="2"/>
        <v>22.0205999132796</v>
      </c>
      <c r="D26" s="9">
        <f t="shared" si="2"/>
        <v>22.0205999132796</v>
      </c>
      <c r="E26" s="9">
        <f t="shared" si="2"/>
        <v>33.0205999132796</v>
      </c>
      <c r="F26" s="9">
        <f t="shared" si="2"/>
        <v>33.0205999132796</v>
      </c>
    </row>
    <row r="27" spans="1:6">
      <c r="A27" s="5" t="s">
        <v>52</v>
      </c>
      <c r="B27" s="16"/>
      <c r="C27" s="16"/>
      <c r="D27" s="16"/>
      <c r="E27" s="16"/>
      <c r="F27" s="16"/>
    </row>
    <row r="28" ht="15" spans="1:6">
      <c r="A28" s="8" t="s">
        <v>115</v>
      </c>
      <c r="B28" s="17">
        <v>128</v>
      </c>
      <c r="C28" s="17">
        <v>128</v>
      </c>
      <c r="D28" s="17">
        <v>128</v>
      </c>
      <c r="E28" s="17">
        <v>128</v>
      </c>
      <c r="F28" s="17">
        <v>128</v>
      </c>
    </row>
    <row r="29" ht="15" spans="1:6">
      <c r="A29" s="18" t="s">
        <v>54</v>
      </c>
      <c r="B29" s="17">
        <v>2</v>
      </c>
      <c r="C29" s="17">
        <v>2</v>
      </c>
      <c r="D29" s="17">
        <v>2</v>
      </c>
      <c r="E29" s="17">
        <v>2</v>
      </c>
      <c r="F29" s="17">
        <v>2</v>
      </c>
    </row>
    <row r="30" ht="45" spans="1:6">
      <c r="A30" s="8" t="s">
        <v>55</v>
      </c>
      <c r="B30" s="17">
        <f t="shared" ref="B30:F30" si="3">B31+10*LOG10(B28/B13)-B32</f>
        <v>26.0617997398389</v>
      </c>
      <c r="C30" s="17">
        <f t="shared" si="3"/>
        <v>26.0617997398389</v>
      </c>
      <c r="D30" s="17">
        <f t="shared" si="3"/>
        <v>26.0617997398389</v>
      </c>
      <c r="E30" s="17">
        <f t="shared" si="3"/>
        <v>20.5917997398389</v>
      </c>
      <c r="F30" s="17">
        <f t="shared" si="3"/>
        <v>20.5917997398389</v>
      </c>
    </row>
    <row r="31" ht="15" spans="1:6">
      <c r="A31" s="8" t="s">
        <v>56</v>
      </c>
      <c r="B31" s="9">
        <v>8</v>
      </c>
      <c r="C31" s="9">
        <v>8</v>
      </c>
      <c r="D31" s="9">
        <v>8</v>
      </c>
      <c r="E31" s="9">
        <v>8</v>
      </c>
      <c r="F31" s="9">
        <v>8</v>
      </c>
    </row>
    <row r="32" ht="45" spans="1:6">
      <c r="A32" s="19" t="s">
        <v>57</v>
      </c>
      <c r="B32" s="25">
        <v>0</v>
      </c>
      <c r="C32" s="25">
        <v>0</v>
      </c>
      <c r="D32" s="25">
        <v>0</v>
      </c>
      <c r="E32" s="25">
        <v>5.47</v>
      </c>
      <c r="F32" s="25">
        <v>5.47</v>
      </c>
    </row>
    <row r="33" ht="28.5" spans="1:6">
      <c r="A33" s="23" t="s">
        <v>107</v>
      </c>
      <c r="B33" s="25">
        <v>0</v>
      </c>
      <c r="C33" s="25">
        <v>0</v>
      </c>
      <c r="D33" s="25">
        <v>0</v>
      </c>
      <c r="E33" s="25">
        <v>0</v>
      </c>
      <c r="F33" s="25">
        <v>0</v>
      </c>
    </row>
    <row r="34" ht="30" spans="1:6">
      <c r="A34" s="8" t="s">
        <v>59</v>
      </c>
      <c r="B34" s="9">
        <v>3</v>
      </c>
      <c r="C34" s="9">
        <v>3</v>
      </c>
      <c r="D34" s="9">
        <v>3</v>
      </c>
      <c r="E34" s="9">
        <v>3</v>
      </c>
      <c r="F34" s="9">
        <v>3</v>
      </c>
    </row>
    <row r="35" ht="15" spans="1:6">
      <c r="A35" s="8" t="s">
        <v>60</v>
      </c>
      <c r="B35" s="9">
        <v>5</v>
      </c>
      <c r="C35" s="9">
        <v>5</v>
      </c>
      <c r="D35" s="9">
        <v>5</v>
      </c>
      <c r="E35" s="9">
        <v>7</v>
      </c>
      <c r="F35" s="9">
        <v>7</v>
      </c>
    </row>
    <row r="36" ht="15" spans="1:6">
      <c r="A36" s="8" t="s">
        <v>62</v>
      </c>
      <c r="B36" s="17">
        <v>-174</v>
      </c>
      <c r="C36" s="17">
        <v>-174</v>
      </c>
      <c r="D36" s="17">
        <v>-174</v>
      </c>
      <c r="E36" s="17">
        <v>-174</v>
      </c>
      <c r="F36" s="17">
        <v>-174</v>
      </c>
    </row>
    <row r="37" ht="15" spans="1:6">
      <c r="A37" s="18" t="s">
        <v>63</v>
      </c>
      <c r="B37" s="17" t="s">
        <v>16</v>
      </c>
      <c r="C37" s="17" t="s">
        <v>16</v>
      </c>
      <c r="D37" s="17" t="s">
        <v>16</v>
      </c>
      <c r="E37" s="17" t="s">
        <v>16</v>
      </c>
      <c r="F37" s="17" t="s">
        <v>16</v>
      </c>
    </row>
    <row r="38" ht="15" spans="1:6">
      <c r="A38" s="19" t="s">
        <v>65</v>
      </c>
      <c r="B38" s="25">
        <v>-999</v>
      </c>
      <c r="C38" s="25">
        <v>-999</v>
      </c>
      <c r="D38" s="25">
        <v>-999</v>
      </c>
      <c r="E38" s="25">
        <v>-999</v>
      </c>
      <c r="F38" s="25">
        <v>-999</v>
      </c>
    </row>
    <row r="39" ht="30" spans="1:6">
      <c r="A39" s="8" t="s">
        <v>66</v>
      </c>
      <c r="B39" s="38" t="s">
        <v>16</v>
      </c>
      <c r="C39" s="38" t="s">
        <v>16</v>
      </c>
      <c r="D39" s="38" t="s">
        <v>16</v>
      </c>
      <c r="E39" s="38" t="s">
        <v>16</v>
      </c>
      <c r="F39" s="38" t="s">
        <v>16</v>
      </c>
    </row>
    <row r="40" ht="30" spans="1:6">
      <c r="A40" s="8" t="s">
        <v>109</v>
      </c>
      <c r="B40" s="17">
        <f t="shared" ref="B40:F40" si="4">10*LOG10(10^((B35+B36)/10)+10^(B38/10))</f>
        <v>-169</v>
      </c>
      <c r="C40" s="17">
        <f t="shared" si="4"/>
        <v>-169</v>
      </c>
      <c r="D40" s="17">
        <f t="shared" si="4"/>
        <v>-169</v>
      </c>
      <c r="E40" s="17">
        <f t="shared" si="4"/>
        <v>-167</v>
      </c>
      <c r="F40" s="17">
        <f t="shared" si="4"/>
        <v>-167</v>
      </c>
    </row>
    <row r="41" ht="15" spans="1:6">
      <c r="A41" s="26" t="s">
        <v>68</v>
      </c>
      <c r="B41" s="17" t="s">
        <v>16</v>
      </c>
      <c r="C41" s="17" t="s">
        <v>16</v>
      </c>
      <c r="D41" s="17" t="s">
        <v>16</v>
      </c>
      <c r="E41" s="17" t="s">
        <v>16</v>
      </c>
      <c r="F41" s="17" t="s">
        <v>16</v>
      </c>
    </row>
    <row r="42" ht="15" spans="1:6">
      <c r="A42" s="23" t="s">
        <v>70</v>
      </c>
      <c r="B42" s="53">
        <f t="shared" ref="B42:F42" si="5">30*12*120*1000</f>
        <v>43200000</v>
      </c>
      <c r="C42" s="53">
        <f t="shared" si="5"/>
        <v>43200000</v>
      </c>
      <c r="D42" s="53">
        <f t="shared" si="5"/>
        <v>43200000</v>
      </c>
      <c r="E42" s="53">
        <f t="shared" si="5"/>
        <v>43200000</v>
      </c>
      <c r="F42" s="53">
        <f t="shared" si="5"/>
        <v>43200000</v>
      </c>
    </row>
    <row r="43" ht="15" spans="1:6">
      <c r="A43" s="8" t="s">
        <v>71</v>
      </c>
      <c r="B43" s="38" t="s">
        <v>16</v>
      </c>
      <c r="C43" s="38" t="s">
        <v>16</v>
      </c>
      <c r="D43" s="38" t="s">
        <v>16</v>
      </c>
      <c r="E43" s="38" t="s">
        <v>16</v>
      </c>
      <c r="F43" s="38" t="s">
        <v>16</v>
      </c>
    </row>
    <row r="44" ht="15" spans="1:6">
      <c r="A44" s="8" t="s">
        <v>72</v>
      </c>
      <c r="B44" s="17">
        <f t="shared" ref="B44:F44" si="6">B40+10*LOG10(B42)</f>
        <v>-92.6451625318509</v>
      </c>
      <c r="C44" s="17">
        <f t="shared" si="6"/>
        <v>-92.6451625318509</v>
      </c>
      <c r="D44" s="17">
        <f t="shared" si="6"/>
        <v>-92.6451625318509</v>
      </c>
      <c r="E44" s="17">
        <f t="shared" si="6"/>
        <v>-90.6451625318509</v>
      </c>
      <c r="F44" s="17">
        <f t="shared" si="6"/>
        <v>-90.6451625318509</v>
      </c>
    </row>
    <row r="45" ht="15" spans="1:6">
      <c r="A45" s="26" t="s">
        <v>73</v>
      </c>
      <c r="B45" s="17" t="s">
        <v>16</v>
      </c>
      <c r="C45" s="17" t="s">
        <v>16</v>
      </c>
      <c r="D45" s="17" t="s">
        <v>16</v>
      </c>
      <c r="E45" s="17" t="s">
        <v>16</v>
      </c>
      <c r="F45" s="17" t="s">
        <v>16</v>
      </c>
    </row>
    <row r="46" ht="15" spans="1:6">
      <c r="A46" s="23" t="s">
        <v>75</v>
      </c>
      <c r="B46" s="27">
        <v>2.4</v>
      </c>
      <c r="C46" s="27">
        <v>2.4</v>
      </c>
      <c r="D46" s="27">
        <v>2.5</v>
      </c>
      <c r="E46" s="27">
        <v>4.91</v>
      </c>
      <c r="F46" s="27">
        <v>4.91</v>
      </c>
    </row>
    <row r="47" ht="15" spans="1:6">
      <c r="A47" s="8" t="s">
        <v>76</v>
      </c>
      <c r="B47" s="9">
        <v>2</v>
      </c>
      <c r="C47" s="9">
        <v>2</v>
      </c>
      <c r="D47" s="9">
        <v>2</v>
      </c>
      <c r="E47" s="9">
        <v>2</v>
      </c>
      <c r="F47" s="9">
        <v>2</v>
      </c>
    </row>
    <row r="48" ht="30" spans="1:6">
      <c r="A48" s="8" t="s">
        <v>77</v>
      </c>
      <c r="B48" s="9" t="s">
        <v>16</v>
      </c>
      <c r="C48" s="9" t="s">
        <v>16</v>
      </c>
      <c r="D48" s="9" t="s">
        <v>16</v>
      </c>
      <c r="E48" s="9" t="s">
        <v>16</v>
      </c>
      <c r="F48" s="9" t="s">
        <v>16</v>
      </c>
    </row>
    <row r="49" ht="33.75" customHeight="1" spans="1:6">
      <c r="A49" s="8" t="s">
        <v>79</v>
      </c>
      <c r="B49" s="9">
        <v>0</v>
      </c>
      <c r="C49" s="9">
        <v>0</v>
      </c>
      <c r="D49" s="9">
        <v>0</v>
      </c>
      <c r="E49" s="9">
        <v>0</v>
      </c>
      <c r="F49" s="9">
        <v>0</v>
      </c>
    </row>
    <row r="50" ht="30" spans="1:6">
      <c r="A50" s="8" t="s">
        <v>80</v>
      </c>
      <c r="B50" s="38" t="s">
        <v>16</v>
      </c>
      <c r="C50" s="38" t="s">
        <v>16</v>
      </c>
      <c r="D50" s="38" t="s">
        <v>16</v>
      </c>
      <c r="E50" s="38" t="s">
        <v>16</v>
      </c>
      <c r="F50" s="38" t="s">
        <v>16</v>
      </c>
    </row>
    <row r="51" ht="30" spans="1:6">
      <c r="A51" s="8" t="s">
        <v>82</v>
      </c>
      <c r="B51" s="17">
        <f t="shared" ref="B51:F51" si="7">B44+B46+B47-B49</f>
        <v>-88.2451625318509</v>
      </c>
      <c r="C51" s="17">
        <f t="shared" si="7"/>
        <v>-88.2451625318509</v>
      </c>
      <c r="D51" s="17">
        <f t="shared" si="7"/>
        <v>-88.1451625318509</v>
      </c>
      <c r="E51" s="17">
        <f t="shared" si="7"/>
        <v>-83.7351625318509</v>
      </c>
      <c r="F51" s="17">
        <f t="shared" si="7"/>
        <v>-83.7351625318509</v>
      </c>
    </row>
    <row r="52" ht="30" spans="1:6">
      <c r="A52" s="30" t="s">
        <v>83</v>
      </c>
      <c r="B52" s="43" t="s">
        <v>16</v>
      </c>
      <c r="C52" s="43" t="s">
        <v>16</v>
      </c>
      <c r="D52" s="43" t="s">
        <v>16</v>
      </c>
      <c r="E52" s="43" t="s">
        <v>16</v>
      </c>
      <c r="F52" s="43" t="s">
        <v>16</v>
      </c>
    </row>
    <row r="53" ht="30" spans="1:6">
      <c r="A53" s="28" t="s">
        <v>85</v>
      </c>
      <c r="B53" s="44">
        <f t="shared" ref="B53:F53" si="8">B26+B30+B33-B34-B51</f>
        <v>133.327562184969</v>
      </c>
      <c r="C53" s="44">
        <f t="shared" si="8"/>
        <v>133.327562184969</v>
      </c>
      <c r="D53" s="44">
        <f t="shared" si="8"/>
        <v>133.227562184969</v>
      </c>
      <c r="E53" s="44">
        <f t="shared" si="8"/>
        <v>134.347562184969</v>
      </c>
      <c r="F53" s="44">
        <f t="shared" si="8"/>
        <v>134.347562184969</v>
      </c>
    </row>
    <row r="54" spans="1:6">
      <c r="A54" s="5" t="s">
        <v>86</v>
      </c>
      <c r="B54" s="16"/>
      <c r="C54" s="16"/>
      <c r="D54" s="16"/>
      <c r="E54" s="16"/>
      <c r="F54" s="16"/>
    </row>
    <row r="55" ht="16.5" customHeight="1" spans="1:6">
      <c r="A55" s="19" t="s">
        <v>87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</row>
    <row r="56" ht="30" spans="1:6">
      <c r="A56" s="18" t="s">
        <v>89</v>
      </c>
      <c r="B56" s="45" t="s">
        <v>16</v>
      </c>
      <c r="C56" s="45" t="s">
        <v>16</v>
      </c>
      <c r="D56" s="45" t="s">
        <v>16</v>
      </c>
      <c r="E56" s="45" t="s">
        <v>16</v>
      </c>
      <c r="F56" s="45" t="s">
        <v>16</v>
      </c>
    </row>
    <row r="57" ht="30" spans="1:6">
      <c r="A57" s="19" t="s">
        <v>90</v>
      </c>
      <c r="B57" s="25">
        <v>0</v>
      </c>
      <c r="C57" s="25">
        <v>0</v>
      </c>
      <c r="D57" s="25">
        <v>0</v>
      </c>
      <c r="E57" s="25">
        <v>0</v>
      </c>
      <c r="F57" s="25">
        <v>0</v>
      </c>
    </row>
    <row r="58" ht="15" spans="1:6">
      <c r="A58" s="19" t="s">
        <v>91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</row>
    <row r="59" ht="15" spans="1:6">
      <c r="A59" s="19" t="s">
        <v>92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</row>
    <row r="60" ht="15" spans="1:6">
      <c r="A60" s="19" t="s">
        <v>93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</row>
    <row r="61" ht="30" spans="1:6">
      <c r="A61" s="30" t="s">
        <v>110</v>
      </c>
      <c r="B61" s="43" t="s">
        <v>16</v>
      </c>
      <c r="C61" s="43" t="s">
        <v>16</v>
      </c>
      <c r="D61" s="43" t="s">
        <v>16</v>
      </c>
      <c r="E61" s="43" t="s">
        <v>16</v>
      </c>
      <c r="F61" s="43" t="s">
        <v>16</v>
      </c>
    </row>
    <row r="62" ht="30" spans="1:6">
      <c r="A62" s="28" t="s">
        <v>111</v>
      </c>
      <c r="B62" s="44">
        <f t="shared" ref="B62:F62" si="9">B53-B57+B58-B59+B60</f>
        <v>133.327562184969</v>
      </c>
      <c r="C62" s="44">
        <f t="shared" si="9"/>
        <v>133.327562184969</v>
      </c>
      <c r="D62" s="44">
        <f t="shared" si="9"/>
        <v>133.227562184969</v>
      </c>
      <c r="E62" s="44">
        <f t="shared" si="9"/>
        <v>134.347562184969</v>
      </c>
      <c r="F62" s="44">
        <f t="shared" si="9"/>
        <v>134.347562184969</v>
      </c>
    </row>
    <row r="63" spans="1:6">
      <c r="A63" s="46"/>
      <c r="B63" s="49"/>
      <c r="C63" s="49"/>
      <c r="D63" s="49"/>
      <c r="E63" s="49"/>
      <c r="F63" s="49"/>
    </row>
    <row r="64" ht="15" spans="1:6">
      <c r="A64" s="30" t="s">
        <v>97</v>
      </c>
      <c r="B64" s="43" t="s">
        <v>16</v>
      </c>
      <c r="C64" s="43" t="s">
        <v>16</v>
      </c>
      <c r="D64" s="43" t="s">
        <v>16</v>
      </c>
      <c r="E64" s="43" t="s">
        <v>16</v>
      </c>
      <c r="F64" s="43" t="s">
        <v>16</v>
      </c>
    </row>
    <row r="65" ht="15" spans="1:6">
      <c r="A65" s="28" t="s">
        <v>98</v>
      </c>
      <c r="B65" s="44">
        <f t="shared" ref="B65:F65" si="10">B17-B23-B51+B21+B33</f>
        <v>100.245162531851</v>
      </c>
      <c r="C65" s="44">
        <f t="shared" si="10"/>
        <v>100.245162531851</v>
      </c>
      <c r="D65" s="44">
        <f t="shared" si="10"/>
        <v>100.145162531851</v>
      </c>
      <c r="E65" s="44">
        <f t="shared" si="10"/>
        <v>106.735162531851</v>
      </c>
      <c r="F65" s="44">
        <f t="shared" si="10"/>
        <v>106.735162531851</v>
      </c>
    </row>
  </sheetData>
  <mergeCells count="2">
    <mergeCell ref="B1:D1"/>
    <mergeCell ref="E1:F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65"/>
  <sheetViews>
    <sheetView workbookViewId="0">
      <pane xSplit="1" ySplit="1" topLeftCell="B2" activePane="bottomRight" state="frozen"/>
      <selection/>
      <selection pane="topRight"/>
      <selection pane="bottomLeft"/>
      <selection pane="bottomRight" activeCell="G48" sqref="G48"/>
    </sheetView>
  </sheetViews>
  <sheetFormatPr defaultColWidth="9" defaultRowHeight="14.25" outlineLevelCol="6"/>
  <cols>
    <col min="1" max="1" width="62.125" style="1" customWidth="1"/>
    <col min="2" max="2" width="15.625" style="2" customWidth="1"/>
    <col min="3" max="5" width="15.625" style="1" customWidth="1"/>
    <col min="6" max="6" width="15.625" style="2" customWidth="1"/>
    <col min="7" max="7" width="15.625" style="1" customWidth="1"/>
    <col min="8" max="16384" width="9" style="1"/>
  </cols>
  <sheetData>
    <row r="1" customHeight="1" spans="1:7">
      <c r="A1" s="3"/>
      <c r="B1" s="4" t="s">
        <v>101</v>
      </c>
      <c r="C1" s="4"/>
      <c r="D1" s="4"/>
      <c r="E1" s="4"/>
      <c r="F1" s="50" t="s">
        <v>102</v>
      </c>
      <c r="G1" s="51"/>
    </row>
    <row r="2" ht="29.25" customHeight="1" spans="1:7">
      <c r="A2" s="5" t="s">
        <v>10</v>
      </c>
      <c r="B2" s="6" t="s">
        <v>103</v>
      </c>
      <c r="C2" s="7" t="s">
        <v>104</v>
      </c>
      <c r="D2" s="7" t="s">
        <v>105</v>
      </c>
      <c r="E2" s="7" t="s">
        <v>106</v>
      </c>
      <c r="F2" s="6" t="s">
        <v>103</v>
      </c>
      <c r="G2" s="7" t="s">
        <v>104</v>
      </c>
    </row>
    <row r="3" ht="15" spans="1:7">
      <c r="A3" s="8" t="s">
        <v>11</v>
      </c>
      <c r="B3" s="9">
        <v>28</v>
      </c>
      <c r="C3" s="9">
        <v>28</v>
      </c>
      <c r="D3" s="9">
        <v>28</v>
      </c>
      <c r="E3" s="9">
        <v>28</v>
      </c>
      <c r="F3" s="9">
        <v>28</v>
      </c>
      <c r="G3" s="9">
        <v>28</v>
      </c>
    </row>
    <row r="4" ht="15" spans="1:7">
      <c r="A4" s="8" t="s">
        <v>13</v>
      </c>
      <c r="B4" s="9">
        <v>100</v>
      </c>
      <c r="C4" s="9">
        <v>100</v>
      </c>
      <c r="D4" s="9">
        <v>100</v>
      </c>
      <c r="E4" s="9">
        <v>100</v>
      </c>
      <c r="F4" s="9">
        <v>100</v>
      </c>
      <c r="G4" s="9">
        <v>100</v>
      </c>
    </row>
    <row r="5" ht="15" spans="1:7">
      <c r="A5" s="8" t="s">
        <v>15</v>
      </c>
      <c r="B5" s="38" t="s">
        <v>16</v>
      </c>
      <c r="C5" s="38" t="s">
        <v>16</v>
      </c>
      <c r="D5" s="38" t="s">
        <v>16</v>
      </c>
      <c r="E5" s="38" t="s">
        <v>16</v>
      </c>
      <c r="F5" s="38" t="s">
        <v>16</v>
      </c>
      <c r="G5" s="38" t="s">
        <v>16</v>
      </c>
    </row>
    <row r="6" ht="15" spans="1:7">
      <c r="A6" s="8" t="s">
        <v>17</v>
      </c>
      <c r="B6" s="38" t="s">
        <v>16</v>
      </c>
      <c r="C6" s="38" t="s">
        <v>16</v>
      </c>
      <c r="D6" s="38" t="s">
        <v>16</v>
      </c>
      <c r="E6" s="38" t="s">
        <v>16</v>
      </c>
      <c r="F6" s="38" t="s">
        <v>16</v>
      </c>
      <c r="G6" s="38" t="s">
        <v>16</v>
      </c>
    </row>
    <row r="7" ht="15" spans="1:7">
      <c r="A7" s="8" t="s">
        <v>19</v>
      </c>
      <c r="B7" s="39">
        <v>0.01</v>
      </c>
      <c r="C7" s="39">
        <v>0.01</v>
      </c>
      <c r="D7" s="39">
        <v>0.01</v>
      </c>
      <c r="E7" s="39">
        <v>0.01</v>
      </c>
      <c r="F7" s="39">
        <v>0.01</v>
      </c>
      <c r="G7" s="39">
        <v>0.01</v>
      </c>
    </row>
    <row r="8" ht="15" spans="1:7">
      <c r="A8" s="8" t="s">
        <v>20</v>
      </c>
      <c r="B8" s="38" t="s">
        <v>16</v>
      </c>
      <c r="C8" s="38" t="s">
        <v>16</v>
      </c>
      <c r="D8" s="38" t="s">
        <v>16</v>
      </c>
      <c r="E8" s="38" t="s">
        <v>16</v>
      </c>
      <c r="F8" s="38" t="s">
        <v>16</v>
      </c>
      <c r="G8" s="38" t="s">
        <v>16</v>
      </c>
    </row>
    <row r="9" ht="15" spans="1:7">
      <c r="A9" s="19" t="s">
        <v>21</v>
      </c>
      <c r="B9" s="25" t="s">
        <v>22</v>
      </c>
      <c r="C9" s="25" t="s">
        <v>22</v>
      </c>
      <c r="D9" s="25" t="s">
        <v>22</v>
      </c>
      <c r="E9" s="25" t="s">
        <v>22</v>
      </c>
      <c r="F9" s="25" t="s">
        <v>22</v>
      </c>
      <c r="G9" s="25" t="s">
        <v>22</v>
      </c>
    </row>
    <row r="10" ht="15" spans="1:7">
      <c r="A10" s="8" t="s">
        <v>24</v>
      </c>
      <c r="B10" s="17">
        <v>3</v>
      </c>
      <c r="C10" s="17">
        <v>3</v>
      </c>
      <c r="D10" s="17">
        <v>3</v>
      </c>
      <c r="E10" s="17">
        <v>3</v>
      </c>
      <c r="F10" s="17">
        <v>3</v>
      </c>
      <c r="G10" s="17">
        <v>3</v>
      </c>
    </row>
    <row r="11" spans="1:7">
      <c r="A11" s="5" t="s">
        <v>25</v>
      </c>
      <c r="B11" s="16"/>
      <c r="C11" s="16"/>
      <c r="D11" s="16"/>
      <c r="E11" s="16"/>
      <c r="F11" s="16"/>
      <c r="G11" s="16"/>
    </row>
    <row r="12" ht="15" customHeight="1" spans="1:7">
      <c r="A12" s="8" t="s">
        <v>26</v>
      </c>
      <c r="B12" s="17">
        <v>128</v>
      </c>
      <c r="C12" s="17">
        <v>128</v>
      </c>
      <c r="D12" s="17">
        <v>128</v>
      </c>
      <c r="E12" s="17">
        <v>128</v>
      </c>
      <c r="F12" s="17">
        <v>128</v>
      </c>
      <c r="G12" s="17">
        <v>128</v>
      </c>
    </row>
    <row r="13" ht="15" spans="1:7">
      <c r="A13" s="8" t="s">
        <v>28</v>
      </c>
      <c r="B13" s="17">
        <v>2</v>
      </c>
      <c r="C13" s="17">
        <v>2</v>
      </c>
      <c r="D13" s="17">
        <v>2</v>
      </c>
      <c r="E13" s="17">
        <v>2</v>
      </c>
      <c r="F13" s="17">
        <v>2</v>
      </c>
      <c r="G13" s="17">
        <v>2</v>
      </c>
    </row>
    <row r="14" ht="15" spans="1:7">
      <c r="A14" s="18" t="s">
        <v>29</v>
      </c>
      <c r="B14" s="17">
        <v>2</v>
      </c>
      <c r="C14" s="17">
        <v>2</v>
      </c>
      <c r="D14" s="17">
        <v>2</v>
      </c>
      <c r="E14" s="17">
        <v>2</v>
      </c>
      <c r="F14" s="17">
        <v>2</v>
      </c>
      <c r="G14" s="17">
        <v>2</v>
      </c>
    </row>
    <row r="15" ht="15" spans="1:7">
      <c r="A15" s="8" t="s">
        <v>31</v>
      </c>
      <c r="B15" s="17">
        <v>3</v>
      </c>
      <c r="C15" s="17">
        <v>3</v>
      </c>
      <c r="D15" s="17">
        <v>3</v>
      </c>
      <c r="E15" s="17">
        <v>3</v>
      </c>
      <c r="F15" s="17">
        <v>3</v>
      </c>
      <c r="G15" s="17">
        <v>3</v>
      </c>
    </row>
    <row r="16" ht="15" spans="1:7">
      <c r="A16" s="8" t="s">
        <v>33</v>
      </c>
      <c r="B16" s="17">
        <f t="shared" ref="B16:G16" si="0">B15+10*LOG10(B4)</f>
        <v>23</v>
      </c>
      <c r="C16" s="17">
        <f t="shared" si="0"/>
        <v>23</v>
      </c>
      <c r="D16" s="17">
        <f t="shared" si="0"/>
        <v>23</v>
      </c>
      <c r="E16" s="17">
        <f t="shared" si="0"/>
        <v>23</v>
      </c>
      <c r="F16" s="17">
        <f t="shared" si="0"/>
        <v>23</v>
      </c>
      <c r="G16" s="17">
        <f t="shared" si="0"/>
        <v>23</v>
      </c>
    </row>
    <row r="17" ht="30" spans="1:7">
      <c r="A17" s="8" t="s">
        <v>35</v>
      </c>
      <c r="B17" s="17">
        <f t="shared" ref="B17:G17" si="1">B15+10*LOG10(B41/1000000)</f>
        <v>21.3960372947084</v>
      </c>
      <c r="C17" s="17">
        <f t="shared" si="1"/>
        <v>21.3960372947084</v>
      </c>
      <c r="D17" s="17">
        <f t="shared" si="1"/>
        <v>18.3857373380686</v>
      </c>
      <c r="E17" s="17">
        <f t="shared" si="1"/>
        <v>18.3857373380686</v>
      </c>
      <c r="F17" s="17">
        <f t="shared" si="1"/>
        <v>21.3960372947084</v>
      </c>
      <c r="G17" s="17">
        <f t="shared" si="1"/>
        <v>21.3960372947084</v>
      </c>
    </row>
    <row r="18" ht="45" spans="1:7">
      <c r="A18" s="18" t="s">
        <v>37</v>
      </c>
      <c r="B18" s="17">
        <f t="shared" ref="B18:G18" si="2">B19+10*LOG10(B12/B13)-B20</f>
        <v>26.0617997398389</v>
      </c>
      <c r="C18" s="17">
        <f t="shared" si="2"/>
        <v>26.0617997398389</v>
      </c>
      <c r="D18" s="17">
        <f t="shared" si="2"/>
        <v>26.0617997398389</v>
      </c>
      <c r="E18" s="17">
        <f t="shared" si="2"/>
        <v>26.0617997398389</v>
      </c>
      <c r="F18" s="17">
        <f t="shared" si="2"/>
        <v>19.8917997398389</v>
      </c>
      <c r="G18" s="17">
        <f t="shared" si="2"/>
        <v>19.8917997398389</v>
      </c>
    </row>
    <row r="19" ht="15" spans="1:7">
      <c r="A19" s="8" t="s">
        <v>39</v>
      </c>
      <c r="B19" s="17">
        <v>8</v>
      </c>
      <c r="C19" s="17">
        <v>8</v>
      </c>
      <c r="D19" s="17">
        <v>8</v>
      </c>
      <c r="E19" s="17">
        <v>8</v>
      </c>
      <c r="F19" s="17">
        <v>8</v>
      </c>
      <c r="G19" s="17">
        <v>8</v>
      </c>
    </row>
    <row r="20" ht="45" spans="1:7">
      <c r="A20" s="19" t="s">
        <v>41</v>
      </c>
      <c r="B20" s="25">
        <v>0</v>
      </c>
      <c r="C20" s="25">
        <v>0</v>
      </c>
      <c r="D20" s="25">
        <v>0</v>
      </c>
      <c r="E20" s="25">
        <v>0</v>
      </c>
      <c r="F20" s="25">
        <v>6.17</v>
      </c>
      <c r="G20" s="25">
        <v>6.17</v>
      </c>
    </row>
    <row r="21" ht="61.5" customHeight="1" spans="1:7">
      <c r="A21" s="40" t="s">
        <v>43</v>
      </c>
      <c r="B21" s="25">
        <v>0</v>
      </c>
      <c r="C21" s="25">
        <v>0</v>
      </c>
      <c r="D21" s="25">
        <v>0</v>
      </c>
      <c r="E21" s="25">
        <v>0</v>
      </c>
      <c r="F21" s="25">
        <v>0</v>
      </c>
      <c r="G21" s="25">
        <v>0</v>
      </c>
    </row>
    <row r="22" ht="15" spans="1:7">
      <c r="A22" s="8" t="s">
        <v>45</v>
      </c>
      <c r="B22" s="17">
        <v>0</v>
      </c>
      <c r="C22" s="17">
        <v>0</v>
      </c>
      <c r="D22" s="17">
        <v>0</v>
      </c>
      <c r="E22" s="17">
        <v>0</v>
      </c>
      <c r="F22" s="17">
        <v>0</v>
      </c>
      <c r="G22" s="17">
        <v>0</v>
      </c>
    </row>
    <row r="23" ht="15" spans="1:7">
      <c r="A23" s="8" t="s">
        <v>47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</row>
    <row r="24" ht="30" spans="1:7">
      <c r="A24" s="8" t="s">
        <v>48</v>
      </c>
      <c r="B24" s="17">
        <v>3</v>
      </c>
      <c r="C24" s="17">
        <v>3</v>
      </c>
      <c r="D24" s="17">
        <v>3</v>
      </c>
      <c r="E24" s="17">
        <v>3</v>
      </c>
      <c r="F24" s="17">
        <v>3</v>
      </c>
      <c r="G24" s="17">
        <v>3</v>
      </c>
    </row>
    <row r="25" ht="15" spans="1:7">
      <c r="A25" s="8" t="s">
        <v>49</v>
      </c>
      <c r="B25" s="17">
        <f t="shared" ref="B25:G25" si="3">B17+B18+B21+B22-B24</f>
        <v>44.4578370345472</v>
      </c>
      <c r="C25" s="17">
        <f t="shared" si="3"/>
        <v>44.4578370345472</v>
      </c>
      <c r="D25" s="17">
        <f t="shared" si="3"/>
        <v>41.4475370779074</v>
      </c>
      <c r="E25" s="17">
        <f t="shared" si="3"/>
        <v>41.4475370779074</v>
      </c>
      <c r="F25" s="17">
        <f t="shared" si="3"/>
        <v>38.2878370345472</v>
      </c>
      <c r="G25" s="17">
        <f t="shared" si="3"/>
        <v>38.2878370345472</v>
      </c>
    </row>
    <row r="26" ht="15" spans="1:7">
      <c r="A26" s="8" t="s">
        <v>51</v>
      </c>
      <c r="B26" s="38" t="s">
        <v>16</v>
      </c>
      <c r="C26" s="38" t="s">
        <v>16</v>
      </c>
      <c r="D26" s="38" t="s">
        <v>16</v>
      </c>
      <c r="E26" s="38" t="s">
        <v>16</v>
      </c>
      <c r="F26" s="38" t="s">
        <v>16</v>
      </c>
      <c r="G26" s="38" t="s">
        <v>16</v>
      </c>
    </row>
    <row r="27" spans="1:7">
      <c r="A27" s="5" t="s">
        <v>52</v>
      </c>
      <c r="B27" s="16"/>
      <c r="C27" s="16"/>
      <c r="D27" s="16"/>
      <c r="E27" s="16"/>
      <c r="F27" s="16"/>
      <c r="G27" s="16"/>
    </row>
    <row r="28" ht="15" spans="1:7">
      <c r="A28" s="8" t="s">
        <v>53</v>
      </c>
      <c r="B28" s="17">
        <v>8</v>
      </c>
      <c r="C28" s="17">
        <v>4</v>
      </c>
      <c r="D28" s="17">
        <v>8</v>
      </c>
      <c r="E28" s="17">
        <v>4</v>
      </c>
      <c r="F28" s="17">
        <v>8</v>
      </c>
      <c r="G28" s="17">
        <v>4</v>
      </c>
    </row>
    <row r="29" ht="15" spans="1:7">
      <c r="A29" s="8" t="s">
        <v>54</v>
      </c>
      <c r="B29" s="17">
        <v>2</v>
      </c>
      <c r="C29" s="17">
        <v>1</v>
      </c>
      <c r="D29" s="17">
        <v>2</v>
      </c>
      <c r="E29" s="17">
        <v>1</v>
      </c>
      <c r="F29" s="17">
        <v>2</v>
      </c>
      <c r="G29" s="17">
        <v>1</v>
      </c>
    </row>
    <row r="30" ht="45" spans="1:7">
      <c r="A30" s="8" t="s">
        <v>55</v>
      </c>
      <c r="B30" s="17">
        <f t="shared" ref="B30:G30" si="4">B31+10*LOG10(B28/B29)-B32</f>
        <v>11.0205999132796</v>
      </c>
      <c r="C30" s="17">
        <f t="shared" si="4"/>
        <v>11.0205999132796</v>
      </c>
      <c r="D30" s="17">
        <f t="shared" si="4"/>
        <v>11.0205999132796</v>
      </c>
      <c r="E30" s="17">
        <f t="shared" si="4"/>
        <v>11.0205999132796</v>
      </c>
      <c r="F30" s="17">
        <f t="shared" si="4"/>
        <v>11.0205999132796</v>
      </c>
      <c r="G30" s="17">
        <f t="shared" si="4"/>
        <v>11.0205999132796</v>
      </c>
    </row>
    <row r="31" ht="15" spans="1:7">
      <c r="A31" s="8" t="s">
        <v>56</v>
      </c>
      <c r="B31" s="17">
        <v>5</v>
      </c>
      <c r="C31" s="17">
        <v>5</v>
      </c>
      <c r="D31" s="17">
        <v>5</v>
      </c>
      <c r="E31" s="17">
        <v>5</v>
      </c>
      <c r="F31" s="17">
        <v>5</v>
      </c>
      <c r="G31" s="17">
        <v>5</v>
      </c>
    </row>
    <row r="32" ht="45" spans="1:7">
      <c r="A32" s="19" t="s">
        <v>57</v>
      </c>
      <c r="B32" s="25">
        <v>0</v>
      </c>
      <c r="C32" s="25">
        <v>0</v>
      </c>
      <c r="D32" s="25">
        <v>0</v>
      </c>
      <c r="E32" s="25">
        <v>0</v>
      </c>
      <c r="F32" s="25">
        <v>0</v>
      </c>
      <c r="G32" s="25">
        <v>0</v>
      </c>
    </row>
    <row r="33" ht="28.5" spans="1:7">
      <c r="A33" s="26" t="s">
        <v>107</v>
      </c>
      <c r="B33" s="17">
        <v>0</v>
      </c>
      <c r="C33" s="17">
        <v>0</v>
      </c>
      <c r="D33" s="17">
        <v>0</v>
      </c>
      <c r="E33" s="17">
        <v>0</v>
      </c>
      <c r="F33" s="17">
        <v>0</v>
      </c>
      <c r="G33" s="17">
        <v>0</v>
      </c>
    </row>
    <row r="34" ht="30" spans="1:7">
      <c r="A34" s="8" t="s">
        <v>59</v>
      </c>
      <c r="B34" s="17">
        <v>1</v>
      </c>
      <c r="C34" s="17">
        <v>1</v>
      </c>
      <c r="D34" s="17">
        <v>1</v>
      </c>
      <c r="E34" s="17">
        <v>1</v>
      </c>
      <c r="F34" s="17">
        <v>1</v>
      </c>
      <c r="G34" s="17">
        <v>1</v>
      </c>
    </row>
    <row r="35" ht="15" spans="1:7">
      <c r="A35" s="8" t="s">
        <v>60</v>
      </c>
      <c r="B35" s="9">
        <v>7</v>
      </c>
      <c r="C35" s="9">
        <v>7</v>
      </c>
      <c r="D35" s="9">
        <v>7</v>
      </c>
      <c r="E35" s="9">
        <v>7</v>
      </c>
      <c r="F35" s="9">
        <v>10</v>
      </c>
      <c r="G35" s="9">
        <v>10</v>
      </c>
    </row>
    <row r="36" ht="15" spans="1:7">
      <c r="A36" s="8" t="s">
        <v>62</v>
      </c>
      <c r="B36" s="9">
        <v>-174</v>
      </c>
      <c r="C36" s="9">
        <v>-174</v>
      </c>
      <c r="D36" s="9">
        <v>-174</v>
      </c>
      <c r="E36" s="9">
        <v>-174</v>
      </c>
      <c r="F36" s="9">
        <v>-174</v>
      </c>
      <c r="G36" s="9">
        <v>-174</v>
      </c>
    </row>
    <row r="37" ht="15" spans="1:7">
      <c r="A37" s="19" t="s">
        <v>63</v>
      </c>
      <c r="B37" s="25">
        <v>-999</v>
      </c>
      <c r="C37" s="25">
        <v>-999</v>
      </c>
      <c r="D37" s="25">
        <v>-999</v>
      </c>
      <c r="E37" s="25">
        <v>-999</v>
      </c>
      <c r="F37" s="25">
        <v>-999</v>
      </c>
      <c r="G37" s="25">
        <v>-999</v>
      </c>
    </row>
    <row r="38" ht="15" spans="1:7">
      <c r="A38" s="18" t="s">
        <v>65</v>
      </c>
      <c r="B38" s="17" t="s">
        <v>16</v>
      </c>
      <c r="C38" s="17" t="s">
        <v>16</v>
      </c>
      <c r="D38" s="17" t="s">
        <v>16</v>
      </c>
      <c r="E38" s="17" t="s">
        <v>16</v>
      </c>
      <c r="F38" s="17" t="s">
        <v>16</v>
      </c>
      <c r="G38" s="17" t="s">
        <v>16</v>
      </c>
    </row>
    <row r="39" ht="30" spans="1:7">
      <c r="A39" s="8" t="s">
        <v>108</v>
      </c>
      <c r="B39" s="17">
        <f t="shared" ref="B39:G39" si="5">10*LOG10(10^((B35+B36)/10)+10^(B37/10))</f>
        <v>-167</v>
      </c>
      <c r="C39" s="17">
        <f t="shared" si="5"/>
        <v>-167</v>
      </c>
      <c r="D39" s="17">
        <f t="shared" si="5"/>
        <v>-167</v>
      </c>
      <c r="E39" s="17">
        <f t="shared" si="5"/>
        <v>-167</v>
      </c>
      <c r="F39" s="17">
        <f t="shared" si="5"/>
        <v>-164</v>
      </c>
      <c r="G39" s="17">
        <f t="shared" si="5"/>
        <v>-164</v>
      </c>
    </row>
    <row r="40" ht="30" spans="1:7">
      <c r="A40" s="8" t="s">
        <v>109</v>
      </c>
      <c r="B40" s="38" t="s">
        <v>16</v>
      </c>
      <c r="C40" s="38" t="s">
        <v>16</v>
      </c>
      <c r="D40" s="38" t="s">
        <v>16</v>
      </c>
      <c r="E40" s="38" t="s">
        <v>16</v>
      </c>
      <c r="F40" s="38" t="s">
        <v>16</v>
      </c>
      <c r="G40" s="38" t="s">
        <v>16</v>
      </c>
    </row>
    <row r="41" ht="15" spans="1:7">
      <c r="A41" s="26" t="s">
        <v>68</v>
      </c>
      <c r="B41" s="17">
        <f t="shared" ref="B41:C41" si="6">48*12*120*1000</f>
        <v>69120000</v>
      </c>
      <c r="C41" s="17">
        <f t="shared" si="6"/>
        <v>69120000</v>
      </c>
      <c r="D41" s="17">
        <f>24*12*120*1000</f>
        <v>34560000</v>
      </c>
      <c r="E41" s="17">
        <f>24*12*120*1000</f>
        <v>34560000</v>
      </c>
      <c r="F41" s="17">
        <f>48*12*120*1000</f>
        <v>69120000</v>
      </c>
      <c r="G41" s="17">
        <f>48*12*120*1000</f>
        <v>69120000</v>
      </c>
    </row>
    <row r="42" ht="15" spans="1:7">
      <c r="A42" s="26" t="s">
        <v>70</v>
      </c>
      <c r="B42" s="17" t="s">
        <v>16</v>
      </c>
      <c r="C42" s="17" t="s">
        <v>16</v>
      </c>
      <c r="D42" s="17" t="s">
        <v>16</v>
      </c>
      <c r="E42" s="17" t="s">
        <v>16</v>
      </c>
      <c r="F42" s="17" t="s">
        <v>16</v>
      </c>
      <c r="G42" s="17" t="s">
        <v>16</v>
      </c>
    </row>
    <row r="43" ht="15" spans="1:7">
      <c r="A43" s="8" t="s">
        <v>71</v>
      </c>
      <c r="B43" s="17">
        <f t="shared" ref="B43:G43" si="7">B39+10*LOG10(B41)</f>
        <v>-88.6039627052916</v>
      </c>
      <c r="C43" s="17">
        <f t="shared" si="7"/>
        <v>-88.6039627052916</v>
      </c>
      <c r="D43" s="17">
        <f t="shared" si="7"/>
        <v>-91.6142626619314</v>
      </c>
      <c r="E43" s="17">
        <f t="shared" si="7"/>
        <v>-91.6142626619314</v>
      </c>
      <c r="F43" s="17">
        <f t="shared" si="7"/>
        <v>-85.6039627052916</v>
      </c>
      <c r="G43" s="17">
        <f t="shared" si="7"/>
        <v>-85.6039627052916</v>
      </c>
    </row>
    <row r="44" ht="15" spans="1:7">
      <c r="A44" s="8" t="s">
        <v>72</v>
      </c>
      <c r="B44" s="38" t="s">
        <v>16</v>
      </c>
      <c r="C44" s="38" t="s">
        <v>16</v>
      </c>
      <c r="D44" s="38" t="s">
        <v>16</v>
      </c>
      <c r="E44" s="38" t="s">
        <v>16</v>
      </c>
      <c r="F44" s="38" t="s">
        <v>16</v>
      </c>
      <c r="G44" s="38" t="s">
        <v>16</v>
      </c>
    </row>
    <row r="45" ht="15" spans="1:7">
      <c r="A45" s="23" t="s">
        <v>73</v>
      </c>
      <c r="B45" s="27">
        <v>-5.4</v>
      </c>
      <c r="C45" s="27">
        <v>-1.2</v>
      </c>
      <c r="D45" s="27">
        <v>-4.9</v>
      </c>
      <c r="E45" s="27">
        <v>-0.5</v>
      </c>
      <c r="F45" s="27">
        <v>-7.92</v>
      </c>
      <c r="G45" s="27">
        <v>-4.54</v>
      </c>
    </row>
    <row r="46" ht="15" spans="1:7">
      <c r="A46" s="26" t="s">
        <v>75</v>
      </c>
      <c r="B46" s="17" t="s">
        <v>16</v>
      </c>
      <c r="C46" s="17" t="s">
        <v>16</v>
      </c>
      <c r="D46" s="17" t="s">
        <v>16</v>
      </c>
      <c r="E46" s="17" t="s">
        <v>16</v>
      </c>
      <c r="F46" s="17" t="s">
        <v>16</v>
      </c>
      <c r="G46" s="17" t="s">
        <v>16</v>
      </c>
    </row>
    <row r="47" ht="15" spans="1:7">
      <c r="A47" s="8" t="s">
        <v>76</v>
      </c>
      <c r="B47" s="17">
        <v>2</v>
      </c>
      <c r="C47" s="17">
        <v>2</v>
      </c>
      <c r="D47" s="17">
        <v>2</v>
      </c>
      <c r="E47" s="17">
        <v>2</v>
      </c>
      <c r="F47" s="17">
        <v>2</v>
      </c>
      <c r="G47" s="17">
        <v>2</v>
      </c>
    </row>
    <row r="48" ht="30" spans="1:7">
      <c r="A48" s="8" t="s">
        <v>77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</row>
    <row r="49" ht="33.75" customHeight="1" spans="1:7">
      <c r="A49" s="8" t="s">
        <v>79</v>
      </c>
      <c r="B49" s="38" t="s">
        <v>16</v>
      </c>
      <c r="C49" s="38" t="s">
        <v>16</v>
      </c>
      <c r="D49" s="38" t="s">
        <v>16</v>
      </c>
      <c r="E49" s="38" t="s">
        <v>16</v>
      </c>
      <c r="F49" s="38" t="s">
        <v>16</v>
      </c>
      <c r="G49" s="38" t="s">
        <v>16</v>
      </c>
    </row>
    <row r="50" ht="30" spans="1:7">
      <c r="A50" s="8" t="s">
        <v>80</v>
      </c>
      <c r="B50" s="17">
        <f t="shared" ref="B50:G50" si="8">B43+B45+B47-B48</f>
        <v>-92.0039627052916</v>
      </c>
      <c r="C50" s="17">
        <f t="shared" si="8"/>
        <v>-87.8039627052916</v>
      </c>
      <c r="D50" s="17">
        <f t="shared" si="8"/>
        <v>-94.5142626619315</v>
      </c>
      <c r="E50" s="17">
        <f t="shared" si="8"/>
        <v>-90.1142626619314</v>
      </c>
      <c r="F50" s="17">
        <f t="shared" si="8"/>
        <v>-91.5239627052916</v>
      </c>
      <c r="G50" s="17">
        <f t="shared" si="8"/>
        <v>-88.1439627052916</v>
      </c>
    </row>
    <row r="51" ht="30" spans="1:7">
      <c r="A51" s="8" t="s">
        <v>82</v>
      </c>
      <c r="B51" s="38" t="s">
        <v>16</v>
      </c>
      <c r="C51" s="38" t="s">
        <v>16</v>
      </c>
      <c r="D51" s="38" t="s">
        <v>16</v>
      </c>
      <c r="E51" s="38" t="s">
        <v>16</v>
      </c>
      <c r="F51" s="38" t="s">
        <v>16</v>
      </c>
      <c r="G51" s="38" t="s">
        <v>16</v>
      </c>
    </row>
    <row r="52" ht="30" spans="1:7">
      <c r="A52" s="28" t="s">
        <v>83</v>
      </c>
      <c r="B52" s="44">
        <f t="shared" ref="B52:G52" si="9">B25+B30+B33-B34-B50</f>
        <v>146.482399653119</v>
      </c>
      <c r="C52" s="44">
        <f t="shared" si="9"/>
        <v>142.282399653118</v>
      </c>
      <c r="D52" s="44">
        <f t="shared" si="9"/>
        <v>145.982399653119</v>
      </c>
      <c r="E52" s="44">
        <f t="shared" si="9"/>
        <v>141.582399653119</v>
      </c>
      <c r="F52" s="44">
        <f t="shared" si="9"/>
        <v>139.832399653119</v>
      </c>
      <c r="G52" s="44">
        <f t="shared" si="9"/>
        <v>136.452399653119</v>
      </c>
    </row>
    <row r="53" ht="30" spans="1:7">
      <c r="A53" s="30" t="s">
        <v>85</v>
      </c>
      <c r="B53" s="43" t="s">
        <v>16</v>
      </c>
      <c r="C53" s="43" t="s">
        <v>16</v>
      </c>
      <c r="D53" s="43" t="s">
        <v>16</v>
      </c>
      <c r="E53" s="43" t="s">
        <v>16</v>
      </c>
      <c r="F53" s="43" t="s">
        <v>16</v>
      </c>
      <c r="G53" s="43" t="s">
        <v>16</v>
      </c>
    </row>
    <row r="54" spans="1:7">
      <c r="A54" s="5" t="s">
        <v>86</v>
      </c>
      <c r="B54" s="16"/>
      <c r="C54" s="16"/>
      <c r="D54" s="16"/>
      <c r="E54" s="16"/>
      <c r="F54" s="16"/>
      <c r="G54" s="16"/>
    </row>
    <row r="55" ht="16.5" customHeight="1" spans="1:7">
      <c r="A55" s="19" t="s">
        <v>87</v>
      </c>
      <c r="B55" s="25">
        <v>0</v>
      </c>
      <c r="C55" s="25">
        <v>0</v>
      </c>
      <c r="D55" s="25">
        <v>0</v>
      </c>
      <c r="E55" s="25">
        <v>0</v>
      </c>
      <c r="F55" s="25">
        <v>0</v>
      </c>
      <c r="G55" s="25">
        <v>0</v>
      </c>
    </row>
    <row r="56" ht="30" spans="1:7">
      <c r="A56" s="19" t="s">
        <v>89</v>
      </c>
      <c r="B56" s="25">
        <v>0</v>
      </c>
      <c r="C56" s="25">
        <v>0</v>
      </c>
      <c r="D56" s="25">
        <v>0</v>
      </c>
      <c r="E56" s="25">
        <v>0</v>
      </c>
      <c r="F56" s="25">
        <v>0</v>
      </c>
      <c r="G56" s="25">
        <v>0</v>
      </c>
    </row>
    <row r="57" ht="30" spans="1:7">
      <c r="A57" s="18" t="s">
        <v>90</v>
      </c>
      <c r="B57" s="45" t="s">
        <v>16</v>
      </c>
      <c r="C57" s="45" t="s">
        <v>16</v>
      </c>
      <c r="D57" s="45" t="s">
        <v>16</v>
      </c>
      <c r="E57" s="45" t="s">
        <v>16</v>
      </c>
      <c r="F57" s="45" t="s">
        <v>16</v>
      </c>
      <c r="G57" s="45" t="s">
        <v>16</v>
      </c>
    </row>
    <row r="58" ht="15" spans="1:7">
      <c r="A58" s="19" t="s">
        <v>91</v>
      </c>
      <c r="B58" s="25">
        <v>0</v>
      </c>
      <c r="C58" s="25">
        <v>0</v>
      </c>
      <c r="D58" s="25">
        <v>0</v>
      </c>
      <c r="E58" s="25">
        <v>0</v>
      </c>
      <c r="F58" s="25">
        <v>0</v>
      </c>
      <c r="G58" s="25">
        <v>0</v>
      </c>
    </row>
    <row r="59" ht="15" spans="1:7">
      <c r="A59" s="19" t="s">
        <v>92</v>
      </c>
      <c r="B59" s="25">
        <v>0</v>
      </c>
      <c r="C59" s="25">
        <v>0</v>
      </c>
      <c r="D59" s="25">
        <v>0</v>
      </c>
      <c r="E59" s="25">
        <v>0</v>
      </c>
      <c r="F59" s="25">
        <v>0</v>
      </c>
      <c r="G59" s="25">
        <v>0</v>
      </c>
    </row>
    <row r="60" ht="15" spans="1:7">
      <c r="A60" s="19" t="s">
        <v>93</v>
      </c>
      <c r="B60" s="25">
        <v>0</v>
      </c>
      <c r="C60" s="25">
        <v>0</v>
      </c>
      <c r="D60" s="25">
        <v>0</v>
      </c>
      <c r="E60" s="25">
        <v>0</v>
      </c>
      <c r="F60" s="25">
        <v>0</v>
      </c>
      <c r="G60" s="25">
        <v>0</v>
      </c>
    </row>
    <row r="61" ht="30" spans="1:7">
      <c r="A61" s="28" t="s">
        <v>110</v>
      </c>
      <c r="B61" s="44">
        <f t="shared" ref="B61:G61" si="10">B52-B56+B58-B59+B60</f>
        <v>146.482399653119</v>
      </c>
      <c r="C61" s="44">
        <f t="shared" si="10"/>
        <v>142.282399653118</v>
      </c>
      <c r="D61" s="44">
        <f t="shared" si="10"/>
        <v>145.982399653119</v>
      </c>
      <c r="E61" s="44">
        <f t="shared" si="10"/>
        <v>141.582399653119</v>
      </c>
      <c r="F61" s="44">
        <f t="shared" si="10"/>
        <v>139.832399653119</v>
      </c>
      <c r="G61" s="44">
        <f t="shared" si="10"/>
        <v>136.452399653119</v>
      </c>
    </row>
    <row r="62" ht="30" spans="1:7">
      <c r="A62" s="30" t="s">
        <v>111</v>
      </c>
      <c r="B62" s="43" t="s">
        <v>16</v>
      </c>
      <c r="C62" s="43" t="s">
        <v>16</v>
      </c>
      <c r="D62" s="43" t="s">
        <v>16</v>
      </c>
      <c r="E62" s="43" t="s">
        <v>16</v>
      </c>
      <c r="F62" s="43" t="s">
        <v>16</v>
      </c>
      <c r="G62" s="43" t="s">
        <v>16</v>
      </c>
    </row>
    <row r="63" spans="1:7">
      <c r="A63" s="46"/>
      <c r="B63" s="47"/>
      <c r="C63" s="47"/>
      <c r="D63" s="47"/>
      <c r="E63" s="47"/>
      <c r="F63" s="47"/>
      <c r="G63" s="47"/>
    </row>
    <row r="64" ht="15" spans="1:7">
      <c r="A64" s="28" t="s">
        <v>97</v>
      </c>
      <c r="B64" s="44">
        <f t="shared" ref="B64:G64" si="11">B17+B22-B50+B21+B33</f>
        <v>113.4</v>
      </c>
      <c r="C64" s="44">
        <f t="shared" si="11"/>
        <v>109.2</v>
      </c>
      <c r="D64" s="44">
        <f t="shared" si="11"/>
        <v>112.9</v>
      </c>
      <c r="E64" s="44">
        <f t="shared" si="11"/>
        <v>108.5</v>
      </c>
      <c r="F64" s="44">
        <f t="shared" si="11"/>
        <v>112.92</v>
      </c>
      <c r="G64" s="44">
        <f t="shared" si="11"/>
        <v>109.54</v>
      </c>
    </row>
    <row r="65" ht="15" spans="1:7">
      <c r="A65" s="30" t="s">
        <v>98</v>
      </c>
      <c r="B65" s="43" t="s">
        <v>16</v>
      </c>
      <c r="C65" s="43" t="s">
        <v>16</v>
      </c>
      <c r="D65" s="43" t="s">
        <v>16</v>
      </c>
      <c r="E65" s="43" t="s">
        <v>16</v>
      </c>
      <c r="F65" s="43" t="s">
        <v>16</v>
      </c>
      <c r="G65" s="43" t="s">
        <v>16</v>
      </c>
    </row>
  </sheetData>
  <mergeCells count="2">
    <mergeCell ref="B1:E1"/>
    <mergeCell ref="F1:G1"/>
  </mergeCells>
  <pageMargins left="0.75" right="0.75" top="1" bottom="1" header="0.5" footer="0.5"/>
  <pageSetup paperSize="9" orientation="portrait"/>
  <headerFooter alignWithMargins="0">
    <oddHeader>&amp;L&amp;G&amp;C&amp;F&amp;R文档密级</oddHeader>
    <oddFooter>&amp;L&amp;D&amp;C华为机密，未经许可不得扩散&amp;R第&amp;P页，共&amp;N页</oddFooter>
  </headerFooter>
  <legacyDrawingHF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2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3.xml>��< ? x m l   v e r s i o n = " 1 . 0 " ? > < c t : c o n t e n t T y p e S c h e m a   c t : _ = " "   m a : _ = " "   m a : c o n t e n t T y p e N a m e = " D o c u m e n t "   m a : c o n t e n t T y p e I D = " 0 x 0 1 0 1 0 0 3 C 4 C 8 F 3 1 E 7 4 D F 7 4 E 8 F C F F 2 8 4 B 4 4 3 1 C E 2 "   m a : c o n t e n t T y p e V e r s i o n = " 1 3 "   m a : c o n t e n t T y p e D e s c r i p t i o n = " C r e a t e   a   n e w   d o c u m e n t . "   m a : c o n t e n t T y p e S c o p e = " "   m a : v e r s i o n I D = " 9 c 7 f b 9 5 9 0 c 1 7 2 2 d 2 b 0 a e f e 2 c 4 8 f 7 3 b 4 a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2 6 8 4 c c 0 0 1 7 9 a b e a b f 6 9 5 f f 0 8 2 1 7 8 b c f d "   n s 3 : _ = " "   n s 4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3 = " f 0 c 1 c 1 9 8 - 6 7 7 2 - 4 0 7 0 - 9 f e d - c 9 9 b 5 4 8 2 1 f d 3 "   x m l n s : n s 4 = " c a a 2 4 8 a c - 5 6 7 e - 4 f 8 a - 8 3 a d - 9 5 6 4 1 c 1 2 0 e 6 c " >  
 < x s d : i m p o r t   n a m e s p a c e = " f 0 c 1 c 1 9 8 - 6 7 7 2 - 4 0 7 0 - 9 f e d - c 9 9 b 5 4 8 2 1 f d 3 " / >  
 < x s d : i m p o r t   n a m e s p a c e = " c a a 2 4 8 a c - 5 6 7 e - 4 f 8 a - 8 3 a d - 9 5 6 4 1 c 1 2 0 e 6 c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3 : M e d i a S e r v i c e M e t a d a t a "   m i n O c c u r s = " 0 " / >  
 < x s d : e l e m e n t   r e f = " n s 3 : M e d i a S e r v i c e F a s t M e t a d a t a "   m i n O c c u r s = " 0 " / >  
 < x s d : e l e m e n t   r e f = " n s 3 : M e d i a S e r v i c e A u t o T a g s "   m i n O c c u r s = " 0 " / >  
 < x s d : e l e m e n t   r e f = " n s 3 : M e d i a S e r v i c e O C R "   m i n O c c u r s = " 0 " / >  
 < x s d : e l e m e n t   r e f = " n s 3 : M e d i a S e r v i c e D a t e T a k e n "   m i n O c c u r s = " 0 " / >  
 < x s d : e l e m e n t   r e f = " n s 3 : M e d i a S e r v i c e L o c a t i o n "   m i n O c c u r s = " 0 " / >  
 < x s d : e l e m e n t   r e f = " n s 4 : S h a r e d W i t h U s e r s "   m i n O c c u r s = " 0 " / >  
 < x s d : e l e m e n t   r e f = " n s 4 : S h a r e d W i t h D e t a i l s "   m i n O c c u r s = " 0 " / >  
 < x s d : e l e m e n t   r e f = " n s 4 : S h a r i n g H i n t H a s h "   m i n O c c u r s = " 0 " / >  
 < x s d : e l e m e n t   r e f = " n s 3 : M e d i a S e r v i c e G e n e r a t i o n T i m e "   m i n O c c u r s = " 0 " / >  
 < x s d : e l e m e n t   r e f = " n s 3 : M e d i a S e r v i c e E v e n t H a s h C o d e "   m i n O c c u r s = " 0 " / >  
 < x s d : e l e m e n t   r e f = " n s 3 : M e d i a S e r v i c e A u t o K e y P o i n t s "   m i n O c c u r s = " 0 " / >  
 < x s d : e l e m e n t   r e f = " n s 3 : M e d i a S e r v i c e K e y P o i n t s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f 0 c 1 c 1 9 8 - 6 7 7 2 - 4 0 7 0 - 9 f e d - c 9 9 b 5 4 8 2 1 f d 3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T a g s "   m a : i n d e x = " 1 0 "   n i l l a b l e = " t r u e "   m a : d i s p l a y N a m e = " T a g s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O C R "   m a : i n d e x = " 1 1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D a t e T a k e n "   m a : i n d e x = " 1 2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L o c a t i o n "   m a : i n d e x = " 1 3 "   n i l l a b l e = " t r u e "   m a : d i s p l a y N a m e = " L o c a t i o n "   m a : i n t e r n a l N a m e = " M e d i a S e r v i c e L o c a t i o n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7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8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K e y P o i n t s "   m a : i n d e x = " 1 9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2 0 "   n i l l a b l e = " t r u e "   m a : d i s p l a y N a m e = " K e y P o i n t s "   m a : i n t e r n a l N a m e = " M e d i a S e r v i c e K e y P o i n t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/ x s d : s c h e m a >  
 < x s d : s c h e m a   t a r g e t N a m e s p a c e = " c a a 2 4 8 a c - 5 6 7 e - 4 f 8 a - 8 3 a d - 9 5 6 4 1 c 1 2 0 e 6 c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S h a r e d W i t h U s e r s "   m a : i n d e x = " 1 4 "   n i l l a b l e = " t r u e "   m a : d i s p l a y N a m e = " S h a r e d   W i t h "   m a : i n t e r n a l N a m e = " S h a r e d W i t h U s e r s "   m a : r e a d O n l y = " t r u e " >  
 < x s d : c o m p l e x T y p e >  
 < x s d : c o m p l e x C o n t e n t >  
 < x s d : e x t e n s i o n   b a s e = " d m s : U s e r M u l t i " >  
 < x s d : s e q u e n c e >  
 < x s d : e l e m e n t   n a m e = " U s e r I n f o "   m i n O c c u r s = " 0 "   m a x O c c u r s = " u n b o u n d e d " >  
 < x s d : c o m p l e x T y p e >  
 < x s d : s e q u e n c e >  
 < x s d : e l e m e n t   n a m e = " D i s p l a y N a m e "   t y p e = " x s d : s t r i n g "   m i n O c c u r s = " 0 " / >  
 < x s d : e l e m e n t   n a m e = " A c c o u n t I d "   t y p e = " d m s : U s e r I d "   m i n O c c u r s = " 0 "   n i l l a b l e = " t r u e " / >  
 < x s d : e l e m e n t   n a m e = " A c c o u n t T y p e "   t y p e = " x s d : s t r i n g "   m i n O c c u r s = " 0 " / >  
 < / x s d : s e q u e n c e >  
 < / x s d : c o m p l e x T y p e >  
 < / x s d : e l e m e n t >  
 < / x s d : s e q u e n c e >  
 < / x s d : e x t e n s i o n >  
 < / x s d : c o m p l e x C o n t e n t >  
 < / x s d : c o m p l e x T y p e >  
 < / x s d : e l e m e n t >  
 < x s d : e l e m e n t   n a m e = " S h a r e d W i t h D e t a i l s "   m a : i n d e x = " 1 5 "   n i l l a b l e = " t r u e "   m a : d i s p l a y N a m e = " S h a r e d   W i t h   D e t a i l s "   m a : i n t e r n a l N a m e = " S h a r e d W i t h D e t a i l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S h a r i n g H i n t H a s h "   m a : i n d e x = " 1 6 "   n i l l a b l e = " t r u e "   m a : d i s p l a y N a m e = " S h a r i n g   H i n t   H a s h "   m a : h i d d e n = " t r u e "   m a : i n t e r n a l N a m e = " S h a r i n g H i n t H a s h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6BF6537E-1188-49EC-BB51-9E3C33102FA9}">
  <ds:schemaRefs/>
</ds:datastoreItem>
</file>

<file path=customXml/itemProps2.xml><?xml version="1.0" encoding="utf-8"?>
<ds:datastoreItem xmlns:ds="http://schemas.openxmlformats.org/officeDocument/2006/customXml" ds:itemID="{3DB4C97F-E777-4938-90FA-2500A9B43DA3}">
  <ds:schemaRefs/>
</ds:datastoreItem>
</file>

<file path=customXml/itemProps3.xml><?xml version="1.0" encoding="utf-8"?>
<ds:datastoreItem xmlns:ds="http://schemas.openxmlformats.org/officeDocument/2006/customXml" ds:itemID="{BA182760-64C2-4104-83CF-0534E743D2A6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Huawei Technologies Co., Ltd.</Company>
  <Application>Microsoft Excel</Application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Link budget (Ref UE)</vt:lpstr>
      <vt:lpstr>Link budget (RedCap)</vt:lpstr>
      <vt:lpstr>PDCCH USS</vt:lpstr>
      <vt:lpstr>PDSCH</vt:lpstr>
      <vt:lpstr>PUCCH 2bits</vt:lpstr>
      <vt:lpstr>PUCCH 11bits</vt:lpstr>
      <vt:lpstr>PUCCH 22bits</vt:lpstr>
      <vt:lpstr>PUSCH</vt:lpstr>
      <vt:lpstr>PDCCH CSS</vt:lpstr>
      <vt:lpstr>Msg2</vt:lpstr>
      <vt:lpstr>Msg4</vt:lpstr>
      <vt:lpstr>Msg3</vt:lpstr>
      <vt:lpstr>PBCH</vt:lpstr>
      <vt:lpstr>PRACH B4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Johan Bergman</dc:creator>
  <cp:lastModifiedBy>10053701</cp:lastModifiedBy>
  <dcterms:created xsi:type="dcterms:W3CDTF">2003-11-11T03:59:00Z</dcterms:created>
  <cp:lastPrinted>2006-01-19T03:50:00Z</cp:lastPrinted>
  <dcterms:modified xsi:type="dcterms:W3CDTF">2020-10-19T11:14:09Z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s_pID_725343">
    <vt:lpwstr>(4)xPIfDBNaCWEZOWKcMvMSURa7P5aZGT3vW89ptnwqENwFKhOYoj/4c5iQfJiQsmIVUBY5A9tV
SpQXKoG3kDrHxbtwjjI2bTOdUwIkYr/W5/+ylhwSIPBkBSDq6AQyWQGUv+jLThg3nrFatU8D
RxtLhhYzX+BOVOjRyKSUGFoqvbhe2mN9kaXYBU4xRuexYD0ZYCcYqGJrDgubNmnPhNmEYf4a
+x3adntaFX6SA9Biln0bE</vt:lpwstr>
  </property>
  <property fmtid="{D5CDD505-2E9C-101B-9397-08002B2CF9AE}" pid="3" name="_ms_pID_7253431">
    <vt:lpwstr>D8O3VmwI+Z+PlISGjFExb4WrgeTq4XPkfm0hCre81xp56PEebhl
XYYXFD11XlLvvike5JRQtmqtTp4NshrAT8MsoZP7ICMzMUYFkHT930bCAaaAhcJX/MpzdKQQ
4Hyq5K+q74HwhApKetItk1FOE2x06JQRrdmUyTTBnHF0jbdXNYG1uTWPm9eJFNsKgN98Nr25
s3UqtHQxxlK3pQexaSvmzHwV41HRA6xXiARy3iGtqp</vt:lpwstr>
  </property>
  <property fmtid="{D5CDD505-2E9C-101B-9397-08002B2CF9AE}" pid="4" name="_ms_pID_7253432">
    <vt:lpwstr>oNeTSWQYm0V5/MXRxHPt5ydn4yE2/u
OQM/XRq8IseLeSeO9Eh/26gAvz5+qhierc1T8lvMZuPaU36C/9G9PuxqRsVgLFiPPxNFudRA
AGuFqScwKMQtVeOuWcxq2qiNRCNBrGLp0A0L1Uba+TxrBvw/TowZdC4rQ07UpqVflcfepn32
QtuRfZiZW20W7j/yyk5RsN1Kd44oVQTQuz4kuVKSNALeLaLc5hVkRqeL3TvVNn/</vt:lpwstr>
  </property>
  <property fmtid="{D5CDD505-2E9C-101B-9397-08002B2CF9AE}" pid="5" name="_ms_pID_7253433">
    <vt:lpwstr>OZ31sW5W4
1++nvbQyLnNmMOnfXeqLBhOdakc=</vt:lpwstr>
  </property>
  <property fmtid="{D5CDD505-2E9C-101B-9397-08002B2CF9AE}" pid="6" name="_2015_ms_pID_725343">
    <vt:lpwstr>(3)M8vsE/wJ24qcKxQmo4AzIPfLoXax7K3JMZBJ8ztDPko/SVrMoveBhxzhMkIXgv8TzbTnHX7R
z5aQ0CwKF9pl+LmHw/YNhPfTyXjuVLJgjAz3wvaAr7+DujX50h98bUYuBlyXtBlgX/HGeQYI
LthUr2snWv5l74UzO9dj8zvuhfK2PQHnBwMqiArh5kcZI3XLb+ZJRiqB7hWMLCbm7OuDkXSO
XObNt5BeqqsbHxf7aM</vt:lpwstr>
  </property>
  <property fmtid="{D5CDD505-2E9C-101B-9397-08002B2CF9AE}" pid="7" name="_2015_ms_pID_7253431">
    <vt:lpwstr>BJ+RDjnBOdRKWgz95jYIfuQWEbcwvdXb714OTvNPjSrl4S0AxKSduL
LBC3eMKFNJhO2CP3Pskm9RDopncAz0xee+9u5f11mzIMe4BEa25xtJLQ7O8eJ1NFJaZL5gyN
tH/417mUxNmwWhNVQsZR3Vl05VnxupcggsvnW0JjLpjvwNLxP5PUGPpIY7g2gbIQtteHh19m
yhqHk7Tq5yIcsRDNlqzfCwYt0eYNFkzUBPkg</vt:lpwstr>
  </property>
  <property fmtid="{D5CDD505-2E9C-101B-9397-08002B2CF9AE}" pid="8" name="_2015_ms_pID_7253432">
    <vt:lpwstr>sseNkd7X2F3PERaRaYKLK2A=</vt:lpwstr>
  </property>
  <property fmtid="{D5CDD505-2E9C-101B-9397-08002B2CF9AE}" pid="9" name="_readonly">
    <vt:lpwstr/>
  </property>
  <property fmtid="{D5CDD505-2E9C-101B-9397-08002B2CF9AE}" pid="10" name="_change">
    <vt:lpwstr/>
  </property>
  <property fmtid="{D5CDD505-2E9C-101B-9397-08002B2CF9AE}" pid="11" name="_full-control">
    <vt:lpwstr/>
  </property>
  <property fmtid="{D5CDD505-2E9C-101B-9397-08002B2CF9AE}" pid="12" name="sflag">
    <vt:lpwstr>1558400932</vt:lpwstr>
  </property>
  <property fmtid="{D5CDD505-2E9C-101B-9397-08002B2CF9AE}" pid="13" name="ContentTypeId">
    <vt:lpwstr>0x0101003C4C8F31E74DF74E8FCFF284B4431CE2</vt:lpwstr>
  </property>
  <property fmtid="{D5CDD505-2E9C-101B-9397-08002B2CF9AE}" pid="14" name="_dlc_DocIdItemGuid">
    <vt:lpwstr>e6172cfd-13df-49ec-a207-d156e8766a72</vt:lpwstr>
  </property>
  <property fmtid="{D5CDD505-2E9C-101B-9397-08002B2CF9AE}" pid="15" name="EriCOLLCategory">
    <vt:lpwstr/>
  </property>
  <property fmtid="{D5CDD505-2E9C-101B-9397-08002B2CF9AE}" pid="16" name="TaxKeyword">
    <vt:lpwstr/>
  </property>
  <property fmtid="{D5CDD505-2E9C-101B-9397-08002B2CF9AE}" pid="17" name="EriCOLLCountry">
    <vt:lpwstr/>
  </property>
  <property fmtid="{D5CDD505-2E9C-101B-9397-08002B2CF9AE}" pid="18" name="EriCOLLCompetence">
    <vt:lpwstr/>
  </property>
  <property fmtid="{D5CDD505-2E9C-101B-9397-08002B2CF9AE}" pid="19" name="EriCOLLOrganizationUnit">
    <vt:lpwstr/>
  </property>
  <property fmtid="{D5CDD505-2E9C-101B-9397-08002B2CF9AE}" pid="20" name="EriCOLLProducts">
    <vt:lpwstr/>
  </property>
  <property fmtid="{D5CDD505-2E9C-101B-9397-08002B2CF9AE}" pid="21" name="EriCOLLCustomer">
    <vt:lpwstr/>
  </property>
  <property fmtid="{D5CDD505-2E9C-101B-9397-08002B2CF9AE}" pid="22" name="EriCOLLProjects">
    <vt:lpwstr/>
  </property>
  <property fmtid="{D5CDD505-2E9C-101B-9397-08002B2CF9AE}" pid="23" name="EriCOLLProcess">
    <vt:lpwstr/>
  </property>
  <property fmtid="{D5CDD505-2E9C-101B-9397-08002B2CF9AE}" pid="24" name="NSCPROP_SA">
    <vt:lpwstr>C:\Users\seunghoon.choi\Downloads\RedCapCoverage-28GHz-v000.xlsx</vt:lpwstr>
  </property>
  <property fmtid="{D5CDD505-2E9C-101B-9397-08002B2CF9AE}" pid="25" name="KSOProductBuildVer">
    <vt:lpwstr>2052-11.8.2.9022</vt:lpwstr>
  </property>
</Properties>
</file>