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80244668\Downloads\"/>
    </mc:Choice>
  </mc:AlternateContent>
  <bookViews>
    <workbookView xWindow="0" yWindow="0" windowWidth="19200" windowHeight="7070" tabRatio="774" firstSheet="3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</workbook>
</file>

<file path=xl/calcChain.xml><?xml version="1.0" encoding="utf-8"?>
<calcChain xmlns="http://schemas.openxmlformats.org/spreadsheetml/2006/main"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I44" i="53"/>
  <c r="I51" i="53" s="1"/>
  <c r="G44" i="53"/>
  <c r="G51" i="53" s="1"/>
  <c r="I42" i="53"/>
  <c r="H42" i="53"/>
  <c r="H44" i="53" s="1"/>
  <c r="H51" i="53" s="1"/>
  <c r="G42" i="53"/>
  <c r="I40" i="53"/>
  <c r="H40" i="53"/>
  <c r="G40" i="53"/>
  <c r="I30" i="53"/>
  <c r="H30" i="53"/>
  <c r="G30" i="53"/>
  <c r="I18" i="53"/>
  <c r="H18" i="53"/>
  <c r="G18" i="53"/>
  <c r="I17" i="53"/>
  <c r="I65" i="53" s="1"/>
  <c r="G17" i="53"/>
  <c r="G65" i="53" s="1"/>
  <c r="I16" i="53"/>
  <c r="H16" i="53"/>
  <c r="G16" i="53"/>
  <c r="I51" i="52"/>
  <c r="I44" i="52"/>
  <c r="H44" i="52"/>
  <c r="H51" i="52" s="1"/>
  <c r="G44" i="52"/>
  <c r="G51" i="52" s="1"/>
  <c r="I42" i="52"/>
  <c r="H42" i="52"/>
  <c r="H17" i="52" s="1"/>
  <c r="G42" i="52"/>
  <c r="G17" i="52" s="1"/>
  <c r="I40" i="52"/>
  <c r="H40" i="52"/>
  <c r="G40" i="52"/>
  <c r="I30" i="52"/>
  <c r="H30" i="52"/>
  <c r="G30" i="52"/>
  <c r="I18" i="52"/>
  <c r="H18" i="52"/>
  <c r="G18" i="52"/>
  <c r="I17" i="52"/>
  <c r="I65" i="52" s="1"/>
  <c r="I16" i="52"/>
  <c r="H16" i="52"/>
  <c r="G16" i="52"/>
  <c r="G43" i="51"/>
  <c r="G50" i="51" s="1"/>
  <c r="I41" i="51"/>
  <c r="I17" i="51" s="1"/>
  <c r="H41" i="51"/>
  <c r="H17" i="51" s="1"/>
  <c r="G41" i="51"/>
  <c r="I39" i="51"/>
  <c r="I43" i="51" s="1"/>
  <c r="I50" i="51" s="1"/>
  <c r="H39" i="51"/>
  <c r="G39" i="51"/>
  <c r="I30" i="51"/>
  <c r="H30" i="51"/>
  <c r="G30" i="51"/>
  <c r="I18" i="51"/>
  <c r="H18" i="51"/>
  <c r="G18" i="51"/>
  <c r="G17" i="51"/>
  <c r="G64" i="51" s="1"/>
  <c r="I16" i="51"/>
  <c r="H16" i="51"/>
  <c r="G16" i="51"/>
  <c r="G42" i="50"/>
  <c r="F42" i="50"/>
  <c r="G40" i="50"/>
  <c r="G44" i="50" s="1"/>
  <c r="G51" i="50" s="1"/>
  <c r="G65" i="50" s="1"/>
  <c r="F40" i="50"/>
  <c r="F44" i="50" s="1"/>
  <c r="F51" i="50" s="1"/>
  <c r="F65" i="50" s="1"/>
  <c r="G30" i="50"/>
  <c r="F30" i="50"/>
  <c r="F26" i="50"/>
  <c r="F53" i="50" s="1"/>
  <c r="F62" i="50" s="1"/>
  <c r="G18" i="50"/>
  <c r="G26" i="50" s="1"/>
  <c r="G53" i="50" s="1"/>
  <c r="G62" i="50" s="1"/>
  <c r="F18" i="50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25" i="49"/>
  <c r="G52" i="49" s="1"/>
  <c r="G61" i="49" s="1"/>
  <c r="F25" i="49"/>
  <c r="G18" i="49"/>
  <c r="F18" i="49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G25" i="48"/>
  <c r="G52" i="48" s="1"/>
  <c r="G61" i="48" s="1"/>
  <c r="F25" i="48"/>
  <c r="G18" i="48"/>
  <c r="F18" i="48"/>
  <c r="G41" i="47"/>
  <c r="F41" i="47"/>
  <c r="F43" i="47" s="1"/>
  <c r="F50" i="47" s="1"/>
  <c r="F64" i="47" s="1"/>
  <c r="G39" i="47"/>
  <c r="G43" i="47" s="1"/>
  <c r="G50" i="47" s="1"/>
  <c r="G64" i="47" s="1"/>
  <c r="F39" i="47"/>
  <c r="G30" i="47"/>
  <c r="F30" i="47"/>
  <c r="G25" i="47"/>
  <c r="G52" i="47" s="1"/>
  <c r="G61" i="47" s="1"/>
  <c r="G18" i="47"/>
  <c r="F18" i="47"/>
  <c r="F25" i="47" s="1"/>
  <c r="J44" i="46"/>
  <c r="J51" i="46" s="1"/>
  <c r="J42" i="46"/>
  <c r="I42" i="46"/>
  <c r="I17" i="46" s="1"/>
  <c r="H42" i="46"/>
  <c r="J40" i="46"/>
  <c r="I40" i="46"/>
  <c r="I44" i="46" s="1"/>
  <c r="I51" i="46" s="1"/>
  <c r="H40" i="46"/>
  <c r="H44" i="46" s="1"/>
  <c r="H51" i="46" s="1"/>
  <c r="J30" i="46"/>
  <c r="I30" i="46"/>
  <c r="H30" i="46"/>
  <c r="J18" i="46"/>
  <c r="I18" i="46"/>
  <c r="H18" i="46"/>
  <c r="J17" i="46"/>
  <c r="H17" i="46"/>
  <c r="H65" i="46" s="1"/>
  <c r="J16" i="46"/>
  <c r="I16" i="46"/>
  <c r="H16" i="46"/>
  <c r="H43" i="32"/>
  <c r="H50" i="32" s="1"/>
  <c r="J41" i="32"/>
  <c r="I41" i="32"/>
  <c r="H41" i="32"/>
  <c r="J39" i="32"/>
  <c r="J43" i="32" s="1"/>
  <c r="J50" i="32" s="1"/>
  <c r="I39" i="32"/>
  <c r="I43" i="32" s="1"/>
  <c r="I50" i="32" s="1"/>
  <c r="H39" i="32"/>
  <c r="J30" i="32"/>
  <c r="I30" i="32"/>
  <c r="H30" i="32"/>
  <c r="J18" i="32"/>
  <c r="I18" i="32"/>
  <c r="H18" i="32"/>
  <c r="H25" i="32" s="1"/>
  <c r="H52" i="32" s="1"/>
  <c r="H61" i="32" s="1"/>
  <c r="J17" i="32"/>
  <c r="J64" i="32" s="1"/>
  <c r="I17" i="32"/>
  <c r="I64" i="32" s="1"/>
  <c r="H17" i="32"/>
  <c r="H64" i="32" s="1"/>
  <c r="J16" i="32"/>
  <c r="I16" i="32"/>
  <c r="H16" i="32"/>
  <c r="C41" i="57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C52" i="57" s="1"/>
  <c r="C61" i="57" s="1"/>
  <c r="B18" i="57"/>
  <c r="B25" i="57" s="1"/>
  <c r="B52" i="57" s="1"/>
  <c r="B61" i="57" s="1"/>
  <c r="C51" i="56"/>
  <c r="C65" i="56" s="1"/>
  <c r="C44" i="56"/>
  <c r="D42" i="56"/>
  <c r="D17" i="56" s="1"/>
  <c r="C42" i="56"/>
  <c r="B42" i="56"/>
  <c r="B44" i="56" s="1"/>
  <c r="B51" i="56" s="1"/>
  <c r="D40" i="56"/>
  <c r="D44" i="56" s="1"/>
  <c r="D51" i="56" s="1"/>
  <c r="C40" i="56"/>
  <c r="B40" i="56"/>
  <c r="D30" i="56"/>
  <c r="C30" i="56"/>
  <c r="B30" i="56"/>
  <c r="C26" i="56"/>
  <c r="C53" i="56" s="1"/>
  <c r="C62" i="56" s="1"/>
  <c r="D18" i="56"/>
  <c r="C18" i="56"/>
  <c r="B18" i="56"/>
  <c r="C17" i="56"/>
  <c r="D16" i="56"/>
  <c r="C16" i="56"/>
  <c r="B16" i="56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B26" i="54"/>
  <c r="B53" i="54" s="1"/>
  <c r="B62" i="54" s="1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E44" i="53"/>
  <c r="E51" i="53" s="1"/>
  <c r="D44" i="53"/>
  <c r="D51" i="53" s="1"/>
  <c r="F42" i="53"/>
  <c r="E42" i="53"/>
  <c r="D42" i="53"/>
  <c r="D17" i="53" s="1"/>
  <c r="C42" i="53"/>
  <c r="B42" i="53"/>
  <c r="F40" i="53"/>
  <c r="F44" i="53" s="1"/>
  <c r="F51" i="53" s="1"/>
  <c r="E40" i="53"/>
  <c r="D40" i="53"/>
  <c r="C40" i="53"/>
  <c r="C44" i="53" s="1"/>
  <c r="C51" i="53" s="1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E17" i="53"/>
  <c r="E65" i="53" s="1"/>
  <c r="C17" i="53"/>
  <c r="B17" i="53"/>
  <c r="F16" i="53"/>
  <c r="E16" i="53"/>
  <c r="D16" i="53"/>
  <c r="C16" i="53"/>
  <c r="B16" i="53"/>
  <c r="F42" i="52"/>
  <c r="E42" i="52"/>
  <c r="E17" i="52" s="1"/>
  <c r="D42" i="52"/>
  <c r="C42" i="52"/>
  <c r="B42" i="52"/>
  <c r="F40" i="52"/>
  <c r="F44" i="52" s="1"/>
  <c r="F51" i="52" s="1"/>
  <c r="E40" i="52"/>
  <c r="E44" i="52" s="1"/>
  <c r="E51" i="52" s="1"/>
  <c r="D40" i="52"/>
  <c r="D44" i="52" s="1"/>
  <c r="D51" i="52" s="1"/>
  <c r="D65" i="52" s="1"/>
  <c r="C40" i="52"/>
  <c r="C44" i="52" s="1"/>
  <c r="C51" i="52" s="1"/>
  <c r="B40" i="52"/>
  <c r="B44" i="52" s="1"/>
  <c r="B51" i="52" s="1"/>
  <c r="F30" i="52"/>
  <c r="E30" i="52"/>
  <c r="D30" i="52"/>
  <c r="C30" i="52"/>
  <c r="B30" i="52"/>
  <c r="D26" i="52"/>
  <c r="D53" i="52" s="1"/>
  <c r="D62" i="52" s="1"/>
  <c r="F18" i="52"/>
  <c r="E18" i="52"/>
  <c r="D18" i="52"/>
  <c r="C18" i="52"/>
  <c r="B18" i="52"/>
  <c r="F17" i="52"/>
  <c r="F65" i="52" s="1"/>
  <c r="D17" i="52"/>
  <c r="C17" i="52"/>
  <c r="C65" i="52" s="1"/>
  <c r="B17" i="52"/>
  <c r="F16" i="52"/>
  <c r="E16" i="52"/>
  <c r="D16" i="52"/>
  <c r="C16" i="52"/>
  <c r="B16" i="52"/>
  <c r="E43" i="51"/>
  <c r="E50" i="51" s="1"/>
  <c r="D43" i="51"/>
  <c r="D50" i="51" s="1"/>
  <c r="F41" i="51"/>
  <c r="E41" i="51"/>
  <c r="D41" i="51"/>
  <c r="C41" i="51"/>
  <c r="B41" i="51"/>
  <c r="F39" i="51"/>
  <c r="F43" i="51" s="1"/>
  <c r="F50" i="51" s="1"/>
  <c r="E39" i="51"/>
  <c r="D39" i="51"/>
  <c r="C39" i="51"/>
  <c r="C43" i="51" s="1"/>
  <c r="C50" i="51" s="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F64" i="51" s="1"/>
  <c r="E17" i="51"/>
  <c r="E64" i="51" s="1"/>
  <c r="D17" i="51"/>
  <c r="C17" i="51"/>
  <c r="C64" i="51" s="1"/>
  <c r="B17" i="51"/>
  <c r="B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D26" i="50"/>
  <c r="D53" i="50" s="1"/>
  <c r="D62" i="50" s="1"/>
  <c r="C26" i="50"/>
  <c r="E18" i="50"/>
  <c r="E26" i="50" s="1"/>
  <c r="E53" i="50" s="1"/>
  <c r="E62" i="50" s="1"/>
  <c r="D18" i="50"/>
  <c r="C18" i="50"/>
  <c r="B18" i="50"/>
  <c r="B26" i="50" s="1"/>
  <c r="B53" i="50" s="1"/>
  <c r="B62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D25" i="49"/>
  <c r="D52" i="49" s="1"/>
  <c r="D61" i="49" s="1"/>
  <c r="C25" i="49"/>
  <c r="C52" i="49" s="1"/>
  <c r="C61" i="49" s="1"/>
  <c r="E18" i="49"/>
  <c r="E25" i="49" s="1"/>
  <c r="D18" i="49"/>
  <c r="C18" i="49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D25" i="48"/>
  <c r="C25" i="48"/>
  <c r="C52" i="48" s="1"/>
  <c r="C61" i="48" s="1"/>
  <c r="E18" i="48"/>
  <c r="E25" i="48" s="1"/>
  <c r="E52" i="48" s="1"/>
  <c r="E61" i="48" s="1"/>
  <c r="D18" i="48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D25" i="47"/>
  <c r="D52" i="47" s="1"/>
  <c r="D61" i="47" s="1"/>
  <c r="C25" i="47"/>
  <c r="C52" i="47" s="1"/>
  <c r="C61" i="47" s="1"/>
  <c r="E18" i="47"/>
  <c r="E25" i="47" s="1"/>
  <c r="D18" i="47"/>
  <c r="C18" i="47"/>
  <c r="B18" i="47"/>
  <c r="B25" i="47" s="1"/>
  <c r="B52" i="47" s="1"/>
  <c r="B61" i="47" s="1"/>
  <c r="G42" i="46"/>
  <c r="E42" i="46"/>
  <c r="E17" i="46" s="1"/>
  <c r="D42" i="46"/>
  <c r="C42" i="46"/>
  <c r="B42" i="46"/>
  <c r="G40" i="46"/>
  <c r="G44" i="46" s="1"/>
  <c r="G51" i="46" s="1"/>
  <c r="E40" i="46"/>
  <c r="E44" i="46" s="1"/>
  <c r="E51" i="46" s="1"/>
  <c r="D40" i="46"/>
  <c r="D44" i="46" s="1"/>
  <c r="D51" i="46" s="1"/>
  <c r="D65" i="46" s="1"/>
  <c r="C40" i="46"/>
  <c r="C44" i="46" s="1"/>
  <c r="C51" i="46" s="1"/>
  <c r="B40" i="46"/>
  <c r="B44" i="46" s="1"/>
  <c r="B51" i="46" s="1"/>
  <c r="G30" i="46"/>
  <c r="E30" i="46"/>
  <c r="D30" i="46"/>
  <c r="C30" i="46"/>
  <c r="B30" i="46"/>
  <c r="D26" i="46"/>
  <c r="D53" i="46" s="1"/>
  <c r="D62" i="46" s="1"/>
  <c r="G18" i="46"/>
  <c r="E18" i="46"/>
  <c r="D18" i="46"/>
  <c r="C18" i="46"/>
  <c r="B18" i="46"/>
  <c r="G17" i="46"/>
  <c r="G65" i="46" s="1"/>
  <c r="D17" i="46"/>
  <c r="C17" i="46"/>
  <c r="C65" i="46" s="1"/>
  <c r="B17" i="46"/>
  <c r="G16" i="46"/>
  <c r="E16" i="46"/>
  <c r="D16" i="46"/>
  <c r="C16" i="46"/>
  <c r="B16" i="46"/>
  <c r="E43" i="32"/>
  <c r="E50" i="32" s="1"/>
  <c r="D43" i="32"/>
  <c r="D50" i="32" s="1"/>
  <c r="G41" i="32"/>
  <c r="E41" i="32"/>
  <c r="D41" i="32"/>
  <c r="C41" i="32"/>
  <c r="B41" i="32"/>
  <c r="G39" i="32"/>
  <c r="G43" i="32" s="1"/>
  <c r="G50" i="32" s="1"/>
  <c r="E39" i="32"/>
  <c r="D39" i="32"/>
  <c r="C39" i="32"/>
  <c r="C43" i="32" s="1"/>
  <c r="C50" i="32" s="1"/>
  <c r="B39" i="32"/>
  <c r="B43" i="32" s="1"/>
  <c r="B50" i="32" s="1"/>
  <c r="G30" i="32"/>
  <c r="E30" i="32"/>
  <c r="D30" i="32"/>
  <c r="C30" i="32"/>
  <c r="B30" i="32"/>
  <c r="G18" i="32"/>
  <c r="E18" i="32"/>
  <c r="D18" i="32"/>
  <c r="C18" i="32"/>
  <c r="B18" i="32"/>
  <c r="G17" i="32"/>
  <c r="E17" i="32"/>
  <c r="D17" i="32"/>
  <c r="D64" i="32" s="1"/>
  <c r="C17" i="32"/>
  <c r="C64" i="32" s="1"/>
  <c r="B17" i="32"/>
  <c r="G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C70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31" i="31"/>
  <c r="C58" i="31" s="1"/>
  <c r="C67" i="31" s="1"/>
  <c r="D30" i="31"/>
  <c r="D57" i="31" s="1"/>
  <c r="D66" i="31" s="1"/>
  <c r="E23" i="31"/>
  <c r="E31" i="31" s="1"/>
  <c r="E58" i="31" s="1"/>
  <c r="E67" i="31" s="1"/>
  <c r="D23" i="31"/>
  <c r="C23" i="31"/>
  <c r="B23" i="31"/>
  <c r="C22" i="31"/>
  <c r="B22" i="31"/>
  <c r="B69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D57" i="29" s="1"/>
  <c r="D66" i="29" s="1"/>
  <c r="C23" i="29"/>
  <c r="B23" i="29"/>
  <c r="B22" i="29"/>
  <c r="C21" i="29"/>
  <c r="B21" i="29"/>
  <c r="F53" i="54" l="1"/>
  <c r="F62" i="54" s="1"/>
  <c r="H17" i="53"/>
  <c r="G26" i="53"/>
  <c r="G53" i="53" s="1"/>
  <c r="G62" i="53" s="1"/>
  <c r="I26" i="53"/>
  <c r="I53" i="53" s="1"/>
  <c r="I62" i="53" s="1"/>
  <c r="G65" i="52"/>
  <c r="G26" i="52"/>
  <c r="G53" i="52" s="1"/>
  <c r="G62" i="52" s="1"/>
  <c r="H65" i="52"/>
  <c r="H26" i="52"/>
  <c r="H53" i="52" s="1"/>
  <c r="H62" i="52" s="1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G52" i="51" s="1"/>
  <c r="G61" i="51" s="1"/>
  <c r="F52" i="49"/>
  <c r="F61" i="49" s="1"/>
  <c r="F52" i="48"/>
  <c r="F61" i="48" s="1"/>
  <c r="F52" i="47"/>
  <c r="F61" i="47" s="1"/>
  <c r="J65" i="46"/>
  <c r="I65" i="46"/>
  <c r="I26" i="46"/>
  <c r="I53" i="46" s="1"/>
  <c r="I62" i="46" s="1"/>
  <c r="J26" i="46"/>
  <c r="J53" i="46" s="1"/>
  <c r="J62" i="46" s="1"/>
  <c r="H26" i="46"/>
  <c r="H53" i="46" s="1"/>
  <c r="H62" i="46" s="1"/>
  <c r="I25" i="32"/>
  <c r="I52" i="32" s="1"/>
  <c r="I61" i="32" s="1"/>
  <c r="J25" i="32"/>
  <c r="J52" i="32" s="1"/>
  <c r="J61" i="32" s="1"/>
  <c r="C70" i="29"/>
  <c r="C31" i="29"/>
  <c r="C58" i="29" s="1"/>
  <c r="C67" i="29" s="1"/>
  <c r="E64" i="32"/>
  <c r="B52" i="48"/>
  <c r="B61" i="48" s="1"/>
  <c r="C53" i="50"/>
  <c r="C62" i="50" s="1"/>
  <c r="B69" i="29"/>
  <c r="G64" i="32"/>
  <c r="E52" i="47"/>
  <c r="E61" i="47" s="1"/>
  <c r="B65" i="53"/>
  <c r="B52" i="49"/>
  <c r="B61" i="49" s="1"/>
  <c r="E26" i="52"/>
  <c r="E53" i="52" s="1"/>
  <c r="E62" i="52" s="1"/>
  <c r="E65" i="52"/>
  <c r="C65" i="53"/>
  <c r="B65" i="52"/>
  <c r="E65" i="46"/>
  <c r="E26" i="46"/>
  <c r="E53" i="46" s="1"/>
  <c r="E62" i="46" s="1"/>
  <c r="D65" i="56"/>
  <c r="D26" i="56"/>
  <c r="D53" i="56" s="1"/>
  <c r="D62" i="56" s="1"/>
  <c r="B64" i="32"/>
  <c r="B65" i="46"/>
  <c r="D52" i="48"/>
  <c r="D61" i="48" s="1"/>
  <c r="E52" i="49"/>
  <c r="E61" i="49" s="1"/>
  <c r="D64" i="5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B17" i="56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H65" i="53" l="1"/>
  <c r="H26" i="53"/>
  <c r="H53" i="53" s="1"/>
  <c r="H62" i="53" s="1"/>
  <c r="H52" i="51"/>
  <c r="H61" i="51" s="1"/>
  <c r="B65" i="56"/>
  <c r="B26" i="56"/>
  <c r="B53" i="56" s="1"/>
  <c r="B62" i="56" s="1"/>
</calcChain>
</file>

<file path=xl/sharedStrings.xml><?xml version="1.0" encoding="utf-8"?>
<sst xmlns="http://schemas.openxmlformats.org/spreadsheetml/2006/main" count="2453" uniqueCount="115">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</sst>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00000000000_ "/>
    <numFmt numFmtId="169" formatCode="0.00_ "/>
  </numFmts>
  <fonts count="14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trike/>
      <sz val="11"/>
      <name val="Times New Roman"/>
      <charset val="134"/>
    </font>
    <font>
      <sz val="12"/>
      <name val="宋体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8">
    <xf numFmtId="0" fontId="0" fillId="0" borderId="0" xfId="0">
      <alignment vertical="center"/>
    </xf>
    <xf numFmtId="0" fontId="8" fillId="0" borderId="0" xfId="1">
      <alignment vertical="center"/>
    </xf>
    <xf numFmtId="169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9" fontId="6" fillId="0" borderId="1" xfId="1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9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9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9" fontId="6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9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9" fontId="5" fillId="0" borderId="1" xfId="1" applyNumberFormat="1" applyFon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center" vertical="center"/>
    </xf>
    <xf numFmtId="16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vertical="center" wrapText="1"/>
    </xf>
    <xf numFmtId="169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169" fontId="5" fillId="6" borderId="1" xfId="1" applyNumberFormat="1" applyFont="1" applyFill="1" applyBorder="1" applyAlignment="1">
      <alignment horizontal="center" vertical="center" wrapText="1"/>
    </xf>
    <xf numFmtId="169" fontId="5" fillId="6" borderId="1" xfId="1" applyNumberFormat="1" applyFont="1" applyFill="1" applyBorder="1" applyAlignment="1">
      <alignment horizontal="left" vertical="center" wrapText="1"/>
    </xf>
    <xf numFmtId="168" fontId="8" fillId="0" borderId="0" xfId="1" applyNumberFormat="1">
      <alignment vertical="center"/>
    </xf>
    <xf numFmtId="169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9" fontId="0" fillId="5" borderId="1" xfId="1" applyNumberFormat="1" applyFont="1" applyFill="1" applyBorder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9" fontId="5" fillId="0" borderId="0" xfId="1" applyNumberFormat="1" applyFont="1" applyAlignment="1">
      <alignment horizontal="center" vertical="center"/>
    </xf>
    <xf numFmtId="169" fontId="5" fillId="0" borderId="0" xfId="1" applyNumberFormat="1" applyFont="1">
      <alignment vertical="center"/>
    </xf>
    <xf numFmtId="169" fontId="2" fillId="2" borderId="1" xfId="1" applyNumberFormat="1" applyFont="1" applyFill="1" applyBorder="1" applyAlignment="1">
      <alignment horizontal="center" vertical="center" wrapText="1"/>
    </xf>
    <xf numFmtId="169" fontId="5" fillId="6" borderId="2" xfId="1" applyNumberFormat="1" applyFont="1" applyFill="1" applyBorder="1" applyAlignment="1">
      <alignment horizontal="center" vertical="center" wrapText="1"/>
    </xf>
    <xf numFmtId="169" fontId="5" fillId="6" borderId="3" xfId="1" applyNumberFormat="1" applyFont="1" applyFill="1" applyBorder="1" applyAlignment="1">
      <alignment horizontal="center" vertical="center" wrapText="1"/>
    </xf>
    <xf numFmtId="169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 wrapText="1"/>
    </xf>
    <xf numFmtId="169" fontId="11" fillId="0" borderId="1" xfId="1" applyNumberFormat="1" applyFont="1" applyBorder="1" applyAlignment="1">
      <alignment horizontal="center" vertical="center" wrapText="1"/>
    </xf>
    <xf numFmtId="169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9" fontId="11" fillId="0" borderId="1" xfId="1" applyNumberFormat="1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vertical="center" wrapText="1"/>
    </xf>
    <xf numFmtId="169" fontId="11" fillId="8" borderId="1" xfId="1" applyNumberFormat="1" applyFont="1" applyFill="1" applyBorder="1" applyAlignment="1">
      <alignment horizontal="center" vertical="center" wrapText="1"/>
    </xf>
    <xf numFmtId="169" fontId="11" fillId="5" borderId="1" xfId="1" applyNumberFormat="1" applyFont="1" applyFill="1" applyBorder="1" applyAlignment="1">
      <alignment horizontal="center" vertical="center" wrapText="1"/>
    </xf>
    <xf numFmtId="169" fontId="13" fillId="5" borderId="1" xfId="1" applyNumberFormat="1" applyFont="1" applyFill="1" applyBorder="1" applyAlignment="1">
      <alignment horizontal="center" vertical="center" wrapText="1"/>
    </xf>
    <xf numFmtId="169" fontId="11" fillId="7" borderId="1" xfId="1" applyNumberFormat="1" applyFont="1" applyFill="1" applyBorder="1" applyAlignment="1">
      <alignment horizontal="center" vertical="center"/>
    </xf>
    <xf numFmtId="169" fontId="11" fillId="0" borderId="1" xfId="1" applyNumberFormat="1" applyFont="1" applyFill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/>
    </xf>
    <xf numFmtId="169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9" fontId="12" fillId="0" borderId="0" xfId="1" applyNumberFormat="1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66" t="s">
        <v>4</v>
      </c>
      <c r="C5" s="66"/>
      <c r="D5" s="66"/>
      <c r="E5" s="66"/>
      <c r="F5" s="6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2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67" t="s">
        <v>88</v>
      </c>
    </row>
    <row r="61" spans="1:6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68"/>
    </row>
    <row r="62" spans="1:6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6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6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6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69"/>
    </row>
    <row r="66" spans="1:6" ht="28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">
      <c r="B77" s="64"/>
      <c r="C77" s="64"/>
      <c r="D77" s="64"/>
      <c r="E77" s="65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5" customWidth="1"/>
    <col min="8" max="9" width="15.58203125" style="1" customWidth="1"/>
    <col min="10" max="16384" width="9" style="1"/>
  </cols>
  <sheetData>
    <row r="1" spans="1:9" ht="14.25" customHeight="1">
      <c r="A1" s="3"/>
      <c r="B1" s="70" t="s">
        <v>100</v>
      </c>
      <c r="C1" s="70"/>
      <c r="D1" s="70"/>
      <c r="E1" s="70" t="s">
        <v>101</v>
      </c>
      <c r="F1" s="70"/>
      <c r="G1" s="71" t="s">
        <v>114</v>
      </c>
      <c r="H1" s="71"/>
      <c r="I1" s="71"/>
    </row>
    <row r="2" spans="1: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72" t="s">
        <v>102</v>
      </c>
      <c r="H2" s="73" t="s">
        <v>103</v>
      </c>
      <c r="I2" s="73" t="s">
        <v>104</v>
      </c>
    </row>
    <row r="3" spans="1: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74">
        <v>2.6</v>
      </c>
      <c r="H3" s="74">
        <v>2.6</v>
      </c>
      <c r="I3" s="74">
        <v>2.6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74">
        <v>100</v>
      </c>
      <c r="H4" s="74">
        <v>100</v>
      </c>
      <c r="I4" s="74">
        <v>100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5" t="s">
        <v>16</v>
      </c>
      <c r="H5" s="75" t="s">
        <v>16</v>
      </c>
      <c r="I5" s="75" t="s">
        <v>16</v>
      </c>
    </row>
    <row r="6" spans="1: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7" t="s">
        <v>16</v>
      </c>
      <c r="H6" s="77" t="s">
        <v>16</v>
      </c>
      <c r="I6" s="77" t="s">
        <v>16</v>
      </c>
    </row>
    <row r="7" spans="1: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5" t="s">
        <v>16</v>
      </c>
      <c r="H7" s="75" t="s">
        <v>16</v>
      </c>
      <c r="I7" s="75" t="s">
        <v>16</v>
      </c>
    </row>
    <row r="8" spans="1:9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6">
        <v>0.1</v>
      </c>
      <c r="H8" s="76">
        <v>0.1</v>
      </c>
      <c r="I8" s="76">
        <v>0.1</v>
      </c>
    </row>
    <row r="9" spans="1: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7" t="s">
        <v>22</v>
      </c>
      <c r="H9" s="77" t="s">
        <v>22</v>
      </c>
      <c r="I9" s="77" t="s">
        <v>22</v>
      </c>
    </row>
    <row r="10" spans="1: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7">
        <v>3</v>
      </c>
      <c r="H10" s="77">
        <v>3</v>
      </c>
      <c r="I10" s="77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78"/>
      <c r="H11" s="78"/>
      <c r="I11" s="78"/>
    </row>
    <row r="12" spans="1: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7">
        <v>192</v>
      </c>
      <c r="H12" s="77">
        <v>192</v>
      </c>
      <c r="I12" s="77">
        <v>192</v>
      </c>
    </row>
    <row r="13" spans="1: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7">
        <v>64</v>
      </c>
      <c r="H13" s="77">
        <v>64</v>
      </c>
      <c r="I13" s="77">
        <v>64</v>
      </c>
    </row>
    <row r="14" spans="1: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9">
        <v>4</v>
      </c>
      <c r="H14" s="79">
        <v>4</v>
      </c>
      <c r="I14" s="79">
        <v>4</v>
      </c>
    </row>
    <row r="15" spans="1: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7">
        <v>33</v>
      </c>
      <c r="H15" s="77">
        <v>33</v>
      </c>
      <c r="I15" s="77">
        <v>33</v>
      </c>
    </row>
    <row r="16" spans="1:9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77">
        <f>G15+10*LOG10(G4)</f>
        <v>53</v>
      </c>
      <c r="H16" s="77">
        <f>H15+10*LOG10(H4)</f>
        <v>53</v>
      </c>
      <c r="I16" s="77">
        <f>I15+10*LOG10(I4)</f>
        <v>53</v>
      </c>
    </row>
    <row r="17" spans="1:9" ht="28">
      <c r="A17" s="7" t="s">
        <v>35</v>
      </c>
      <c r="B17" s="12">
        <f>B15+10*LOG10(B42/1000000)</f>
        <v>34.583624920952495</v>
      </c>
      <c r="C17" s="12">
        <f>C15+10*LOG10(C42/1000000)</f>
        <v>34.583624920952495</v>
      </c>
      <c r="D17" s="12">
        <f>D15+10*LOG10(D42/1000000)</f>
        <v>34.583624920952495</v>
      </c>
      <c r="E17" s="12">
        <f>E15+10*LOG10(E42/1000000)</f>
        <v>33.334237554869496</v>
      </c>
      <c r="F17" s="12">
        <f>F15+10*LOG10(F42/1000000)</f>
        <v>33.334237554869496</v>
      </c>
      <c r="G17" s="77">
        <f>G15+10*LOG10(G42/1000000)</f>
        <v>33.334237554869496</v>
      </c>
      <c r="H17" s="77">
        <f>H15+10*LOG10(H42/1000000)</f>
        <v>33.334237554869496</v>
      </c>
      <c r="I17" s="77">
        <f>I15+10*LOG10(I42/1000000)</f>
        <v>33.334237554869496</v>
      </c>
    </row>
    <row r="18" spans="1:9" ht="42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>
        <f>F19+10*LOG10(F12/F13)-F20</f>
        <v>9.8212125471966232</v>
      </c>
      <c r="G18" s="77">
        <f>G19+10*LOG10(G12/G13)-G20</f>
        <v>12.771212547196624</v>
      </c>
      <c r="H18" s="77">
        <f>H19+10*LOG10(H12/H13)-H20</f>
        <v>12.771212547196624</v>
      </c>
      <c r="I18" s="77">
        <f>I19+10*LOG10(I12/I13)-I20</f>
        <v>12.771212547196624</v>
      </c>
    </row>
    <row r="19" spans="1: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7">
        <v>8</v>
      </c>
      <c r="H19" s="77">
        <v>8</v>
      </c>
      <c r="I19" s="77">
        <v>8</v>
      </c>
    </row>
    <row r="20" spans="1:9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9">
        <v>0</v>
      </c>
      <c r="H20" s="79">
        <v>0</v>
      </c>
      <c r="I20" s="79">
        <v>0</v>
      </c>
    </row>
    <row r="21" spans="1: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80">
        <v>8</v>
      </c>
      <c r="H21" s="80">
        <v>8</v>
      </c>
      <c r="I21" s="80">
        <v>8</v>
      </c>
    </row>
    <row r="22" spans="1: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7">
        <v>0</v>
      </c>
      <c r="H22" s="77">
        <v>0</v>
      </c>
      <c r="I22" s="77">
        <v>0</v>
      </c>
    </row>
    <row r="23" spans="1: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7">
        <v>0</v>
      </c>
      <c r="H23" s="77">
        <v>0</v>
      </c>
      <c r="I23" s="77">
        <v>0</v>
      </c>
    </row>
    <row r="24" spans="1: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7">
        <v>3</v>
      </c>
      <c r="H24" s="77">
        <v>3</v>
      </c>
      <c r="I24" s="77">
        <v>3</v>
      </c>
    </row>
    <row r="25" spans="1: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5" t="s">
        <v>16</v>
      </c>
      <c r="H25" s="75" t="s">
        <v>16</v>
      </c>
      <c r="I25" s="75" t="s">
        <v>16</v>
      </c>
    </row>
    <row r="26" spans="1:9">
      <c r="A26" s="7" t="s">
        <v>51</v>
      </c>
      <c r="B26" s="12">
        <f>B17+B18+B21-B23-B24</f>
        <v>52.354837468149121</v>
      </c>
      <c r="C26" s="12">
        <f>C17+C18+C21-C23-C24</f>
        <v>52.354837468149121</v>
      </c>
      <c r="D26" s="12">
        <f>D17+D18+D21-D23-D24</f>
        <v>52.354837468149121</v>
      </c>
      <c r="E26" s="12">
        <f>E17+E18+E21-E23-E24</f>
        <v>41.765450102066119</v>
      </c>
      <c r="F26" s="12">
        <f>F17+F18+F21-F23-F24</f>
        <v>41.765450102066119</v>
      </c>
      <c r="G26" s="77">
        <f>G17+G18+G21-G23-G24</f>
        <v>51.105450102066122</v>
      </c>
      <c r="H26" s="77">
        <f>H17+H18+H21-H23-H24</f>
        <v>51.105450102066122</v>
      </c>
      <c r="I26" s="77">
        <f>I17+I18+I21-I23-I24</f>
        <v>51.105450102066122</v>
      </c>
    </row>
    <row r="27" spans="1:9">
      <c r="A27" s="4" t="s">
        <v>52</v>
      </c>
      <c r="B27" s="13"/>
      <c r="C27" s="13"/>
      <c r="D27" s="13"/>
      <c r="E27" s="13"/>
      <c r="F27" s="13"/>
      <c r="G27" s="78"/>
      <c r="H27" s="78"/>
      <c r="I27" s="78"/>
    </row>
    <row r="28" spans="1: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7">
        <v>4</v>
      </c>
      <c r="H28" s="77">
        <v>2</v>
      </c>
      <c r="I28" s="77">
        <v>1</v>
      </c>
    </row>
    <row r="29" spans="1: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7">
        <v>4</v>
      </c>
      <c r="H29" s="77">
        <v>2</v>
      </c>
      <c r="I29" s="77">
        <v>1</v>
      </c>
    </row>
    <row r="30" spans="1: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7">
        <f>G31+10*LOG10(G28/G29)-G32</f>
        <v>0</v>
      </c>
      <c r="H30" s="77">
        <f>H31+10*LOG10(H28/H29)-H32</f>
        <v>-3</v>
      </c>
      <c r="I30" s="77">
        <f>I31+10*LOG10(I28/I29)-I32</f>
        <v>-3</v>
      </c>
    </row>
    <row r="31" spans="1: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7">
        <v>0</v>
      </c>
      <c r="H31" s="77">
        <v>-3</v>
      </c>
      <c r="I31" s="77">
        <v>-3</v>
      </c>
    </row>
    <row r="32" spans="1:9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7">
        <v>0</v>
      </c>
      <c r="H32" s="77">
        <v>0</v>
      </c>
      <c r="I32" s="77">
        <v>0</v>
      </c>
    </row>
    <row r="33" spans="1:9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7">
        <v>0</v>
      </c>
      <c r="H33" s="77">
        <v>0</v>
      </c>
      <c r="I33" s="77">
        <v>0</v>
      </c>
    </row>
    <row r="34" spans="1: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7">
        <v>1</v>
      </c>
      <c r="H34" s="77">
        <v>1</v>
      </c>
      <c r="I34" s="77">
        <v>1</v>
      </c>
    </row>
    <row r="35" spans="1: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4">
        <v>7</v>
      </c>
      <c r="H35" s="74">
        <v>7</v>
      </c>
      <c r="I35" s="74">
        <v>7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4">
        <v>-174</v>
      </c>
      <c r="H36" s="74">
        <v>-174</v>
      </c>
      <c r="I36" s="74">
        <v>-174</v>
      </c>
    </row>
    <row r="37" spans="1:9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7" t="s">
        <v>16</v>
      </c>
      <c r="H37" s="77" t="s">
        <v>16</v>
      </c>
      <c r="I37" s="77" t="s">
        <v>16</v>
      </c>
    </row>
    <row r="38" spans="1:9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9">
        <v>-999</v>
      </c>
      <c r="H38" s="79">
        <v>-999</v>
      </c>
      <c r="I38" s="79">
        <v>-999</v>
      </c>
    </row>
    <row r="39" spans="1:9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5" t="s">
        <v>16</v>
      </c>
      <c r="H39" s="75" t="s">
        <v>16</v>
      </c>
      <c r="I39" s="75" t="s">
        <v>16</v>
      </c>
    </row>
    <row r="40" spans="1:9" ht="28">
      <c r="A40" s="7" t="s">
        <v>107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7">
        <f>10*LOG10(10^((G35+G36)/10)+10^(G38/10))</f>
        <v>-167.00000000000003</v>
      </c>
      <c r="H40" s="77">
        <f>10*LOG10(10^((H35+H36)/10)+10^(H38/10))</f>
        <v>-167.00000000000003</v>
      </c>
      <c r="I40" s="77">
        <f>10*LOG10(10^((I35+I36)/10)+10^(I38/10))</f>
        <v>-167.00000000000003</v>
      </c>
    </row>
    <row r="41" spans="1: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7" t="s">
        <v>16</v>
      </c>
      <c r="H41" s="77" t="s">
        <v>16</v>
      </c>
      <c r="I41" s="77" t="s">
        <v>16</v>
      </c>
    </row>
    <row r="42" spans="1:9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80">
        <f>3*360*1000</f>
        <v>1080000</v>
      </c>
      <c r="H42" s="80">
        <f t="shared" ref="H42:I42" si="0">3*360*1000</f>
        <v>1080000</v>
      </c>
      <c r="I42" s="80">
        <f t="shared" si="0"/>
        <v>1080000</v>
      </c>
    </row>
    <row r="43" spans="1: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7" t="s">
        <v>16</v>
      </c>
      <c r="H43" s="77" t="s">
        <v>16</v>
      </c>
      <c r="I43" s="77" t="s">
        <v>16</v>
      </c>
    </row>
    <row r="44" spans="1:9">
      <c r="A44" s="7" t="s">
        <v>72</v>
      </c>
      <c r="B44" s="12">
        <f>B40+10*LOG10(B42)</f>
        <v>-105.41637507904753</v>
      </c>
      <c r="C44" s="12">
        <f>C40+10*LOG10(C42)</f>
        <v>-105.41637507904753</v>
      </c>
      <c r="D44" s="12">
        <f>D40+10*LOG10(D42)</f>
        <v>-105.41637507904753</v>
      </c>
      <c r="E44" s="12">
        <f>E40+10*LOG10(E42)</f>
        <v>-106.66576244513053</v>
      </c>
      <c r="F44" s="12">
        <f>F40+10*LOG10(F42)</f>
        <v>-106.66576244513053</v>
      </c>
      <c r="G44" s="77">
        <f>G40+10*LOG10(G42)</f>
        <v>-106.66576244513053</v>
      </c>
      <c r="H44" s="77">
        <f>H40+10*LOG10(H42)</f>
        <v>-106.66576244513053</v>
      </c>
      <c r="I44" s="77">
        <f>I40+10*LOG10(I42)</f>
        <v>-106.66576244513053</v>
      </c>
    </row>
    <row r="45" spans="1:9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7" t="s">
        <v>16</v>
      </c>
      <c r="H45" s="77" t="s">
        <v>16</v>
      </c>
      <c r="I45" s="77" t="s">
        <v>16</v>
      </c>
    </row>
    <row r="46" spans="1:9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81">
        <v>-7.43</v>
      </c>
      <c r="H46" s="81">
        <v>-3.45</v>
      </c>
      <c r="I46" s="81">
        <v>2.58</v>
      </c>
    </row>
    <row r="47" spans="1: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7">
        <v>2</v>
      </c>
      <c r="H47" s="77">
        <v>2</v>
      </c>
      <c r="I47" s="77">
        <v>2</v>
      </c>
    </row>
    <row r="48" spans="1:9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7" t="s">
        <v>16</v>
      </c>
      <c r="H48" s="77" t="s">
        <v>16</v>
      </c>
      <c r="I48" s="77" t="s">
        <v>16</v>
      </c>
    </row>
    <row r="49" spans="1: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4">
        <v>0</v>
      </c>
      <c r="H49" s="74">
        <v>0</v>
      </c>
      <c r="I49" s="74">
        <v>0</v>
      </c>
    </row>
    <row r="50" spans="1: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5" t="s">
        <v>16</v>
      </c>
      <c r="H50" s="75" t="s">
        <v>16</v>
      </c>
      <c r="I50" s="75" t="s">
        <v>16</v>
      </c>
    </row>
    <row r="51" spans="1:9" ht="28">
      <c r="A51" s="7" t="s">
        <v>82</v>
      </c>
      <c r="B51" s="12">
        <f>B44+B46+B47-B49</f>
        <v>-110.91637507904753</v>
      </c>
      <c r="C51" s="12">
        <f>C44+C46+C47-C49</f>
        <v>-107.41637507904753</v>
      </c>
      <c r="D51" s="12">
        <f>D44+D46+D47-D49</f>
        <v>-102.21637507904752</v>
      </c>
      <c r="E51" s="12">
        <f>E44+E46+E47-E49</f>
        <v>-116.89576244513053</v>
      </c>
      <c r="F51" s="12">
        <f>F44+F46+F47-F49</f>
        <v>-113.18576244513052</v>
      </c>
      <c r="G51" s="77">
        <f>G44+G46+G47-G49</f>
        <v>-112.09576244513053</v>
      </c>
      <c r="H51" s="77">
        <f>H44+H46+H47-H49</f>
        <v>-108.11576244513053</v>
      </c>
      <c r="I51" s="77">
        <f>I44+I46+I47-I49</f>
        <v>-102.08576244513053</v>
      </c>
    </row>
    <row r="52" spans="1:9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83" t="s">
        <v>16</v>
      </c>
      <c r="H52" s="83" t="s">
        <v>16</v>
      </c>
      <c r="I52" s="83" t="s">
        <v>16</v>
      </c>
    </row>
    <row r="53" spans="1:9" ht="28">
      <c r="A53" s="29" t="s">
        <v>85</v>
      </c>
      <c r="B53" s="22">
        <f>B26+B30+B33-B34-B51</f>
        <v>162.27121254719665</v>
      </c>
      <c r="C53" s="22">
        <f>C26+C30+C33-C34-C51</f>
        <v>155.77121254719665</v>
      </c>
      <c r="D53" s="22">
        <f>D26+D30+D33-D34-D51</f>
        <v>150.57121254719664</v>
      </c>
      <c r="E53" s="22">
        <f>E26+E30+E33-E34-E51</f>
        <v>157.66121254719664</v>
      </c>
      <c r="F53" s="22">
        <f>F26+F30+F33-F34-F51</f>
        <v>150.95121254719663</v>
      </c>
      <c r="G53" s="82">
        <f>G26+G30+G33-G34-G51</f>
        <v>162.20121254719666</v>
      </c>
      <c r="H53" s="82">
        <f t="shared" ref="H53:I53" si="1">H26+H30+H33-H34-H51</f>
        <v>155.22121254719664</v>
      </c>
      <c r="I53" s="82">
        <f t="shared" si="1"/>
        <v>149.19121254719664</v>
      </c>
    </row>
    <row r="54" spans="1:9">
      <c r="A54" s="4" t="s">
        <v>86</v>
      </c>
      <c r="B54" s="13"/>
      <c r="C54" s="13"/>
      <c r="D54" s="13"/>
      <c r="E54" s="13"/>
      <c r="F54" s="13"/>
      <c r="G54" s="78"/>
      <c r="H54" s="78"/>
      <c r="I54" s="78"/>
    </row>
    <row r="55" spans="1: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9">
        <v>7</v>
      </c>
      <c r="H55" s="79">
        <v>7</v>
      </c>
      <c r="I55" s="79">
        <v>7</v>
      </c>
    </row>
    <row r="56" spans="1:9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84" t="s">
        <v>16</v>
      </c>
      <c r="H56" s="84" t="s">
        <v>16</v>
      </c>
      <c r="I56" s="84" t="s">
        <v>16</v>
      </c>
    </row>
    <row r="57" spans="1:9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9">
        <v>4.4800000000000004</v>
      </c>
      <c r="H57" s="79">
        <v>4.4800000000000004</v>
      </c>
      <c r="I57" s="79">
        <v>4.4800000000000004</v>
      </c>
    </row>
    <row r="58" spans="1: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9">
        <v>0</v>
      </c>
      <c r="H58" s="79">
        <v>0</v>
      </c>
      <c r="I58" s="79">
        <v>0</v>
      </c>
    </row>
    <row r="59" spans="1: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9">
        <v>26.25</v>
      </c>
      <c r="H59" s="79">
        <v>26.25</v>
      </c>
      <c r="I59" s="79">
        <v>26.25</v>
      </c>
    </row>
    <row r="60" spans="1: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9">
        <v>0</v>
      </c>
      <c r="H60" s="79">
        <v>0</v>
      </c>
      <c r="I60" s="79">
        <v>0</v>
      </c>
    </row>
    <row r="61" spans="1:9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83" t="s">
        <v>16</v>
      </c>
      <c r="H61" s="83" t="s">
        <v>16</v>
      </c>
      <c r="I61" s="83" t="s">
        <v>16</v>
      </c>
    </row>
    <row r="62" spans="1:9" ht="28">
      <c r="A62" s="29" t="s">
        <v>109</v>
      </c>
      <c r="B62" s="22">
        <f>B53-B57+B58-B59+B60</f>
        <v>131.54121254719666</v>
      </c>
      <c r="C62" s="22">
        <f>C53-C57+C58-C59+C60</f>
        <v>125.04121254719666</v>
      </c>
      <c r="D62" s="22">
        <f>D53-D57+D58-D59+D60</f>
        <v>119.84121254719665</v>
      </c>
      <c r="E62" s="22">
        <f>E53-E57+E58-E59+E60</f>
        <v>126.93121254719665</v>
      </c>
      <c r="F62" s="22">
        <f>F53-F57+F58-F59+F60</f>
        <v>120.22121254719664</v>
      </c>
      <c r="G62" s="82">
        <f>G53-G57+G58-G59+G60</f>
        <v>131.47121254719667</v>
      </c>
      <c r="H62" s="82">
        <f t="shared" ref="H62:I62" si="2">H53-H57+H58-H59+H60</f>
        <v>124.49121254719665</v>
      </c>
      <c r="I62" s="82">
        <f t="shared" si="2"/>
        <v>118.46121254719665</v>
      </c>
    </row>
    <row r="63" spans="1:9">
      <c r="C63" s="2"/>
      <c r="D63" s="2"/>
      <c r="F63" s="2"/>
      <c r="H63" s="85"/>
      <c r="I63" s="85"/>
    </row>
    <row r="64" spans="1: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83" t="s">
        <v>16</v>
      </c>
      <c r="H64" s="83" t="s">
        <v>16</v>
      </c>
      <c r="I64" s="83" t="s">
        <v>16</v>
      </c>
    </row>
    <row r="65" spans="1:9">
      <c r="A65" s="29" t="s">
        <v>98</v>
      </c>
      <c r="B65" s="22">
        <f>B17-B23-B51+B21+B33</f>
        <v>153.50000000000003</v>
      </c>
      <c r="C65" s="22">
        <f>C17-C23-C51+C21+C33</f>
        <v>150.00000000000003</v>
      </c>
      <c r="D65" s="22">
        <f>D17-D23-D51+D21+D33</f>
        <v>144.80000000000001</v>
      </c>
      <c r="E65" s="22">
        <f>E17-E23-E51+E21+E33</f>
        <v>151.84000000000003</v>
      </c>
      <c r="F65" s="22">
        <f>F17-F23-F51+F21+F33</f>
        <v>148.13000000000002</v>
      </c>
      <c r="G65" s="82">
        <f>G17-G23-G51+G21+G33</f>
        <v>153.43000000000004</v>
      </c>
      <c r="H65" s="82">
        <f>H17-H23-H51+H21+H33</f>
        <v>149.45000000000002</v>
      </c>
      <c r="I65" s="82">
        <f>I17-I23-I51+I21+I33</f>
        <v>143.42000000000002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5" customWidth="1"/>
    <col min="8" max="9" width="15.58203125" style="1" customWidth="1"/>
    <col min="10" max="16384" width="9" style="1"/>
  </cols>
  <sheetData>
    <row r="1" spans="1:9" ht="14.25" customHeight="1">
      <c r="A1" s="3"/>
      <c r="B1" s="70" t="s">
        <v>100</v>
      </c>
      <c r="C1" s="70"/>
      <c r="D1" s="70"/>
      <c r="E1" s="70" t="s">
        <v>101</v>
      </c>
      <c r="F1" s="70"/>
      <c r="G1" s="71" t="s">
        <v>114</v>
      </c>
      <c r="H1" s="71"/>
      <c r="I1" s="71"/>
    </row>
    <row r="2" spans="1: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72" t="s">
        <v>102</v>
      </c>
      <c r="H2" s="73" t="s">
        <v>103</v>
      </c>
      <c r="I2" s="73" t="s">
        <v>104</v>
      </c>
    </row>
    <row r="3" spans="1: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74">
        <v>2.6</v>
      </c>
      <c r="H3" s="74">
        <v>2.6</v>
      </c>
      <c r="I3" s="74">
        <v>2.6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74">
        <v>100</v>
      </c>
      <c r="H4" s="74">
        <v>100</v>
      </c>
      <c r="I4" s="74">
        <v>100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5" t="s">
        <v>16</v>
      </c>
      <c r="H5" s="75" t="s">
        <v>16</v>
      </c>
      <c r="I5" s="75" t="s">
        <v>16</v>
      </c>
    </row>
    <row r="6" spans="1: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7" t="s">
        <v>16</v>
      </c>
      <c r="H6" s="77" t="s">
        <v>16</v>
      </c>
      <c r="I6" s="77" t="s">
        <v>16</v>
      </c>
    </row>
    <row r="7" spans="1: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5" t="s">
        <v>16</v>
      </c>
      <c r="H7" s="75" t="s">
        <v>16</v>
      </c>
      <c r="I7" s="75" t="s">
        <v>16</v>
      </c>
    </row>
    <row r="8" spans="1:9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6">
        <v>0.1</v>
      </c>
      <c r="H8" s="76">
        <v>0.1</v>
      </c>
      <c r="I8" s="76">
        <v>0.1</v>
      </c>
    </row>
    <row r="9" spans="1: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7" t="s">
        <v>22</v>
      </c>
      <c r="H9" s="77" t="s">
        <v>22</v>
      </c>
      <c r="I9" s="77" t="s">
        <v>22</v>
      </c>
    </row>
    <row r="10" spans="1: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7">
        <v>3</v>
      </c>
      <c r="H10" s="77">
        <v>3</v>
      </c>
      <c r="I10" s="77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78"/>
      <c r="H11" s="78"/>
      <c r="I11" s="78"/>
    </row>
    <row r="12" spans="1: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7">
        <v>192</v>
      </c>
      <c r="H12" s="77">
        <v>192</v>
      </c>
      <c r="I12" s="77">
        <v>192</v>
      </c>
    </row>
    <row r="13" spans="1: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7">
        <v>64</v>
      </c>
      <c r="H13" s="77">
        <v>64</v>
      </c>
      <c r="I13" s="77">
        <v>64</v>
      </c>
    </row>
    <row r="14" spans="1: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9">
        <v>4</v>
      </c>
      <c r="H14" s="79">
        <v>4</v>
      </c>
      <c r="I14" s="79">
        <v>4</v>
      </c>
    </row>
    <row r="15" spans="1: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7">
        <v>33</v>
      </c>
      <c r="H15" s="77">
        <v>33</v>
      </c>
      <c r="I15" s="77">
        <v>33</v>
      </c>
    </row>
    <row r="16" spans="1:9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77">
        <f>G15+10*LOG10(G4)</f>
        <v>53</v>
      </c>
      <c r="H16" s="77">
        <f>H15+10*LOG10(H4)</f>
        <v>53</v>
      </c>
      <c r="I16" s="77">
        <f>I15+10*LOG10(I4)</f>
        <v>53</v>
      </c>
    </row>
    <row r="17" spans="1:9" ht="28">
      <c r="A17" s="7" t="s">
        <v>35</v>
      </c>
      <c r="B17" s="12">
        <f>B15+10*LOG10(B42/1000000)</f>
        <v>44.126050015345747</v>
      </c>
      <c r="C17" s="12">
        <f>C15+10*LOG10(C42/1000000)</f>
        <v>44.126050015345747</v>
      </c>
      <c r="D17" s="12">
        <f>D15+10*LOG10(D42/1000000)</f>
        <v>44.126050015345747</v>
      </c>
      <c r="E17" s="12">
        <f>E15+10*LOG10(E42/1000000)</f>
        <v>44.245042248342827</v>
      </c>
      <c r="F17" s="12">
        <f>F15+10*LOG10(F42/1000000)</f>
        <v>44.245042248342827</v>
      </c>
      <c r="G17" s="77">
        <f>G15+10*LOG10(G42/1000000)</f>
        <v>44.126050015345747</v>
      </c>
      <c r="H17" s="77">
        <f>H15+10*LOG10(H42/1000000)</f>
        <v>44.126050015345747</v>
      </c>
      <c r="I17" s="77">
        <f>I15+10*LOG10(I42/1000000)</f>
        <v>44.126050015345747</v>
      </c>
    </row>
    <row r="18" spans="1:9" ht="42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>
        <f>F19+10*LOG10(F12/F13)-F20</f>
        <v>9.8212125471966232</v>
      </c>
      <c r="G18" s="77">
        <f>G19+10*LOG10(G12/G13)-G20</f>
        <v>12.771212547196624</v>
      </c>
      <c r="H18" s="77">
        <f>H19+10*LOG10(H12/H13)-H20</f>
        <v>12.771212547196624</v>
      </c>
      <c r="I18" s="77">
        <f>I19+10*LOG10(I12/I13)-I20</f>
        <v>12.771212547196624</v>
      </c>
    </row>
    <row r="19" spans="1: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7">
        <v>8</v>
      </c>
      <c r="H19" s="77">
        <v>8</v>
      </c>
      <c r="I19" s="77">
        <v>8</v>
      </c>
    </row>
    <row r="20" spans="1:9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9">
        <v>0</v>
      </c>
      <c r="H20" s="79">
        <v>0</v>
      </c>
      <c r="I20" s="79">
        <v>0</v>
      </c>
    </row>
    <row r="21" spans="1: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80">
        <v>8</v>
      </c>
      <c r="H21" s="80">
        <v>8</v>
      </c>
      <c r="I21" s="80">
        <v>8</v>
      </c>
    </row>
    <row r="22" spans="1: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7">
        <v>0</v>
      </c>
      <c r="H22" s="77">
        <v>0</v>
      </c>
      <c r="I22" s="77">
        <v>0</v>
      </c>
    </row>
    <row r="23" spans="1: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7">
        <v>0</v>
      </c>
      <c r="H23" s="77">
        <v>0</v>
      </c>
      <c r="I23" s="77">
        <v>0</v>
      </c>
    </row>
    <row r="24" spans="1: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7">
        <v>3</v>
      </c>
      <c r="H24" s="77">
        <v>3</v>
      </c>
      <c r="I24" s="77">
        <v>3</v>
      </c>
    </row>
    <row r="25" spans="1: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5" t="s">
        <v>16</v>
      </c>
      <c r="H25" s="75" t="s">
        <v>16</v>
      </c>
      <c r="I25" s="75" t="s">
        <v>16</v>
      </c>
    </row>
    <row r="26" spans="1:9">
      <c r="A26" s="7" t="s">
        <v>51</v>
      </c>
      <c r="B26" s="12">
        <f>B17+B18+B21-B23-B24</f>
        <v>61.89726256254238</v>
      </c>
      <c r="C26" s="12">
        <f>C17+C18+C21-C23-C24</f>
        <v>61.89726256254238</v>
      </c>
      <c r="D26" s="12">
        <f>D17+D18+D21-D23-D24</f>
        <v>61.89726256254238</v>
      </c>
      <c r="E26" s="12">
        <f>E17+E18+E21-E23-E24</f>
        <v>52.67625479553945</v>
      </c>
      <c r="F26" s="12">
        <f>F17+F18+F21-F23-F24</f>
        <v>52.67625479553945</v>
      </c>
      <c r="G26" s="77">
        <f>G17+G18+G21-G23-G24</f>
        <v>61.89726256254238</v>
      </c>
      <c r="H26" s="77">
        <f>H17+H18+H21-H23-H24</f>
        <v>61.89726256254238</v>
      </c>
      <c r="I26" s="77">
        <f>I17+I18+I21-I23-I24</f>
        <v>61.89726256254238</v>
      </c>
    </row>
    <row r="27" spans="1:9">
      <c r="A27" s="4" t="s">
        <v>52</v>
      </c>
      <c r="B27" s="13"/>
      <c r="C27" s="13"/>
      <c r="D27" s="13"/>
      <c r="E27" s="13"/>
      <c r="F27" s="13"/>
      <c r="G27" s="78"/>
      <c r="H27" s="78"/>
      <c r="I27" s="78"/>
    </row>
    <row r="28" spans="1: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7">
        <v>4</v>
      </c>
      <c r="H28" s="77">
        <v>2</v>
      </c>
      <c r="I28" s="77">
        <v>1</v>
      </c>
    </row>
    <row r="29" spans="1: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7">
        <v>4</v>
      </c>
      <c r="H29" s="77">
        <v>2</v>
      </c>
      <c r="I29" s="77">
        <v>1</v>
      </c>
    </row>
    <row r="30" spans="1: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7">
        <f>G31+10*LOG10(G28/G29)-G32</f>
        <v>0</v>
      </c>
      <c r="H30" s="77">
        <f>H31+10*LOG10(H28/H29)-H32</f>
        <v>-3</v>
      </c>
      <c r="I30" s="77">
        <f>I31+10*LOG10(I28/I29)-I32</f>
        <v>-3</v>
      </c>
    </row>
    <row r="31" spans="1: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7">
        <v>0</v>
      </c>
      <c r="H31" s="77">
        <v>-3</v>
      </c>
      <c r="I31" s="77">
        <v>-3</v>
      </c>
    </row>
    <row r="32" spans="1:9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7">
        <v>0</v>
      </c>
      <c r="H32" s="77">
        <v>0</v>
      </c>
      <c r="I32" s="77">
        <v>0</v>
      </c>
    </row>
    <row r="33" spans="1:9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7">
        <v>0</v>
      </c>
      <c r="H33" s="77">
        <v>0</v>
      </c>
      <c r="I33" s="77">
        <v>0</v>
      </c>
    </row>
    <row r="34" spans="1: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7">
        <v>1</v>
      </c>
      <c r="H34" s="77">
        <v>1</v>
      </c>
      <c r="I34" s="77">
        <v>1</v>
      </c>
    </row>
    <row r="35" spans="1: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4">
        <v>7</v>
      </c>
      <c r="H35" s="74">
        <v>7</v>
      </c>
      <c r="I35" s="74">
        <v>7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4">
        <v>-174</v>
      </c>
      <c r="H36" s="74">
        <v>-174</v>
      </c>
      <c r="I36" s="74">
        <v>-174</v>
      </c>
    </row>
    <row r="37" spans="1:9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7" t="s">
        <v>16</v>
      </c>
      <c r="H37" s="77" t="s">
        <v>16</v>
      </c>
      <c r="I37" s="77" t="s">
        <v>16</v>
      </c>
    </row>
    <row r="38" spans="1:9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9">
        <v>-999</v>
      </c>
      <c r="H38" s="79">
        <v>-999</v>
      </c>
      <c r="I38" s="79">
        <v>-999</v>
      </c>
    </row>
    <row r="39" spans="1:9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5" t="s">
        <v>16</v>
      </c>
      <c r="H39" s="75" t="s">
        <v>16</v>
      </c>
      <c r="I39" s="75" t="s">
        <v>16</v>
      </c>
    </row>
    <row r="40" spans="1:9" ht="28">
      <c r="A40" s="7" t="s">
        <v>107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7">
        <f>10*LOG10(10^((G35+G36)/10)+10^(G38/10))</f>
        <v>-167.00000000000003</v>
      </c>
      <c r="H40" s="77">
        <f>10*LOG10(10^((H35+H36)/10)+10^(H38/10))</f>
        <v>-167.00000000000003</v>
      </c>
      <c r="I40" s="77">
        <f>10*LOG10(10^((I35+I36)/10)+10^(I38/10))</f>
        <v>-167.00000000000003</v>
      </c>
    </row>
    <row r="41" spans="1: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7" t="s">
        <v>16</v>
      </c>
      <c r="H41" s="77" t="s">
        <v>16</v>
      </c>
      <c r="I41" s="77" t="s">
        <v>16</v>
      </c>
    </row>
    <row r="42" spans="1:9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80">
        <f>36*360*1000</f>
        <v>12960000</v>
      </c>
      <c r="H42" s="80">
        <f t="shared" ref="H42:I42" si="0">36*360*1000</f>
        <v>12960000</v>
      </c>
      <c r="I42" s="80">
        <f t="shared" si="0"/>
        <v>12960000</v>
      </c>
    </row>
    <row r="43" spans="1: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7" t="s">
        <v>16</v>
      </c>
      <c r="H43" s="77" t="s">
        <v>16</v>
      </c>
      <c r="I43" s="77" t="s">
        <v>16</v>
      </c>
    </row>
    <row r="44" spans="1:9">
      <c r="A44" s="7" t="s">
        <v>72</v>
      </c>
      <c r="B44" s="12">
        <f>B40+10*LOG10(B42)</f>
        <v>-95.873949984654288</v>
      </c>
      <c r="C44" s="12">
        <f>C40+10*LOG10(C42)</f>
        <v>-95.873949984654288</v>
      </c>
      <c r="D44" s="12">
        <f>D40+10*LOG10(D42)</f>
        <v>-95.873949984654288</v>
      </c>
      <c r="E44" s="12">
        <f>E40+10*LOG10(E42)</f>
        <v>-95.754957751657201</v>
      </c>
      <c r="F44" s="12">
        <f>F40+10*LOG10(F42)</f>
        <v>-95.754957751657201</v>
      </c>
      <c r="G44" s="77">
        <f>G40+10*LOG10(G42)</f>
        <v>-95.873949984654288</v>
      </c>
      <c r="H44" s="77">
        <f>H40+10*LOG10(H42)</f>
        <v>-95.873949984654288</v>
      </c>
      <c r="I44" s="77">
        <f>I40+10*LOG10(I42)</f>
        <v>-95.873949984654288</v>
      </c>
    </row>
    <row r="45" spans="1:9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7" t="s">
        <v>16</v>
      </c>
      <c r="H45" s="77" t="s">
        <v>16</v>
      </c>
      <c r="I45" s="77" t="s">
        <v>16</v>
      </c>
    </row>
    <row r="46" spans="1:9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81">
        <v>-10.47</v>
      </c>
      <c r="H46" s="81">
        <v>-7.18</v>
      </c>
      <c r="I46" s="81">
        <v>-3.28</v>
      </c>
    </row>
    <row r="47" spans="1: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7">
        <v>2</v>
      </c>
      <c r="H47" s="77">
        <v>2</v>
      </c>
      <c r="I47" s="77">
        <v>2</v>
      </c>
    </row>
    <row r="48" spans="1:9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7" t="s">
        <v>16</v>
      </c>
      <c r="H48" s="77" t="s">
        <v>16</v>
      </c>
      <c r="I48" s="77" t="s">
        <v>16</v>
      </c>
    </row>
    <row r="49" spans="1: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4">
        <v>0</v>
      </c>
      <c r="H49" s="74">
        <v>0</v>
      </c>
      <c r="I49" s="74">
        <v>0</v>
      </c>
    </row>
    <row r="50" spans="1: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5" t="s">
        <v>16</v>
      </c>
      <c r="H50" s="75" t="s">
        <v>16</v>
      </c>
      <c r="I50" s="75" t="s">
        <v>16</v>
      </c>
    </row>
    <row r="51" spans="1:9" ht="28">
      <c r="A51" s="7" t="s">
        <v>82</v>
      </c>
      <c r="B51" s="12">
        <f>B44+B46+B47-B49</f>
        <v>-101.47394998465428</v>
      </c>
      <c r="C51" s="12">
        <f>C44+C46+C47-C49</f>
        <v>-98.773949984654294</v>
      </c>
      <c r="D51" s="12">
        <f>D44+D46+D47-D49</f>
        <v>-95.273949984654294</v>
      </c>
      <c r="E51" s="12">
        <f>E44+E46+E47-E49</f>
        <v>-106.29495775165719</v>
      </c>
      <c r="F51" s="12">
        <f>F44+F46+F47-F49</f>
        <v>-102.73495775165721</v>
      </c>
      <c r="G51" s="77">
        <f>G44+G46+G47-G49</f>
        <v>-104.34394998465429</v>
      </c>
      <c r="H51" s="77">
        <f>H44+H46+H47-H49</f>
        <v>-101.05394998465428</v>
      </c>
      <c r="I51" s="77">
        <f>I44+I46+I47-I49</f>
        <v>-97.15394998465429</v>
      </c>
    </row>
    <row r="52" spans="1:9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83" t="s">
        <v>16</v>
      </c>
      <c r="H52" s="83" t="s">
        <v>16</v>
      </c>
      <c r="I52" s="83" t="s">
        <v>16</v>
      </c>
    </row>
    <row r="53" spans="1:9" ht="28">
      <c r="A53" s="29" t="s">
        <v>85</v>
      </c>
      <c r="B53" s="22">
        <f>B26+B30+B33-B34-B51</f>
        <v>162.37121254719665</v>
      </c>
      <c r="C53" s="22">
        <f>C26+C30+C33-C34-C51</f>
        <v>156.67121254719666</v>
      </c>
      <c r="D53" s="22">
        <f>D26+D30+D33-D34-D51</f>
        <v>153.17121254719666</v>
      </c>
      <c r="E53" s="22">
        <f>E26+E30+E33-E34-E51</f>
        <v>157.97121254719664</v>
      </c>
      <c r="F53" s="22">
        <f>F26+F30+F33-F34-F51</f>
        <v>151.41121254719667</v>
      </c>
      <c r="G53" s="82">
        <f>G26+G30+G33-G34-G51</f>
        <v>165.24121254719665</v>
      </c>
      <c r="H53" s="82">
        <f t="shared" ref="H53:I53" si="1">H26+H30+H33-H34-H51</f>
        <v>158.95121254719666</v>
      </c>
      <c r="I53" s="82">
        <f t="shared" si="1"/>
        <v>155.05121254719666</v>
      </c>
    </row>
    <row r="54" spans="1:9">
      <c r="A54" s="4" t="s">
        <v>86</v>
      </c>
      <c r="B54" s="13"/>
      <c r="C54" s="13"/>
      <c r="D54" s="13"/>
      <c r="E54" s="13"/>
      <c r="F54" s="13"/>
      <c r="G54" s="78"/>
      <c r="H54" s="78"/>
      <c r="I54" s="78"/>
    </row>
    <row r="55" spans="1: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9">
        <v>7</v>
      </c>
      <c r="H55" s="79">
        <v>7</v>
      </c>
      <c r="I55" s="79">
        <v>7</v>
      </c>
    </row>
    <row r="56" spans="1:9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84" t="s">
        <v>16</v>
      </c>
      <c r="H56" s="84" t="s">
        <v>16</v>
      </c>
      <c r="I56" s="84" t="s">
        <v>16</v>
      </c>
    </row>
    <row r="57" spans="1:9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9">
        <v>4.4800000000000004</v>
      </c>
      <c r="H57" s="79">
        <v>4.4800000000000004</v>
      </c>
      <c r="I57" s="79">
        <v>4.4800000000000004</v>
      </c>
    </row>
    <row r="58" spans="1: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9">
        <v>0</v>
      </c>
      <c r="H58" s="79">
        <v>0</v>
      </c>
      <c r="I58" s="79">
        <v>0</v>
      </c>
    </row>
    <row r="59" spans="1: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9">
        <v>26.25</v>
      </c>
      <c r="H59" s="79">
        <v>26.25</v>
      </c>
      <c r="I59" s="79">
        <v>26.25</v>
      </c>
    </row>
    <row r="60" spans="1: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9">
        <v>0</v>
      </c>
      <c r="H60" s="79">
        <v>0</v>
      </c>
      <c r="I60" s="79">
        <v>0</v>
      </c>
    </row>
    <row r="61" spans="1:9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83" t="s">
        <v>16</v>
      </c>
      <c r="H61" s="83" t="s">
        <v>16</v>
      </c>
      <c r="I61" s="83" t="s">
        <v>16</v>
      </c>
    </row>
    <row r="62" spans="1:9" ht="28">
      <c r="A62" s="29" t="s">
        <v>109</v>
      </c>
      <c r="B62" s="22">
        <f>B53-B57+B58-B59+B60</f>
        <v>131.64121254719666</v>
      </c>
      <c r="C62" s="22">
        <f>C53-C57+C58-C59+C60</f>
        <v>125.94121254719667</v>
      </c>
      <c r="D62" s="22">
        <f>D53-D57+D58-D59+D60</f>
        <v>122.44121254719667</v>
      </c>
      <c r="E62" s="22">
        <f>E53-E57+E58-E59+E60</f>
        <v>127.24121254719665</v>
      </c>
      <c r="F62" s="22">
        <f>F53-F57+F58-F59+F60</f>
        <v>120.68121254719668</v>
      </c>
      <c r="G62" s="82">
        <f>G53-G57+G58-G59+G60</f>
        <v>134.51121254719666</v>
      </c>
      <c r="H62" s="82">
        <f t="shared" ref="H62:I62" si="2">H53-H57+H58-H59+H60</f>
        <v>128.22121254719667</v>
      </c>
      <c r="I62" s="82">
        <f t="shared" si="2"/>
        <v>124.32121254719667</v>
      </c>
    </row>
    <row r="63" spans="1:9">
      <c r="C63" s="2"/>
      <c r="D63" s="2"/>
      <c r="F63" s="2"/>
      <c r="H63" s="85"/>
      <c r="I63" s="85"/>
    </row>
    <row r="64" spans="1: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83" t="s">
        <v>16</v>
      </c>
      <c r="H64" s="83" t="s">
        <v>16</v>
      </c>
      <c r="I64" s="83" t="s">
        <v>16</v>
      </c>
    </row>
    <row r="65" spans="1:9">
      <c r="A65" s="29" t="s">
        <v>98</v>
      </c>
      <c r="B65" s="22">
        <f>B17-B23-B51+B21+B33</f>
        <v>153.60000000000002</v>
      </c>
      <c r="C65" s="22">
        <f>C17-C23-C51+C21+C33</f>
        <v>150.90000000000003</v>
      </c>
      <c r="D65" s="22">
        <f>D17-D23-D51+D21+D33</f>
        <v>147.40000000000003</v>
      </c>
      <c r="E65" s="22">
        <f>E17-E23-E51+E21+E33</f>
        <v>152.15000000000003</v>
      </c>
      <c r="F65" s="22">
        <f>F17-F23-F51+F21+F33</f>
        <v>148.59000000000003</v>
      </c>
      <c r="G65" s="82">
        <f>G17-G23-G51+G21+G33</f>
        <v>156.47000000000003</v>
      </c>
      <c r="H65" s="82">
        <f>H17-H23-H51+H21+H33</f>
        <v>153.18000000000004</v>
      </c>
      <c r="I65" s="82">
        <f>I17-I23-I51+I21+I33</f>
        <v>149.28000000000003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5" customWidth="1"/>
    <col min="7" max="7" width="15.58203125" style="1" customWidth="1"/>
    <col min="8" max="16384" width="9" style="1"/>
  </cols>
  <sheetData>
    <row r="1" spans="1:7" ht="14.25" customHeight="1">
      <c r="A1" s="3"/>
      <c r="B1" s="70" t="s">
        <v>100</v>
      </c>
      <c r="C1" s="70"/>
      <c r="D1" s="70" t="s">
        <v>101</v>
      </c>
      <c r="E1" s="70"/>
      <c r="F1" s="71" t="s">
        <v>114</v>
      </c>
      <c r="G1" s="71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72" t="s">
        <v>102</v>
      </c>
      <c r="G2" s="73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74">
        <v>2.6</v>
      </c>
      <c r="G3" s="74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4">
        <v>100</v>
      </c>
      <c r="G4" s="74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5" t="s">
        <v>16</v>
      </c>
      <c r="G5" s="75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5" t="s">
        <v>16</v>
      </c>
      <c r="G6" s="75" t="s">
        <v>16</v>
      </c>
    </row>
    <row r="7" spans="1: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5" t="s">
        <v>16</v>
      </c>
      <c r="G7" s="75" t="s">
        <v>16</v>
      </c>
    </row>
    <row r="8" spans="1: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6">
        <v>0.1</v>
      </c>
      <c r="G8" s="86">
        <v>0.1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7" t="s">
        <v>22</v>
      </c>
      <c r="G9" s="77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7">
        <v>3</v>
      </c>
      <c r="G10" s="77">
        <v>3</v>
      </c>
    </row>
    <row r="11" spans="1:7">
      <c r="A11" s="4" t="s">
        <v>24</v>
      </c>
      <c r="B11" s="13"/>
      <c r="C11" s="13"/>
      <c r="D11" s="13"/>
      <c r="E11" s="13"/>
      <c r="F11" s="78"/>
      <c r="G11" s="78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4">
        <v>1</v>
      </c>
      <c r="G12" s="74">
        <v>1</v>
      </c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7">
        <v>64</v>
      </c>
      <c r="G13" s="77">
        <v>64</v>
      </c>
    </row>
    <row r="14" spans="1: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7">
        <v>1</v>
      </c>
      <c r="G14" s="77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7" t="s">
        <v>16</v>
      </c>
      <c r="G15" s="77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4">
        <v>23</v>
      </c>
      <c r="G16" s="74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4">
        <v>23</v>
      </c>
      <c r="G17" s="74">
        <v>23</v>
      </c>
    </row>
    <row r="18" spans="1:7" ht="42">
      <c r="A18" s="14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7">
        <f>F19+10*LOG10(F12/F14)-F20</f>
        <v>0</v>
      </c>
      <c r="G18" s="77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4">
        <v>0</v>
      </c>
      <c r="G19" s="74">
        <v>-3</v>
      </c>
    </row>
    <row r="20" spans="1: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7">
        <v>0</v>
      </c>
      <c r="G20" s="77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7">
        <v>0</v>
      </c>
      <c r="G21" s="77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4">
        <v>0</v>
      </c>
      <c r="G22" s="74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4">
        <v>0</v>
      </c>
      <c r="G23" s="74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4">
        <v>1</v>
      </c>
      <c r="G24" s="74">
        <v>1</v>
      </c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5" t="s">
        <v>16</v>
      </c>
      <c r="G25" s="75" t="s">
        <v>16</v>
      </c>
    </row>
    <row r="26" spans="1:7">
      <c r="A26" s="7" t="s">
        <v>51</v>
      </c>
      <c r="B26" s="8">
        <f>B17+B18+B21-B23-B24</f>
        <v>22</v>
      </c>
      <c r="C26" s="8">
        <f>C17+C18+C21-C23-C24</f>
        <v>19</v>
      </c>
      <c r="D26" s="8">
        <f>D17+D18+D21-D23-D24</f>
        <v>22</v>
      </c>
      <c r="E26" s="8">
        <f>E17+E18+E21-E23-E24</f>
        <v>19</v>
      </c>
      <c r="F26" s="74">
        <f>F17+F18+F21-F23-F24</f>
        <v>22</v>
      </c>
      <c r="G26" s="74">
        <f>G17+G18+G21-G23-G24</f>
        <v>19</v>
      </c>
    </row>
    <row r="27" spans="1:7">
      <c r="A27" s="4" t="s">
        <v>52</v>
      </c>
      <c r="B27" s="13"/>
      <c r="C27" s="13"/>
      <c r="D27" s="13"/>
      <c r="E27" s="13"/>
      <c r="F27" s="78"/>
      <c r="G27" s="78"/>
    </row>
    <row r="28" spans="1: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7">
        <v>192</v>
      </c>
      <c r="G28" s="77">
        <v>192</v>
      </c>
    </row>
    <row r="29" spans="1: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9">
        <v>4</v>
      </c>
      <c r="G29" s="79">
        <v>4</v>
      </c>
    </row>
    <row r="30" spans="1:7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12">
        <f>D31+10*LOG10(D28/D13)-D32</f>
        <v>9.8212125471966232</v>
      </c>
      <c r="E30" s="12">
        <f>E31+10*LOG10(E28/E13)-E32</f>
        <v>9.8212125471966232</v>
      </c>
      <c r="F30" s="77">
        <f>F31+10*LOG10(F28/F13)-F32</f>
        <v>12.771212547196624</v>
      </c>
      <c r="G30" s="77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4">
        <v>8</v>
      </c>
      <c r="G31" s="74">
        <v>8</v>
      </c>
    </row>
    <row r="32" spans="1: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9">
        <v>0</v>
      </c>
      <c r="G32" s="79">
        <v>0</v>
      </c>
    </row>
    <row r="33" spans="1: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80">
        <v>8</v>
      </c>
      <c r="G33" s="80">
        <v>8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4">
        <v>3</v>
      </c>
      <c r="G34" s="74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4">
        <v>5</v>
      </c>
      <c r="G35" s="74">
        <v>5</v>
      </c>
    </row>
    <row r="36" spans="1: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7">
        <v>-174</v>
      </c>
      <c r="G36" s="77">
        <v>-174</v>
      </c>
    </row>
    <row r="37" spans="1: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7" t="s">
        <v>16</v>
      </c>
      <c r="G37" s="77" t="s">
        <v>16</v>
      </c>
    </row>
    <row r="38" spans="1:7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9">
        <v>-999</v>
      </c>
      <c r="G38" s="79">
        <v>-999</v>
      </c>
    </row>
    <row r="39" spans="1:7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5" t="s">
        <v>16</v>
      </c>
      <c r="G39" s="75" t="s">
        <v>16</v>
      </c>
    </row>
    <row r="40" spans="1:7" ht="28">
      <c r="A40" s="7" t="s">
        <v>107</v>
      </c>
      <c r="B40" s="12">
        <f>10*LOG10(10^((B35+B36)/10)+10^(B38/10))</f>
        <v>-169.00000000000003</v>
      </c>
      <c r="C40" s="12">
        <f>10*LOG10(10^((C35+C36)/10)+10^(C38/10))</f>
        <v>-169.00000000000003</v>
      </c>
      <c r="D40" s="12">
        <f>10*LOG10(10^((D35+D36)/10)+10^(D38/10))</f>
        <v>-169.00000000000003</v>
      </c>
      <c r="E40" s="12">
        <f>10*LOG10(10^((E35+E36)/10)+10^(E38/10))</f>
        <v>-169.00000000000003</v>
      </c>
      <c r="F40" s="77">
        <f>10*LOG10(10^((F35+F36)/10)+10^(F38/10))</f>
        <v>-169.00000000000003</v>
      </c>
      <c r="G40" s="77">
        <f>10*LOG10(10^((G35+G36)/10)+10^(G38/10))</f>
        <v>-169.00000000000003</v>
      </c>
    </row>
    <row r="41" spans="1: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7" t="s">
        <v>16</v>
      </c>
      <c r="G41" s="77" t="s">
        <v>16</v>
      </c>
    </row>
    <row r="42" spans="1:7">
      <c r="A42" s="33" t="s">
        <v>70</v>
      </c>
      <c r="B42" s="12">
        <f>2*360*1000</f>
        <v>720000</v>
      </c>
      <c r="C42" s="12">
        <f>2*360*1000</f>
        <v>720000</v>
      </c>
      <c r="D42" s="12">
        <f>2*360*1000</f>
        <v>720000</v>
      </c>
      <c r="E42" s="12">
        <f>2*360*1000</f>
        <v>720000</v>
      </c>
      <c r="F42" s="77">
        <f>2*360*1000</f>
        <v>720000</v>
      </c>
      <c r="G42" s="77">
        <f>2*360*1000</f>
        <v>720000</v>
      </c>
    </row>
    <row r="43" spans="1: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5" t="s">
        <v>16</v>
      </c>
      <c r="G43" s="75" t="s">
        <v>16</v>
      </c>
    </row>
    <row r="44" spans="1:7">
      <c r="A44" s="7" t="s">
        <v>72</v>
      </c>
      <c r="B44" s="12">
        <f>B40+10*LOG10(B42)</f>
        <v>-110.42667503568734</v>
      </c>
      <c r="C44" s="12">
        <f>C40+10*LOG10(C42)</f>
        <v>-110.42667503568734</v>
      </c>
      <c r="D44" s="12">
        <f>D40+10*LOG10(D42)</f>
        <v>-110.42667503568734</v>
      </c>
      <c r="E44" s="12">
        <f>E40+10*LOG10(E42)</f>
        <v>-110.42667503568734</v>
      </c>
      <c r="F44" s="77">
        <f>F40+10*LOG10(F42)</f>
        <v>-110.42667503568734</v>
      </c>
      <c r="G44" s="77">
        <f>G40+10*LOG10(G42)</f>
        <v>-110.42667503568734</v>
      </c>
    </row>
    <row r="45" spans="1: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7" t="s">
        <v>16</v>
      </c>
      <c r="G45" s="77" t="s">
        <v>16</v>
      </c>
    </row>
    <row r="46" spans="1:7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81">
        <v>-6.51</v>
      </c>
      <c r="G46" s="81">
        <v>-6.51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4">
        <v>2</v>
      </c>
      <c r="G47" s="74">
        <v>2</v>
      </c>
    </row>
    <row r="48" spans="1:7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4" t="s">
        <v>16</v>
      </c>
      <c r="G48" s="74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4">
        <v>0</v>
      </c>
      <c r="G49" s="74">
        <v>0</v>
      </c>
    </row>
    <row r="50" spans="1: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5" t="s">
        <v>16</v>
      </c>
      <c r="G50" s="75" t="s">
        <v>16</v>
      </c>
    </row>
    <row r="51" spans="1:7" ht="28">
      <c r="A51" s="7" t="s">
        <v>82</v>
      </c>
      <c r="B51" s="12">
        <f>B44+B46+B47-B49</f>
        <v>-110.22667503568734</v>
      </c>
      <c r="C51" s="12">
        <f>C44+C46+C47-C49</f>
        <v>-110.22667503568734</v>
      </c>
      <c r="D51" s="12">
        <f>D44+D46+D47-D49</f>
        <v>-115.63667503568733</v>
      </c>
      <c r="E51" s="12">
        <f>E44+E46+E47-E49</f>
        <v>-115.63667503568733</v>
      </c>
      <c r="F51" s="77">
        <f>F44+F46+F47-F49</f>
        <v>-114.93667503568734</v>
      </c>
      <c r="G51" s="77">
        <f>G44+G46+G47-G49</f>
        <v>-114.93667503568734</v>
      </c>
    </row>
    <row r="52" spans="1:7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83" t="s">
        <v>16</v>
      </c>
      <c r="G52" s="83" t="s">
        <v>16</v>
      </c>
    </row>
    <row r="53" spans="1:7" ht="28">
      <c r="A53" s="29" t="s">
        <v>85</v>
      </c>
      <c r="B53" s="22">
        <f>B26+B30+B33-B34-B51</f>
        <v>149.99788758288395</v>
      </c>
      <c r="C53" s="22">
        <f>C26+C30+C33-C34-C51</f>
        <v>146.99788758288395</v>
      </c>
      <c r="D53" s="22">
        <f>D26+D30+D33-D34-D51</f>
        <v>156.49788758288395</v>
      </c>
      <c r="E53" s="22">
        <f>E26+E30+E33-E34-E51</f>
        <v>153.49788758288395</v>
      </c>
      <c r="F53" s="82">
        <f>F26+F30+F33-F34-F51</f>
        <v>154.70788758288398</v>
      </c>
      <c r="G53" s="82">
        <f>G26+G30+G33-G34-G51</f>
        <v>151.70788758288398</v>
      </c>
    </row>
    <row r="54" spans="1:7">
      <c r="A54" s="4" t="s">
        <v>86</v>
      </c>
      <c r="B54" s="13"/>
      <c r="C54" s="13"/>
      <c r="D54" s="13"/>
      <c r="E54" s="13"/>
      <c r="F54" s="78"/>
      <c r="G54" s="78"/>
    </row>
    <row r="55" spans="1: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9">
        <v>7</v>
      </c>
      <c r="G55" s="79">
        <v>7</v>
      </c>
    </row>
    <row r="56" spans="1:7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84" t="s">
        <v>16</v>
      </c>
      <c r="G56" s="84" t="s">
        <v>16</v>
      </c>
    </row>
    <row r="57" spans="1:7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9">
        <v>4.4800000000000004</v>
      </c>
      <c r="G57" s="79">
        <v>4.4800000000000004</v>
      </c>
    </row>
    <row r="58" spans="1: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9">
        <v>0</v>
      </c>
      <c r="G58" s="79">
        <v>0</v>
      </c>
    </row>
    <row r="59" spans="1: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9">
        <v>26.25</v>
      </c>
      <c r="G59" s="79">
        <v>26.25</v>
      </c>
    </row>
    <row r="60" spans="1: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9">
        <v>0</v>
      </c>
      <c r="G60" s="79">
        <v>0</v>
      </c>
    </row>
    <row r="61" spans="1:7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83" t="s">
        <v>16</v>
      </c>
      <c r="G61" s="83" t="s">
        <v>16</v>
      </c>
    </row>
    <row r="62" spans="1:7" ht="28">
      <c r="A62" s="29" t="s">
        <v>109</v>
      </c>
      <c r="B62" s="22">
        <f>B53-B57+B58-B59+B60</f>
        <v>119.26788758288396</v>
      </c>
      <c r="C62" s="22">
        <f>C53-C57+C58-C59+C60</f>
        <v>116.26788758288396</v>
      </c>
      <c r="D62" s="22">
        <f>D53-D57+D58-D59+D60</f>
        <v>125.76788758288396</v>
      </c>
      <c r="E62" s="22">
        <f>E53-E57+E58-E59+E60</f>
        <v>122.76788758288396</v>
      </c>
      <c r="F62" s="82">
        <f>F53-F57+F58-F59+F60</f>
        <v>123.97788758288399</v>
      </c>
      <c r="G62" s="82">
        <f>G53-G57+G58-G59+G60</f>
        <v>120.97788758288399</v>
      </c>
    </row>
    <row r="63" spans="1:7">
      <c r="B63" s="35"/>
      <c r="C63" s="35"/>
      <c r="D63" s="35"/>
      <c r="E63" s="35"/>
      <c r="F63" s="87"/>
      <c r="G63" s="87"/>
    </row>
    <row r="64" spans="1: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83" t="s">
        <v>16</v>
      </c>
      <c r="G64" s="83" t="s">
        <v>16</v>
      </c>
    </row>
    <row r="65" spans="1:7">
      <c r="A65" s="29" t="s">
        <v>98</v>
      </c>
      <c r="B65" s="22">
        <f>B17-B23-B51+B21+B33</f>
        <v>141.22667503568732</v>
      </c>
      <c r="C65" s="22">
        <f>C17-C23-C51+C21+C33</f>
        <v>141.22667503568732</v>
      </c>
      <c r="D65" s="22">
        <f>D17-D23-D51+D21+D33</f>
        <v>150.67667503568734</v>
      </c>
      <c r="E65" s="22">
        <f>E17-E23-E51+E21+E33</f>
        <v>150.67667503568734</v>
      </c>
      <c r="F65" s="82">
        <f>F17-F23-F51+F21+F33</f>
        <v>145.93667503568736</v>
      </c>
      <c r="G65" s="82">
        <f>G17-G23-G51+G21+G33</f>
        <v>145.93667503568736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F16" sqref="F1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16384" width="9" style="1"/>
  </cols>
  <sheetData>
    <row r="1" spans="1:4">
      <c r="A1" s="3"/>
      <c r="B1" s="70" t="s">
        <v>112</v>
      </c>
      <c r="C1" s="70"/>
      <c r="D1" s="70"/>
    </row>
    <row r="2" spans="1:4" ht="29.25" customHeight="1">
      <c r="A2" s="4" t="s">
        <v>10</v>
      </c>
      <c r="B2" s="5" t="s">
        <v>102</v>
      </c>
      <c r="C2" s="6" t="s">
        <v>103</v>
      </c>
      <c r="D2" s="6" t="s">
        <v>104</v>
      </c>
    </row>
    <row r="3" spans="1:4">
      <c r="A3" s="7" t="s">
        <v>11</v>
      </c>
      <c r="B3" s="8">
        <v>2.6</v>
      </c>
      <c r="C3" s="8">
        <v>2.6</v>
      </c>
      <c r="D3" s="8">
        <v>2.6</v>
      </c>
    </row>
    <row r="4" spans="1:4">
      <c r="A4" s="7" t="s">
        <v>13</v>
      </c>
      <c r="B4" s="8">
        <v>100</v>
      </c>
      <c r="C4" s="8">
        <v>100</v>
      </c>
      <c r="D4" s="8">
        <v>100</v>
      </c>
    </row>
    <row r="5" spans="1:4">
      <c r="A5" s="7" t="s">
        <v>15</v>
      </c>
      <c r="B5" s="9" t="s">
        <v>16</v>
      </c>
      <c r="C5" s="9" t="s">
        <v>16</v>
      </c>
      <c r="D5" s="9" t="s">
        <v>16</v>
      </c>
    </row>
    <row r="6" spans="1:4">
      <c r="A6" s="7" t="s">
        <v>17</v>
      </c>
      <c r="B6" s="12" t="s">
        <v>16</v>
      </c>
      <c r="C6" s="12" t="s">
        <v>16</v>
      </c>
      <c r="D6" s="12" t="s">
        <v>16</v>
      </c>
    </row>
    <row r="7" spans="1:4">
      <c r="A7" s="7" t="s">
        <v>19</v>
      </c>
      <c r="B7" s="9" t="s">
        <v>16</v>
      </c>
      <c r="C7" s="9" t="s">
        <v>16</v>
      </c>
      <c r="D7" s="9" t="s">
        <v>16</v>
      </c>
    </row>
    <row r="8" spans="1:4">
      <c r="A8" s="7" t="s">
        <v>20</v>
      </c>
      <c r="B8" s="26">
        <v>0.1</v>
      </c>
      <c r="C8" s="26">
        <v>0.1</v>
      </c>
      <c r="D8" s="26">
        <v>0.1</v>
      </c>
    </row>
    <row r="9" spans="1:4">
      <c r="A9" s="7" t="s">
        <v>21</v>
      </c>
      <c r="B9" s="12" t="s">
        <v>22</v>
      </c>
      <c r="C9" s="12" t="s">
        <v>22</v>
      </c>
      <c r="D9" s="12" t="s">
        <v>22</v>
      </c>
    </row>
    <row r="10" spans="1:4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192</v>
      </c>
      <c r="C12" s="12">
        <v>192</v>
      </c>
      <c r="D12" s="12">
        <v>192</v>
      </c>
    </row>
    <row r="13" spans="1:4">
      <c r="A13" s="7" t="s">
        <v>27</v>
      </c>
      <c r="B13" s="12">
        <v>64</v>
      </c>
      <c r="C13" s="12">
        <v>64</v>
      </c>
      <c r="D13" s="12">
        <v>64</v>
      </c>
    </row>
    <row r="14" spans="1:4">
      <c r="A14" s="15" t="s">
        <v>29</v>
      </c>
      <c r="B14" s="16">
        <v>4</v>
      </c>
      <c r="C14" s="16">
        <v>4</v>
      </c>
      <c r="D14" s="16">
        <v>4</v>
      </c>
    </row>
    <row r="15" spans="1:4">
      <c r="A15" s="10" t="s">
        <v>31</v>
      </c>
      <c r="B15" s="12">
        <v>33</v>
      </c>
      <c r="C15" s="12">
        <v>33</v>
      </c>
      <c r="D15" s="12">
        <v>33</v>
      </c>
    </row>
    <row r="16" spans="1:4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28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2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</row>
    <row r="19" spans="1:4">
      <c r="A19" s="7" t="s">
        <v>39</v>
      </c>
      <c r="B19" s="12">
        <v>8</v>
      </c>
      <c r="C19" s="12">
        <v>8</v>
      </c>
      <c r="D19" s="12">
        <v>8</v>
      </c>
    </row>
    <row r="20" spans="1:4" ht="42">
      <c r="A20" s="15" t="s">
        <v>41</v>
      </c>
      <c r="B20" s="16">
        <v>0</v>
      </c>
      <c r="C20" s="16">
        <v>0</v>
      </c>
      <c r="D20" s="16">
        <v>0</v>
      </c>
    </row>
    <row r="21" spans="1:4" ht="61.5" customHeight="1">
      <c r="A21" s="27" t="s">
        <v>43</v>
      </c>
      <c r="B21" s="18">
        <v>8</v>
      </c>
      <c r="C21" s="18">
        <v>8</v>
      </c>
      <c r="D21" s="18">
        <v>8</v>
      </c>
    </row>
    <row r="22" spans="1:4">
      <c r="A22" s="7" t="s">
        <v>45</v>
      </c>
      <c r="B22" s="12">
        <v>0</v>
      </c>
      <c r="C22" s="12">
        <v>0</v>
      </c>
      <c r="D22" s="12">
        <v>0</v>
      </c>
    </row>
    <row r="23" spans="1:4">
      <c r="A23" s="7" t="s">
        <v>47</v>
      </c>
      <c r="B23" s="12">
        <v>0</v>
      </c>
      <c r="C23" s="12">
        <v>0</v>
      </c>
      <c r="D23" s="12">
        <v>0</v>
      </c>
    </row>
    <row r="24" spans="1:4" ht="28">
      <c r="A24" s="7" t="s">
        <v>48</v>
      </c>
      <c r="B24" s="12">
        <v>3</v>
      </c>
      <c r="C24" s="12">
        <v>3</v>
      </c>
      <c r="D24" s="12">
        <v>3</v>
      </c>
    </row>
    <row r="25" spans="1:4">
      <c r="A25" s="7" t="s">
        <v>49</v>
      </c>
      <c r="B25" s="9" t="s">
        <v>16</v>
      </c>
      <c r="C25" s="9" t="s">
        <v>16</v>
      </c>
      <c r="D25" s="9" t="s">
        <v>16</v>
      </c>
    </row>
    <row r="26" spans="1:4">
      <c r="A26" s="7" t="s">
        <v>51</v>
      </c>
      <c r="B26" s="12">
        <f>B17+B18+B21-B23-B24</f>
        <v>59.344537511509316</v>
      </c>
      <c r="C26" s="12">
        <f>C17+C18+C21-C23-C24</f>
        <v>59.344537511509316</v>
      </c>
      <c r="D26" s="12">
        <f>D17+D18+D21-D23-D24</f>
        <v>59.344537511509316</v>
      </c>
    </row>
    <row r="27" spans="1:4">
      <c r="A27" s="4" t="s">
        <v>52</v>
      </c>
      <c r="B27" s="13"/>
      <c r="C27" s="13"/>
      <c r="D27" s="13"/>
    </row>
    <row r="28" spans="1:4">
      <c r="A28" s="7" t="s">
        <v>53</v>
      </c>
      <c r="B28" s="12">
        <v>4</v>
      </c>
      <c r="C28" s="12">
        <v>2</v>
      </c>
      <c r="D28" s="12">
        <v>1</v>
      </c>
    </row>
    <row r="29" spans="1:4">
      <c r="A29" s="7" t="s">
        <v>54</v>
      </c>
      <c r="B29" s="12">
        <v>4</v>
      </c>
      <c r="C29" s="12">
        <v>2</v>
      </c>
      <c r="D29" s="12">
        <v>1</v>
      </c>
    </row>
    <row r="30" spans="1:4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>
      <c r="A31" s="7" t="s">
        <v>57</v>
      </c>
      <c r="B31" s="12">
        <v>0</v>
      </c>
      <c r="C31" s="12">
        <v>-3</v>
      </c>
      <c r="D31" s="12">
        <v>-3</v>
      </c>
    </row>
    <row r="32" spans="1:4" ht="42">
      <c r="A32" s="14" t="s">
        <v>58</v>
      </c>
      <c r="B32" s="12">
        <v>0</v>
      </c>
      <c r="C32" s="12">
        <v>0</v>
      </c>
      <c r="D32" s="12">
        <v>0</v>
      </c>
    </row>
    <row r="33" spans="1:4" ht="28">
      <c r="A33" s="20" t="s">
        <v>105</v>
      </c>
      <c r="B33" s="12">
        <v>0</v>
      </c>
      <c r="C33" s="12">
        <v>0</v>
      </c>
      <c r="D33" s="12">
        <v>0</v>
      </c>
    </row>
    <row r="34" spans="1:4" ht="28">
      <c r="A34" s="7" t="s">
        <v>60</v>
      </c>
      <c r="B34" s="12">
        <v>1</v>
      </c>
      <c r="C34" s="12">
        <v>1</v>
      </c>
      <c r="D34" s="12">
        <v>1</v>
      </c>
    </row>
    <row r="35" spans="1:4">
      <c r="A35" s="7" t="s">
        <v>61</v>
      </c>
      <c r="B35" s="8">
        <v>7</v>
      </c>
      <c r="C35" s="8">
        <v>7</v>
      </c>
      <c r="D35" s="8">
        <v>7</v>
      </c>
    </row>
    <row r="36" spans="1:4">
      <c r="A36" s="7" t="s">
        <v>62</v>
      </c>
      <c r="B36" s="8">
        <v>-174</v>
      </c>
      <c r="C36" s="8">
        <v>-174</v>
      </c>
      <c r="D36" s="8">
        <v>-174</v>
      </c>
    </row>
    <row r="37" spans="1:4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>
      <c r="A38" s="15" t="s">
        <v>65</v>
      </c>
      <c r="B38" s="16">
        <v>-999</v>
      </c>
      <c r="C38" s="16">
        <v>-999</v>
      </c>
      <c r="D38" s="16">
        <v>-999</v>
      </c>
    </row>
    <row r="39" spans="1:4" ht="28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28">
      <c r="A40" s="7" t="s">
        <v>107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</row>
    <row r="41" spans="1:4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>
      <c r="A42" s="28" t="s">
        <v>70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>
      <c r="A44" s="7" t="s">
        <v>72</v>
      </c>
      <c r="B44" s="12">
        <f>B40+10*LOG10(B42)</f>
        <v>-98.426675035687353</v>
      </c>
      <c r="C44" s="12">
        <f>C40+10*LOG10(C42)</f>
        <v>-98.426675035687353</v>
      </c>
      <c r="D44" s="12">
        <f>D40+10*LOG10(D42)</f>
        <v>-98.426675035687353</v>
      </c>
    </row>
    <row r="45" spans="1:4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>
      <c r="A46" s="28" t="s">
        <v>75</v>
      </c>
      <c r="B46" s="18">
        <v>-11</v>
      </c>
      <c r="C46" s="18">
        <v>-8</v>
      </c>
      <c r="D46" s="18">
        <v>-4.0999999999999996</v>
      </c>
    </row>
    <row r="47" spans="1:4">
      <c r="A47" s="7" t="s">
        <v>76</v>
      </c>
      <c r="B47" s="12">
        <v>2</v>
      </c>
      <c r="C47" s="12">
        <v>2</v>
      </c>
      <c r="D47" s="12">
        <v>2</v>
      </c>
    </row>
    <row r="48" spans="1:4" ht="28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28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8">
      <c r="A51" s="7" t="s">
        <v>82</v>
      </c>
      <c r="B51" s="12">
        <f>B44+B46+B47-B49</f>
        <v>-107.42667503568735</v>
      </c>
      <c r="C51" s="12">
        <f>C44+C46+C47-C49</f>
        <v>-104.42667503568735</v>
      </c>
      <c r="D51" s="12">
        <f>D44+D46+D47-D49</f>
        <v>-100.52667503568735</v>
      </c>
    </row>
    <row r="52" spans="1:4" ht="28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28">
      <c r="A53" s="29" t="s">
        <v>85</v>
      </c>
      <c r="B53" s="22">
        <f>B26+B30+B33-B34-B51</f>
        <v>165.77121254719668</v>
      </c>
      <c r="C53" s="22">
        <f t="shared" ref="C53:D53" si="1">C26+C30+C33-C34-C51</f>
        <v>159.77121254719668</v>
      </c>
      <c r="D53" s="22">
        <f t="shared" si="1"/>
        <v>155.87121254719665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5" t="s">
        <v>87</v>
      </c>
      <c r="B55" s="16">
        <v>7</v>
      </c>
      <c r="C55" s="16">
        <v>7</v>
      </c>
      <c r="D55" s="16">
        <v>7</v>
      </c>
    </row>
    <row r="56" spans="1:4" ht="28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</row>
    <row r="58" spans="1:4">
      <c r="A58" s="15" t="s">
        <v>91</v>
      </c>
      <c r="B58" s="16">
        <v>0</v>
      </c>
      <c r="C58" s="16">
        <v>0</v>
      </c>
      <c r="D58" s="16">
        <v>0</v>
      </c>
    </row>
    <row r="59" spans="1:4">
      <c r="A59" s="15" t="s">
        <v>92</v>
      </c>
      <c r="B59" s="16">
        <v>26.25</v>
      </c>
      <c r="C59" s="16">
        <v>26.25</v>
      </c>
      <c r="D59" s="16">
        <v>26.25</v>
      </c>
    </row>
    <row r="60" spans="1:4">
      <c r="A60" s="15" t="s">
        <v>93</v>
      </c>
      <c r="B60" s="16">
        <v>0</v>
      </c>
      <c r="C60" s="16">
        <v>0</v>
      </c>
      <c r="D60" s="16">
        <v>0</v>
      </c>
    </row>
    <row r="61" spans="1:4" ht="28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28">
      <c r="A62" s="29" t="s">
        <v>109</v>
      </c>
      <c r="B62" s="22">
        <f>B53-B57+B58-B59+B60</f>
        <v>135.04121254719669</v>
      </c>
      <c r="C62" s="22">
        <f t="shared" ref="C62:D62" si="2">C53-C57+C58-C59+C60</f>
        <v>129.04121254719669</v>
      </c>
      <c r="D62" s="22">
        <f t="shared" si="2"/>
        <v>125.14121254719666</v>
      </c>
    </row>
    <row r="63" spans="1:4">
      <c r="C63" s="2"/>
      <c r="D63" s="2"/>
    </row>
    <row r="64" spans="1:4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>
      <c r="A65" s="29" t="s">
        <v>98</v>
      </c>
      <c r="B65" s="22">
        <f>B17-B23-B51+B21+B33</f>
        <v>157.00000000000006</v>
      </c>
      <c r="C65" s="22">
        <f>C17-C23-C51+C21+C33</f>
        <v>154.00000000000006</v>
      </c>
      <c r="D65" s="22">
        <f>D17-D23-D51+D21+D33</f>
        <v>150.10000000000002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16384" width="9" style="1"/>
  </cols>
  <sheetData>
    <row r="1" spans="1:3">
      <c r="A1" s="3"/>
      <c r="B1" s="70" t="s">
        <v>112</v>
      </c>
      <c r="C1" s="70"/>
    </row>
    <row r="2" spans="1:3" ht="29.25" customHeight="1">
      <c r="A2" s="4" t="s">
        <v>10</v>
      </c>
      <c r="B2" s="5" t="s">
        <v>102</v>
      </c>
      <c r="C2" s="6" t="s">
        <v>110</v>
      </c>
    </row>
    <row r="3" spans="1:3">
      <c r="A3" s="7" t="s">
        <v>11</v>
      </c>
      <c r="B3" s="8">
        <v>2.6</v>
      </c>
      <c r="C3" s="8">
        <v>2.6</v>
      </c>
    </row>
    <row r="4" spans="1:3">
      <c r="A4" s="7" t="s">
        <v>13</v>
      </c>
      <c r="B4" s="8">
        <v>100</v>
      </c>
      <c r="C4" s="8">
        <v>100</v>
      </c>
    </row>
    <row r="5" spans="1:3">
      <c r="A5" s="7" t="s">
        <v>15</v>
      </c>
      <c r="B5" s="9" t="s">
        <v>16</v>
      </c>
      <c r="C5" s="9" t="s">
        <v>16</v>
      </c>
    </row>
    <row r="6" spans="1:3">
      <c r="A6" s="7" t="s">
        <v>17</v>
      </c>
      <c r="B6" s="9" t="s">
        <v>16</v>
      </c>
      <c r="C6" s="9" t="s">
        <v>16</v>
      </c>
    </row>
    <row r="7" spans="1:3" ht="28">
      <c r="A7" s="10" t="s">
        <v>113</v>
      </c>
      <c r="B7" s="11">
        <v>0.01</v>
      </c>
      <c r="C7" s="11">
        <v>0.01</v>
      </c>
    </row>
    <row r="8" spans="1:3">
      <c r="A8" s="7" t="s">
        <v>20</v>
      </c>
      <c r="B8" s="9" t="s">
        <v>16</v>
      </c>
      <c r="C8" s="9" t="s">
        <v>16</v>
      </c>
    </row>
    <row r="9" spans="1:3">
      <c r="A9" s="7" t="s">
        <v>21</v>
      </c>
      <c r="B9" s="12" t="s">
        <v>22</v>
      </c>
      <c r="C9" s="12" t="s">
        <v>22</v>
      </c>
    </row>
    <row r="10" spans="1:3">
      <c r="A10" s="7" t="s">
        <v>23</v>
      </c>
      <c r="B10" s="12">
        <v>3</v>
      </c>
      <c r="C10" s="12">
        <v>3</v>
      </c>
    </row>
    <row r="11" spans="1:3">
      <c r="A11" s="4" t="s">
        <v>24</v>
      </c>
      <c r="B11" s="13"/>
      <c r="C11" s="13"/>
    </row>
    <row r="12" spans="1:3" ht="15" customHeight="1">
      <c r="A12" s="7" t="s">
        <v>25</v>
      </c>
      <c r="B12" s="8">
        <v>1</v>
      </c>
      <c r="C12" s="8">
        <v>1</v>
      </c>
    </row>
    <row r="13" spans="1:3">
      <c r="A13" s="7" t="s">
        <v>27</v>
      </c>
      <c r="B13" s="12">
        <v>64</v>
      </c>
      <c r="C13" s="12">
        <v>64</v>
      </c>
    </row>
    <row r="14" spans="1:3">
      <c r="A14" s="14" t="s">
        <v>29</v>
      </c>
      <c r="B14" s="12">
        <v>1</v>
      </c>
      <c r="C14" s="12">
        <v>1</v>
      </c>
    </row>
    <row r="15" spans="1:3">
      <c r="A15" s="7" t="s">
        <v>31</v>
      </c>
      <c r="B15" s="12" t="s">
        <v>16</v>
      </c>
      <c r="C15" s="12" t="s">
        <v>16</v>
      </c>
    </row>
    <row r="16" spans="1:3">
      <c r="A16" s="7" t="s">
        <v>33</v>
      </c>
      <c r="B16" s="8">
        <v>23</v>
      </c>
      <c r="C16" s="8">
        <v>23</v>
      </c>
    </row>
    <row r="17" spans="1:3" ht="28">
      <c r="A17" s="7" t="s">
        <v>35</v>
      </c>
      <c r="B17" s="8">
        <v>23</v>
      </c>
      <c r="C17" s="8">
        <v>23</v>
      </c>
    </row>
    <row r="18" spans="1:3" ht="42">
      <c r="A18" s="14" t="s">
        <v>37</v>
      </c>
      <c r="B18" s="12">
        <f>B19+10*LOG10(B12/B14)-B20</f>
        <v>0</v>
      </c>
      <c r="C18" s="12">
        <f>C19+10*LOG10(C12/C14)-C20</f>
        <v>-3</v>
      </c>
    </row>
    <row r="19" spans="1:3">
      <c r="A19" s="7" t="s">
        <v>39</v>
      </c>
      <c r="B19" s="8">
        <v>0</v>
      </c>
      <c r="C19" s="8">
        <v>-3</v>
      </c>
    </row>
    <row r="20" spans="1:3" ht="42">
      <c r="A20" s="14" t="s">
        <v>41</v>
      </c>
      <c r="B20" s="12">
        <v>0</v>
      </c>
      <c r="C20" s="12">
        <v>0</v>
      </c>
    </row>
    <row r="21" spans="1:3" ht="61.5" customHeight="1">
      <c r="A21" s="14" t="s">
        <v>43</v>
      </c>
      <c r="B21" s="12">
        <v>0</v>
      </c>
      <c r="C21" s="12">
        <v>0</v>
      </c>
    </row>
    <row r="22" spans="1:3">
      <c r="A22" s="7" t="s">
        <v>45</v>
      </c>
      <c r="B22" s="8">
        <v>0</v>
      </c>
      <c r="C22" s="8">
        <v>0</v>
      </c>
    </row>
    <row r="23" spans="1:3">
      <c r="A23" s="7" t="s">
        <v>47</v>
      </c>
      <c r="B23" s="8">
        <v>0</v>
      </c>
      <c r="C23" s="8">
        <v>0</v>
      </c>
    </row>
    <row r="24" spans="1:3" ht="28">
      <c r="A24" s="7" t="s">
        <v>48</v>
      </c>
      <c r="B24" s="8">
        <v>1</v>
      </c>
      <c r="C24" s="8">
        <v>1</v>
      </c>
    </row>
    <row r="25" spans="1:3">
      <c r="A25" s="7" t="s">
        <v>49</v>
      </c>
      <c r="B25" s="8">
        <f>B17+B18+B21+B22-B24</f>
        <v>22</v>
      </c>
      <c r="C25" s="8">
        <f>C17+C18+C21+C22-C24</f>
        <v>19</v>
      </c>
    </row>
    <row r="26" spans="1:3">
      <c r="A26" s="7" t="s">
        <v>51</v>
      </c>
      <c r="B26" s="9" t="s">
        <v>16</v>
      </c>
      <c r="C26" s="9" t="s">
        <v>16</v>
      </c>
    </row>
    <row r="27" spans="1:3">
      <c r="A27" s="4" t="s">
        <v>52</v>
      </c>
      <c r="B27" s="13"/>
      <c r="C27" s="13"/>
    </row>
    <row r="28" spans="1:3">
      <c r="A28" s="7" t="s">
        <v>111</v>
      </c>
      <c r="B28" s="12">
        <v>192</v>
      </c>
      <c r="C28" s="12">
        <v>192</v>
      </c>
    </row>
    <row r="29" spans="1:3">
      <c r="A29" s="15" t="s">
        <v>54</v>
      </c>
      <c r="B29" s="16">
        <v>4</v>
      </c>
      <c r="C29" s="16">
        <v>4</v>
      </c>
    </row>
    <row r="30" spans="1:3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</row>
    <row r="31" spans="1:3">
      <c r="A31" s="7" t="s">
        <v>57</v>
      </c>
      <c r="B31" s="8">
        <v>8</v>
      </c>
      <c r="C31" s="8">
        <v>8</v>
      </c>
    </row>
    <row r="32" spans="1:3" ht="42">
      <c r="A32" s="15" t="s">
        <v>58</v>
      </c>
      <c r="B32" s="16">
        <v>0</v>
      </c>
      <c r="C32" s="16">
        <v>0</v>
      </c>
    </row>
    <row r="33" spans="1:3" ht="28">
      <c r="A33" s="17" t="s">
        <v>105</v>
      </c>
      <c r="B33" s="18">
        <v>8</v>
      </c>
      <c r="C33" s="18">
        <v>8</v>
      </c>
    </row>
    <row r="34" spans="1:3" ht="28">
      <c r="A34" s="7" t="s">
        <v>60</v>
      </c>
      <c r="B34" s="8">
        <v>3</v>
      </c>
      <c r="C34" s="8">
        <v>3</v>
      </c>
    </row>
    <row r="35" spans="1:3">
      <c r="A35" s="7" t="s">
        <v>61</v>
      </c>
      <c r="B35" s="8">
        <v>5</v>
      </c>
      <c r="C35" s="8">
        <v>5</v>
      </c>
    </row>
    <row r="36" spans="1:3">
      <c r="A36" s="7" t="s">
        <v>62</v>
      </c>
      <c r="B36" s="8">
        <v>-174</v>
      </c>
      <c r="C36" s="8">
        <v>-174</v>
      </c>
    </row>
    <row r="37" spans="1:3">
      <c r="A37" s="15" t="s">
        <v>63</v>
      </c>
      <c r="B37" s="16">
        <v>-999</v>
      </c>
      <c r="C37" s="16">
        <v>-999</v>
      </c>
    </row>
    <row r="38" spans="1:3">
      <c r="A38" s="14" t="s">
        <v>65</v>
      </c>
      <c r="B38" s="12" t="s">
        <v>16</v>
      </c>
      <c r="C38" s="12" t="s">
        <v>16</v>
      </c>
    </row>
    <row r="39" spans="1:3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</row>
    <row r="40" spans="1:3" ht="28">
      <c r="A40" s="7" t="s">
        <v>107</v>
      </c>
      <c r="B40" s="9" t="s">
        <v>16</v>
      </c>
      <c r="C40" s="9" t="s">
        <v>16</v>
      </c>
    </row>
    <row r="41" spans="1:3">
      <c r="A41" s="19" t="s">
        <v>68</v>
      </c>
      <c r="B41" s="16">
        <f>139*15*1000</f>
        <v>2085000</v>
      </c>
      <c r="C41" s="16">
        <f>139*15*1000</f>
        <v>2085000</v>
      </c>
    </row>
    <row r="42" spans="1:3">
      <c r="A42" s="20" t="s">
        <v>70</v>
      </c>
      <c r="B42" s="12" t="s">
        <v>16</v>
      </c>
      <c r="C42" s="12" t="s">
        <v>16</v>
      </c>
    </row>
    <row r="43" spans="1:3">
      <c r="A43" s="7" t="s">
        <v>71</v>
      </c>
      <c r="B43" s="12">
        <f>B39+10*LOG10(B41)</f>
        <v>-105.80893940690227</v>
      </c>
      <c r="C43" s="12">
        <f>C39+10*LOG10(C41)</f>
        <v>-105.80893940690227</v>
      </c>
    </row>
    <row r="44" spans="1:3">
      <c r="A44" s="7" t="s">
        <v>72</v>
      </c>
      <c r="B44" s="9" t="s">
        <v>16</v>
      </c>
      <c r="C44" s="9" t="s">
        <v>16</v>
      </c>
    </row>
    <row r="45" spans="1:3">
      <c r="A45" s="17" t="s">
        <v>73</v>
      </c>
      <c r="B45" s="18">
        <v>-17.2</v>
      </c>
      <c r="C45" s="18">
        <v>-17.2</v>
      </c>
    </row>
    <row r="46" spans="1:3">
      <c r="A46" s="20" t="s">
        <v>75</v>
      </c>
      <c r="B46" s="12" t="s">
        <v>16</v>
      </c>
      <c r="C46" s="12" t="s">
        <v>16</v>
      </c>
    </row>
    <row r="47" spans="1:3">
      <c r="A47" s="7" t="s">
        <v>76</v>
      </c>
      <c r="B47" s="8">
        <v>2</v>
      </c>
      <c r="C47" s="8">
        <v>2</v>
      </c>
    </row>
    <row r="48" spans="1:3" ht="28">
      <c r="A48" s="7" t="s">
        <v>77</v>
      </c>
      <c r="B48" s="8">
        <v>0</v>
      </c>
      <c r="C48" s="8">
        <v>0</v>
      </c>
    </row>
    <row r="49" spans="1:3" ht="33.75" customHeight="1">
      <c r="A49" s="7" t="s">
        <v>79</v>
      </c>
      <c r="B49" s="9" t="s">
        <v>16</v>
      </c>
      <c r="C49" s="9" t="s">
        <v>16</v>
      </c>
    </row>
    <row r="50" spans="1:3" ht="28">
      <c r="A50" s="7" t="s">
        <v>80</v>
      </c>
      <c r="B50" s="12">
        <f>B43+B45+B47-B48</f>
        <v>-121.00893940690227</v>
      </c>
      <c r="C50" s="12">
        <f>C43+C45+C47-C48</f>
        <v>-121.00893940690227</v>
      </c>
    </row>
    <row r="51" spans="1:3" ht="28">
      <c r="A51" s="7" t="s">
        <v>82</v>
      </c>
      <c r="B51" s="12" t="s">
        <v>16</v>
      </c>
      <c r="C51" s="12" t="s">
        <v>16</v>
      </c>
    </row>
    <row r="52" spans="1:3" ht="28">
      <c r="A52" s="21" t="s">
        <v>83</v>
      </c>
      <c r="B52" s="22">
        <f>B25+B30+B33-B34-B50</f>
        <v>160.7801519540989</v>
      </c>
      <c r="C52" s="22">
        <f>C25+C30+C33-C34-C50</f>
        <v>157.7801519540989</v>
      </c>
    </row>
    <row r="53" spans="1:3" ht="28">
      <c r="A53" s="23" t="s">
        <v>85</v>
      </c>
      <c r="B53" s="24" t="s">
        <v>16</v>
      </c>
      <c r="C53" s="24" t="s">
        <v>16</v>
      </c>
    </row>
    <row r="54" spans="1:3">
      <c r="A54" s="4" t="s">
        <v>86</v>
      </c>
      <c r="B54" s="13"/>
      <c r="C54" s="13"/>
    </row>
    <row r="55" spans="1:3" ht="16.5" customHeight="1">
      <c r="A55" s="15" t="s">
        <v>87</v>
      </c>
      <c r="B55" s="16">
        <v>7</v>
      </c>
      <c r="C55" s="16">
        <v>7</v>
      </c>
    </row>
    <row r="56" spans="1:3" ht="28">
      <c r="A56" s="15" t="s">
        <v>89</v>
      </c>
      <c r="B56" s="16">
        <v>7.56</v>
      </c>
      <c r="C56" s="16">
        <v>7.56</v>
      </c>
    </row>
    <row r="57" spans="1:3" ht="28">
      <c r="A57" s="14" t="s">
        <v>90</v>
      </c>
      <c r="B57" s="25" t="s">
        <v>16</v>
      </c>
      <c r="C57" s="25" t="s">
        <v>16</v>
      </c>
    </row>
    <row r="58" spans="1:3">
      <c r="A58" s="15" t="s">
        <v>91</v>
      </c>
      <c r="B58" s="16">
        <v>0</v>
      </c>
      <c r="C58" s="16">
        <v>0</v>
      </c>
    </row>
    <row r="59" spans="1:3">
      <c r="A59" s="15" t="s">
        <v>92</v>
      </c>
      <c r="B59" s="16">
        <v>26.25</v>
      </c>
      <c r="C59" s="16">
        <v>26.25</v>
      </c>
    </row>
    <row r="60" spans="1:3">
      <c r="A60" s="15" t="s">
        <v>93</v>
      </c>
      <c r="B60" s="16">
        <v>0</v>
      </c>
      <c r="C60" s="16">
        <v>0</v>
      </c>
    </row>
    <row r="61" spans="1:3" ht="28">
      <c r="A61" s="21" t="s">
        <v>108</v>
      </c>
      <c r="B61" s="22">
        <f>B52-B56+B58-B59+B60</f>
        <v>126.9701519540989</v>
      </c>
      <c r="C61" s="22">
        <f>C52-C56+C58-C59+C60</f>
        <v>123.9701519540989</v>
      </c>
    </row>
    <row r="62" spans="1:3" ht="28">
      <c r="A62" s="23" t="s">
        <v>109</v>
      </c>
      <c r="B62" s="24" t="s">
        <v>16</v>
      </c>
      <c r="C62" s="24" t="s">
        <v>16</v>
      </c>
    </row>
    <row r="63" spans="1:3">
      <c r="C63" s="2"/>
    </row>
    <row r="64" spans="1:3">
      <c r="A64" s="21" t="s">
        <v>97</v>
      </c>
      <c r="B64" s="22">
        <f>B17+B22-B50+B21+B33</f>
        <v>152.00893940690227</v>
      </c>
      <c r="C64" s="22">
        <f>C17+C22-C50+C21+C33</f>
        <v>152.00893940690227</v>
      </c>
    </row>
    <row r="65" spans="1:3">
      <c r="A65" s="23" t="s">
        <v>98</v>
      </c>
      <c r="B65" s="24" t="s">
        <v>16</v>
      </c>
      <c r="C65" s="24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10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7" width="20.25" style="1" customWidth="1"/>
    <col min="8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66" t="s">
        <v>4</v>
      </c>
      <c r="C5" s="66"/>
      <c r="D5" s="66"/>
      <c r="E5" s="66"/>
      <c r="F5" s="6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67" t="s">
        <v>88</v>
      </c>
    </row>
    <row r="61" spans="1:7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68"/>
    </row>
    <row r="62" spans="1:7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6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6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6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69"/>
    </row>
    <row r="66" spans="1:7" ht="28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xSplit="1" ySplit="1" topLeftCell="F2" activePane="bottomRight" state="frozen"/>
      <selection pane="topRight"/>
      <selection pane="bottomLeft"/>
      <selection pane="bottomRight" activeCell="H1" sqref="H1:J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5" customWidth="1"/>
    <col min="9" max="10" width="15.58203125" style="1" customWidth="1"/>
    <col min="11" max="16384" width="9" style="1"/>
  </cols>
  <sheetData>
    <row r="1" spans="1:10" ht="14.25" customHeight="1">
      <c r="A1" s="3"/>
      <c r="B1" s="70" t="s">
        <v>100</v>
      </c>
      <c r="C1" s="70"/>
      <c r="D1" s="70"/>
      <c r="E1" s="70" t="s">
        <v>101</v>
      </c>
      <c r="F1" s="70"/>
      <c r="G1" s="70"/>
      <c r="H1" s="71" t="s">
        <v>114</v>
      </c>
      <c r="I1" s="71"/>
      <c r="J1" s="71"/>
    </row>
    <row r="2" spans="1:1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72" t="s">
        <v>102</v>
      </c>
      <c r="I2" s="73" t="s">
        <v>103</v>
      </c>
      <c r="J2" s="73" t="s">
        <v>104</v>
      </c>
    </row>
    <row r="3" spans="1:1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74">
        <v>2.6</v>
      </c>
      <c r="I3" s="74">
        <v>2.6</v>
      </c>
      <c r="J3" s="74">
        <v>2.6</v>
      </c>
    </row>
    <row r="4" spans="1:1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74">
        <v>100</v>
      </c>
      <c r="I4" s="74">
        <v>100</v>
      </c>
      <c r="J4" s="74">
        <v>100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5" t="s">
        <v>16</v>
      </c>
      <c r="I5" s="75" t="s">
        <v>16</v>
      </c>
      <c r="J5" s="75" t="s">
        <v>16</v>
      </c>
    </row>
    <row r="6" spans="1:10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5" t="s">
        <v>16</v>
      </c>
      <c r="I6" s="75" t="s">
        <v>16</v>
      </c>
      <c r="J6" s="75" t="s">
        <v>16</v>
      </c>
    </row>
    <row r="7" spans="1:10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6">
        <v>0.01</v>
      </c>
      <c r="I7" s="76">
        <v>0.01</v>
      </c>
      <c r="J7" s="76">
        <v>0.01</v>
      </c>
    </row>
    <row r="8" spans="1:10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5" t="s">
        <v>16</v>
      </c>
      <c r="I8" s="75" t="s">
        <v>16</v>
      </c>
      <c r="J8" s="75" t="s">
        <v>16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7" t="s">
        <v>22</v>
      </c>
      <c r="I9" s="77" t="s">
        <v>22</v>
      </c>
      <c r="J9" s="77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7">
        <v>3</v>
      </c>
      <c r="I10" s="77">
        <v>3</v>
      </c>
      <c r="J10" s="77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78"/>
      <c r="I11" s="78"/>
      <c r="J11" s="78"/>
    </row>
    <row r="12" spans="1:1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7">
        <v>192</v>
      </c>
      <c r="I12" s="77">
        <v>192</v>
      </c>
      <c r="J12" s="77">
        <v>192</v>
      </c>
    </row>
    <row r="13" spans="1:1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7">
        <v>64</v>
      </c>
      <c r="I13" s="77">
        <v>64</v>
      </c>
      <c r="J13" s="77">
        <v>64</v>
      </c>
    </row>
    <row r="14" spans="1:1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9">
        <v>4</v>
      </c>
      <c r="I14" s="79">
        <v>4</v>
      </c>
      <c r="J14" s="79">
        <v>4</v>
      </c>
    </row>
    <row r="15" spans="1:1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7">
        <v>33</v>
      </c>
      <c r="I15" s="77">
        <v>33</v>
      </c>
      <c r="J15" s="77">
        <v>33</v>
      </c>
    </row>
    <row r="16" spans="1:10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7">
        <f>H15+10*LOG10(H4)</f>
        <v>53</v>
      </c>
      <c r="I16" s="77">
        <f>I15+10*LOG10(I4)</f>
        <v>53</v>
      </c>
      <c r="J16" s="77">
        <f>J15+10*LOG10(J4)</f>
        <v>53</v>
      </c>
    </row>
    <row r="17" spans="1:10" ht="28">
      <c r="A17" s="7" t="s">
        <v>35</v>
      </c>
      <c r="B17" s="12">
        <f t="shared" ref="B17:G17" si="1">B15+10*LOG10(B41/1000000)</f>
        <v>45.375437381428746</v>
      </c>
      <c r="C17" s="12">
        <f t="shared" si="1"/>
        <v>45.375437381428746</v>
      </c>
      <c r="D17" s="12">
        <f t="shared" si="1"/>
        <v>45.375437381428746</v>
      </c>
      <c r="E17" s="12">
        <f t="shared" si="1"/>
        <v>45.375437381428746</v>
      </c>
      <c r="F17" s="12"/>
      <c r="G17" s="12">
        <f t="shared" si="1"/>
        <v>45.375437381428746</v>
      </c>
      <c r="H17" s="77">
        <f>H15+10*LOG10(H41/1000000)</f>
        <v>45.375437381428746</v>
      </c>
      <c r="I17" s="77">
        <f>I15+10*LOG10(I41/1000000)</f>
        <v>45.375437381428746</v>
      </c>
      <c r="J17" s="77">
        <f>J15+10*LOG10(J41/1000000)</f>
        <v>45.375437381428746</v>
      </c>
    </row>
    <row r="18" spans="1:10" ht="42">
      <c r="A18" s="14" t="s">
        <v>37</v>
      </c>
      <c r="B18" s="12">
        <f t="shared" ref="B18:G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/>
      <c r="G18" s="12">
        <f t="shared" si="2"/>
        <v>9.8212125471966232</v>
      </c>
      <c r="H18" s="77">
        <f>H19+10*LOG10(H12/H13)-H20</f>
        <v>12.771212547196624</v>
      </c>
      <c r="I18" s="77">
        <f>I19+10*LOG10(I12/I13)-I20</f>
        <v>12.771212547196624</v>
      </c>
      <c r="J18" s="77">
        <f>J19+10*LOG10(J12/J13)-J20</f>
        <v>12.771212547196624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7">
        <v>8</v>
      </c>
      <c r="I19" s="77">
        <v>8</v>
      </c>
      <c r="J19" s="77">
        <v>8</v>
      </c>
    </row>
    <row r="20" spans="1:10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9">
        <v>0</v>
      </c>
      <c r="I20" s="79">
        <v>0</v>
      </c>
      <c r="J20" s="79">
        <v>0</v>
      </c>
    </row>
    <row r="21" spans="1:10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80">
        <v>12</v>
      </c>
      <c r="I21" s="80">
        <v>12</v>
      </c>
      <c r="J21" s="80">
        <v>12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7">
        <v>0</v>
      </c>
      <c r="I22" s="77">
        <v>0</v>
      </c>
      <c r="J22" s="77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7">
        <v>0</v>
      </c>
      <c r="I23" s="77">
        <v>0</v>
      </c>
      <c r="J23" s="77">
        <v>0</v>
      </c>
    </row>
    <row r="24" spans="1:10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7">
        <v>3</v>
      </c>
      <c r="I24" s="77">
        <v>3</v>
      </c>
      <c r="J24" s="77">
        <v>3</v>
      </c>
    </row>
    <row r="25" spans="1:10">
      <c r="A25" s="7" t="s">
        <v>49</v>
      </c>
      <c r="B25" s="12">
        <f t="shared" ref="B25:G25" si="3">B17+B18+B21+B22-B24</f>
        <v>67.146649928625379</v>
      </c>
      <c r="C25" s="12">
        <f t="shared" si="3"/>
        <v>67.146649928625379</v>
      </c>
      <c r="D25" s="12">
        <f t="shared" si="3"/>
        <v>67.146649928625379</v>
      </c>
      <c r="E25" s="12">
        <f t="shared" si="3"/>
        <v>64.236649928625368</v>
      </c>
      <c r="F25" s="12"/>
      <c r="G25" s="12">
        <f t="shared" si="3"/>
        <v>64.236649928625368</v>
      </c>
      <c r="H25" s="77">
        <f>H17+H18+H21+H22-H24</f>
        <v>67.146649928625379</v>
      </c>
      <c r="I25" s="77">
        <f>I17+I18+I21+I22-I24</f>
        <v>67.146649928625379</v>
      </c>
      <c r="J25" s="77">
        <f>J17+J18+J21+J22-J24</f>
        <v>67.146649928625379</v>
      </c>
    </row>
    <row r="26" spans="1:10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5" t="s">
        <v>16</v>
      </c>
      <c r="I26" s="75" t="s">
        <v>16</v>
      </c>
      <c r="J26" s="75" t="s">
        <v>16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78"/>
      <c r="I27" s="78"/>
      <c r="J27" s="78"/>
    </row>
    <row r="28" spans="1:1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7">
        <v>4</v>
      </c>
      <c r="I28" s="77">
        <v>2</v>
      </c>
      <c r="J28" s="77">
        <v>1</v>
      </c>
    </row>
    <row r="29" spans="1:1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7">
        <v>4</v>
      </c>
      <c r="I29" s="77">
        <v>2</v>
      </c>
      <c r="J29" s="77">
        <v>1</v>
      </c>
    </row>
    <row r="30" spans="1:10" ht="42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7">
        <f>H31+10*LOG10(H28/H29)-H32</f>
        <v>0</v>
      </c>
      <c r="I30" s="77">
        <f>I31+10*LOG10(I28/I29)-I32</f>
        <v>-3</v>
      </c>
      <c r="J30" s="77">
        <f>J31+10*LOG10(J28/J29)-J32</f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7">
        <v>0</v>
      </c>
      <c r="I31" s="77">
        <v>-3</v>
      </c>
      <c r="J31" s="77">
        <v>-3</v>
      </c>
    </row>
    <row r="32" spans="1:10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7">
        <v>0</v>
      </c>
      <c r="I32" s="77">
        <v>0</v>
      </c>
      <c r="J32" s="77">
        <v>0</v>
      </c>
    </row>
    <row r="33" spans="1:10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7">
        <v>0</v>
      </c>
      <c r="I33" s="77">
        <v>0</v>
      </c>
      <c r="J33" s="77">
        <v>0</v>
      </c>
    </row>
    <row r="34" spans="1:10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7">
        <v>1</v>
      </c>
      <c r="I34" s="77">
        <v>1</v>
      </c>
      <c r="J34" s="77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4">
        <v>7</v>
      </c>
      <c r="I35" s="74">
        <v>7</v>
      </c>
      <c r="J35" s="74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4">
        <v>-174</v>
      </c>
      <c r="I36" s="74">
        <v>-174</v>
      </c>
      <c r="J36" s="74">
        <v>-174</v>
      </c>
    </row>
    <row r="37" spans="1:10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9">
        <v>-999</v>
      </c>
      <c r="I37" s="79">
        <v>-999</v>
      </c>
      <c r="J37" s="79">
        <v>-999</v>
      </c>
    </row>
    <row r="38" spans="1:10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7" t="s">
        <v>16</v>
      </c>
      <c r="I38" s="77" t="s">
        <v>16</v>
      </c>
      <c r="J38" s="77" t="s">
        <v>16</v>
      </c>
    </row>
    <row r="39" spans="1:10" ht="28">
      <c r="A39" s="7" t="s">
        <v>106</v>
      </c>
      <c r="B39" s="12">
        <f t="shared" ref="B39:G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/>
      <c r="G39" s="12">
        <f t="shared" si="5"/>
        <v>-167.00000000000003</v>
      </c>
      <c r="H39" s="77">
        <f>10*LOG10(10^((H35+H36)/10)+10^(H37/10))</f>
        <v>-167.00000000000003</v>
      </c>
      <c r="I39" s="77">
        <f>10*LOG10(10^((I35+I36)/10)+10^(I37/10))</f>
        <v>-167.00000000000003</v>
      </c>
      <c r="J39" s="77">
        <f>10*LOG10(10^((J35+J36)/10)+10^(J37/10))</f>
        <v>-167.00000000000003</v>
      </c>
    </row>
    <row r="40" spans="1:10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5" t="s">
        <v>16</v>
      </c>
      <c r="I40" s="75" t="s">
        <v>16</v>
      </c>
      <c r="J40" s="75" t="s">
        <v>16</v>
      </c>
    </row>
    <row r="41" spans="1:10">
      <c r="A41" s="20" t="s">
        <v>68</v>
      </c>
      <c r="B41" s="12">
        <f t="shared" ref="B41:G41" si="6">48*360*1000</f>
        <v>17280000</v>
      </c>
      <c r="C41" s="12">
        <f t="shared" si="6"/>
        <v>17280000</v>
      </c>
      <c r="D41" s="12">
        <f t="shared" si="6"/>
        <v>17280000</v>
      </c>
      <c r="E41" s="12">
        <f t="shared" si="6"/>
        <v>17280000</v>
      </c>
      <c r="F41" s="12"/>
      <c r="G41" s="12">
        <f t="shared" si="6"/>
        <v>17280000</v>
      </c>
      <c r="H41" s="77">
        <f>48*360*1000</f>
        <v>17280000</v>
      </c>
      <c r="I41" s="77">
        <f>48*360*1000</f>
        <v>17280000</v>
      </c>
      <c r="J41" s="77">
        <f>48*360*1000</f>
        <v>17280000</v>
      </c>
    </row>
    <row r="42" spans="1:10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7" t="s">
        <v>16</v>
      </c>
      <c r="I42" s="77" t="s">
        <v>16</v>
      </c>
      <c r="J42" s="77" t="s">
        <v>16</v>
      </c>
    </row>
    <row r="43" spans="1:10">
      <c r="A43" s="7" t="s">
        <v>71</v>
      </c>
      <c r="B43" s="12">
        <f t="shared" ref="B43:G43" si="7">B39+10*LOG10(B41)</f>
        <v>-94.624562618571289</v>
      </c>
      <c r="C43" s="12">
        <f t="shared" si="7"/>
        <v>-94.624562618571289</v>
      </c>
      <c r="D43" s="12">
        <f t="shared" si="7"/>
        <v>-94.624562618571289</v>
      </c>
      <c r="E43" s="12">
        <f t="shared" si="7"/>
        <v>-94.624562618571289</v>
      </c>
      <c r="F43" s="12"/>
      <c r="G43" s="12">
        <f t="shared" si="7"/>
        <v>-94.624562618571289</v>
      </c>
      <c r="H43" s="77">
        <f>H39+10*LOG10(H41)</f>
        <v>-94.624562618571289</v>
      </c>
      <c r="I43" s="77">
        <f>I39+10*LOG10(I41)</f>
        <v>-94.624562618571289</v>
      </c>
      <c r="J43" s="77">
        <f>J39+10*LOG10(J41)</f>
        <v>-94.624562618571289</v>
      </c>
    </row>
    <row r="44" spans="1:10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5" t="s">
        <v>16</v>
      </c>
      <c r="I44" s="75" t="s">
        <v>16</v>
      </c>
      <c r="J44" s="75" t="s">
        <v>16</v>
      </c>
    </row>
    <row r="45" spans="1:10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81">
        <v>-12.69</v>
      </c>
      <c r="I45" s="81">
        <v>-9.3800000000000008</v>
      </c>
      <c r="J45" s="81">
        <v>-5.42</v>
      </c>
    </row>
    <row r="46" spans="1:10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7" t="s">
        <v>16</v>
      </c>
      <c r="I46" s="77" t="s">
        <v>16</v>
      </c>
      <c r="J46" s="77" t="s">
        <v>16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7">
        <v>2</v>
      </c>
      <c r="I47" s="77">
        <v>2</v>
      </c>
      <c r="J47" s="77">
        <v>2</v>
      </c>
    </row>
    <row r="48" spans="1:10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4">
        <v>0</v>
      </c>
      <c r="I48" s="74">
        <v>0</v>
      </c>
      <c r="J48" s="74">
        <v>0</v>
      </c>
    </row>
    <row r="49" spans="1:1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5" t="s">
        <v>16</v>
      </c>
      <c r="I49" s="75" t="s">
        <v>16</v>
      </c>
      <c r="J49" s="75" t="s">
        <v>16</v>
      </c>
    </row>
    <row r="50" spans="1:10" ht="28">
      <c r="A50" s="7" t="s">
        <v>80</v>
      </c>
      <c r="B50" s="12">
        <f t="shared" ref="B50:G50" si="8">B43+B45+B47-B48</f>
        <v>-103.92456261857129</v>
      </c>
      <c r="C50" s="12">
        <f t="shared" si="8"/>
        <v>-100.92456261857129</v>
      </c>
      <c r="D50" s="12">
        <f t="shared" si="8"/>
        <v>-97.424562618571287</v>
      </c>
      <c r="E50" s="12">
        <f t="shared" si="8"/>
        <v>-104.17456261857129</v>
      </c>
      <c r="F50" s="12"/>
      <c r="G50" s="12">
        <f t="shared" si="8"/>
        <v>-98.01456261857129</v>
      </c>
      <c r="H50" s="77">
        <f>H43+H45+H47-H48</f>
        <v>-105.31456261857129</v>
      </c>
      <c r="I50" s="77">
        <f>I43+I45+I47-I48</f>
        <v>-102.00456261857128</v>
      </c>
      <c r="J50" s="77">
        <f>J43+J45+J47-J48</f>
        <v>-98.044562618571291</v>
      </c>
    </row>
    <row r="51" spans="1:10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5" t="s">
        <v>16</v>
      </c>
      <c r="I51" s="75" t="s">
        <v>16</v>
      </c>
      <c r="J51" s="75" t="s">
        <v>16</v>
      </c>
    </row>
    <row r="52" spans="1:10" ht="28">
      <c r="A52" s="21" t="s">
        <v>83</v>
      </c>
      <c r="B52" s="22">
        <f>B25+B30+B33-B34-B50</f>
        <v>170.07121254719667</v>
      </c>
      <c r="C52" s="22">
        <f t="shared" ref="C52:G52" si="9">C25+C30+C33-C34-C50</f>
        <v>164.07121254719667</v>
      </c>
      <c r="D52" s="22">
        <f t="shared" si="9"/>
        <v>160.57121254719667</v>
      </c>
      <c r="E52" s="22">
        <f t="shared" si="9"/>
        <v>167.41121254719667</v>
      </c>
      <c r="F52" s="22"/>
      <c r="G52" s="22">
        <f t="shared" si="9"/>
        <v>158.25121254719664</v>
      </c>
      <c r="H52" s="82">
        <f>H25+H30+H33-H34-H50</f>
        <v>171.46121254719668</v>
      </c>
      <c r="I52" s="82">
        <f t="shared" ref="I52:J52" si="10">I25+I30+I33-I34-I50</f>
        <v>165.15121254719668</v>
      </c>
      <c r="J52" s="82">
        <f t="shared" si="10"/>
        <v>161.19121254719667</v>
      </c>
    </row>
    <row r="53" spans="1:10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83" t="s">
        <v>16</v>
      </c>
      <c r="I53" s="83" t="s">
        <v>16</v>
      </c>
      <c r="J53" s="83" t="s">
        <v>16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78"/>
      <c r="I54" s="78"/>
      <c r="J54" s="78"/>
    </row>
    <row r="55" spans="1:1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9">
        <v>7</v>
      </c>
      <c r="I55" s="79">
        <v>7</v>
      </c>
      <c r="J55" s="79">
        <v>7</v>
      </c>
    </row>
    <row r="56" spans="1:10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9">
        <v>7.56</v>
      </c>
      <c r="I56" s="79">
        <v>7.56</v>
      </c>
      <c r="J56" s="79">
        <v>7.56</v>
      </c>
    </row>
    <row r="57" spans="1:10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84" t="s">
        <v>16</v>
      </c>
      <c r="I57" s="84" t="s">
        <v>16</v>
      </c>
      <c r="J57" s="84" t="s">
        <v>16</v>
      </c>
    </row>
    <row r="58" spans="1:1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9">
        <v>0</v>
      </c>
      <c r="I58" s="79">
        <v>0</v>
      </c>
      <c r="J58" s="79">
        <v>0</v>
      </c>
    </row>
    <row r="59" spans="1:1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9">
        <v>26.25</v>
      </c>
      <c r="I59" s="79">
        <v>26.25</v>
      </c>
      <c r="J59" s="79">
        <v>26.25</v>
      </c>
    </row>
    <row r="60" spans="1:1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9">
        <v>0</v>
      </c>
      <c r="I60" s="79">
        <v>0</v>
      </c>
      <c r="J60" s="79">
        <v>0</v>
      </c>
    </row>
    <row r="61" spans="1:10" ht="28">
      <c r="A61" s="21" t="s">
        <v>108</v>
      </c>
      <c r="B61" s="22">
        <f>B52-B56+B58-B59+B60</f>
        <v>136.26121254719666</v>
      </c>
      <c r="C61" s="22">
        <f t="shared" ref="C61:G61" si="11">C52-C56+C58-C59+C60</f>
        <v>130.26121254719666</v>
      </c>
      <c r="D61" s="22">
        <f t="shared" si="11"/>
        <v>126.76121254719666</v>
      </c>
      <c r="E61" s="22">
        <f t="shared" si="11"/>
        <v>133.60121254719667</v>
      </c>
      <c r="F61" s="22"/>
      <c r="G61" s="22">
        <f t="shared" si="11"/>
        <v>124.44121254719664</v>
      </c>
      <c r="H61" s="82">
        <f>H52-H56+H58-H59+H60</f>
        <v>137.65121254719668</v>
      </c>
      <c r="I61" s="82">
        <f t="shared" ref="I61:J61" si="12">I52-I56+I58-I59+I60</f>
        <v>131.34121254719668</v>
      </c>
      <c r="J61" s="82">
        <f t="shared" si="12"/>
        <v>127.38121254719667</v>
      </c>
    </row>
    <row r="62" spans="1:10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83" t="s">
        <v>16</v>
      </c>
      <c r="I62" s="83" t="s">
        <v>16</v>
      </c>
      <c r="J62" s="83" t="s">
        <v>16</v>
      </c>
    </row>
    <row r="63" spans="1:10">
      <c r="C63" s="2"/>
      <c r="D63" s="2"/>
      <c r="F63" s="2"/>
      <c r="G63" s="2"/>
      <c r="I63" s="85"/>
      <c r="J63" s="85"/>
    </row>
    <row r="64" spans="1:10">
      <c r="A64" s="21" t="s">
        <v>97</v>
      </c>
      <c r="B64" s="22">
        <f t="shared" ref="B64:G64" si="13">B17+B22-B50+B21+B33</f>
        <v>161.30000000000004</v>
      </c>
      <c r="C64" s="22">
        <f t="shared" si="13"/>
        <v>158.30000000000004</v>
      </c>
      <c r="D64" s="22">
        <f t="shared" si="13"/>
        <v>154.80000000000004</v>
      </c>
      <c r="E64" s="22">
        <f t="shared" si="13"/>
        <v>161.59000000000003</v>
      </c>
      <c r="F64" s="22"/>
      <c r="G64" s="22">
        <f t="shared" si="13"/>
        <v>155.43000000000004</v>
      </c>
      <c r="H64" s="82">
        <f>H17+H22-H50+H21+H33</f>
        <v>162.69000000000003</v>
      </c>
      <c r="I64" s="82">
        <f>I17+I22-I50+I21+I33</f>
        <v>159.38000000000002</v>
      </c>
      <c r="J64" s="82">
        <f>J17+J22-J50+J21+J33</f>
        <v>155.42000000000004</v>
      </c>
    </row>
    <row r="65" spans="1:10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83" t="s">
        <v>16</v>
      </c>
      <c r="I65" s="83" t="s">
        <v>16</v>
      </c>
      <c r="J65" s="83" t="s">
        <v>16</v>
      </c>
    </row>
  </sheetData>
  <mergeCells count="3">
    <mergeCell ref="B1:D1"/>
    <mergeCell ref="E1:G1"/>
    <mergeCell ref="H1:J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xSplit="1" ySplit="1" topLeftCell="F2" activePane="bottomRight" state="frozen"/>
      <selection pane="topRight"/>
      <selection pane="bottomLeft"/>
      <selection pane="bottomRight" activeCell="H1" sqref="H1:J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5" customWidth="1"/>
    <col min="9" max="10" width="15.58203125" style="1" customWidth="1"/>
    <col min="11" max="16384" width="9" style="1"/>
  </cols>
  <sheetData>
    <row r="1" spans="1:10" ht="14.25" customHeight="1">
      <c r="A1" s="3"/>
      <c r="B1" s="70" t="s">
        <v>100</v>
      </c>
      <c r="C1" s="70"/>
      <c r="D1" s="70"/>
      <c r="E1" s="70" t="s">
        <v>101</v>
      </c>
      <c r="F1" s="70"/>
      <c r="G1" s="70"/>
      <c r="H1" s="71" t="s">
        <v>114</v>
      </c>
      <c r="I1" s="71"/>
      <c r="J1" s="71"/>
    </row>
    <row r="2" spans="1:1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72" t="s">
        <v>102</v>
      </c>
      <c r="I2" s="73" t="s">
        <v>103</v>
      </c>
      <c r="J2" s="73" t="s">
        <v>104</v>
      </c>
    </row>
    <row r="3" spans="1:1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74">
        <v>2.6</v>
      </c>
      <c r="I3" s="74">
        <v>2.6</v>
      </c>
      <c r="J3" s="74">
        <v>2.6</v>
      </c>
    </row>
    <row r="4" spans="1:1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74">
        <v>100</v>
      </c>
      <c r="I4" s="74">
        <v>100</v>
      </c>
      <c r="J4" s="74">
        <v>100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5" t="s">
        <v>16</v>
      </c>
      <c r="I5" s="75" t="s">
        <v>16</v>
      </c>
      <c r="J5" s="75" t="s">
        <v>16</v>
      </c>
    </row>
    <row r="6" spans="1:10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7">
        <v>10000000</v>
      </c>
      <c r="I6" s="77">
        <v>2000000</v>
      </c>
      <c r="J6" s="77">
        <v>2000000</v>
      </c>
    </row>
    <row r="7" spans="1:1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5" t="s">
        <v>16</v>
      </c>
      <c r="I7" s="75" t="s">
        <v>16</v>
      </c>
      <c r="J7" s="75" t="s">
        <v>16</v>
      </c>
    </row>
    <row r="8" spans="1:10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6">
        <v>0.1</v>
      </c>
      <c r="I8" s="76">
        <v>0.1</v>
      </c>
      <c r="J8" s="76">
        <v>0.1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7" t="s">
        <v>22</v>
      </c>
      <c r="I9" s="77" t="s">
        <v>22</v>
      </c>
      <c r="J9" s="77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7">
        <v>3</v>
      </c>
      <c r="I10" s="77">
        <v>3</v>
      </c>
      <c r="J10" s="77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78"/>
      <c r="I11" s="78"/>
      <c r="J11" s="78"/>
    </row>
    <row r="12" spans="1:1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7">
        <v>192</v>
      </c>
      <c r="I12" s="77">
        <v>192</v>
      </c>
      <c r="J12" s="77">
        <v>192</v>
      </c>
    </row>
    <row r="13" spans="1:1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7">
        <v>64</v>
      </c>
      <c r="I13" s="77">
        <v>64</v>
      </c>
      <c r="J13" s="77">
        <v>64</v>
      </c>
    </row>
    <row r="14" spans="1:1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9">
        <v>4</v>
      </c>
      <c r="I14" s="79">
        <v>4</v>
      </c>
      <c r="J14" s="79">
        <v>4</v>
      </c>
    </row>
    <row r="15" spans="1:1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7">
        <v>33</v>
      </c>
      <c r="I15" s="77">
        <v>33</v>
      </c>
      <c r="J15" s="77">
        <v>33</v>
      </c>
    </row>
    <row r="16" spans="1:10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7">
        <f>H15+10*LOG10(H4)</f>
        <v>53</v>
      </c>
      <c r="I16" s="77">
        <f>I15+10*LOG10(I4)</f>
        <v>53</v>
      </c>
      <c r="J16" s="77">
        <f>J15+10*LOG10(J4)</f>
        <v>53</v>
      </c>
    </row>
    <row r="17" spans="1:10" ht="28">
      <c r="A17" s="7" t="s">
        <v>35</v>
      </c>
      <c r="B17" s="12">
        <f t="shared" ref="B17:G17" si="1">B15+10*LOG10(B42/1000000)</f>
        <v>48.105450102066122</v>
      </c>
      <c r="C17" s="12">
        <f t="shared" si="1"/>
        <v>41.115750058705935</v>
      </c>
      <c r="D17" s="12">
        <f t="shared" si="1"/>
        <v>41.115750058705935</v>
      </c>
      <c r="E17" s="12">
        <f t="shared" si="1"/>
        <v>51.907562519182179</v>
      </c>
      <c r="F17" s="12"/>
      <c r="G17" s="12">
        <f t="shared" si="1"/>
        <v>44.997551772534749</v>
      </c>
      <c r="H17" s="77">
        <f>H15+10*LOG10(H42/1000000)</f>
        <v>51.57332496431269</v>
      </c>
      <c r="I17" s="77">
        <f>I15+10*LOG10(I42/1000000)</f>
        <v>45.638726768652234</v>
      </c>
      <c r="J17" s="77">
        <f>J15+10*LOG10(J42/1000000)</f>
        <v>45.638726768652234</v>
      </c>
    </row>
    <row r="18" spans="1:10" ht="42">
      <c r="A18" s="14" t="s">
        <v>37</v>
      </c>
      <c r="B18" s="12">
        <f t="shared" ref="B18:G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/>
      <c r="G18" s="12">
        <f t="shared" si="2"/>
        <v>9.8212125471966232</v>
      </c>
      <c r="H18" s="77">
        <f>H19+10*LOG10(H12/H13)-H20</f>
        <v>12.771212547196624</v>
      </c>
      <c r="I18" s="77">
        <f>I19+10*LOG10(I12/I13)-I20</f>
        <v>12.771212547196624</v>
      </c>
      <c r="J18" s="77">
        <f>J19+10*LOG10(J12/J13)-J20</f>
        <v>12.771212547196624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7">
        <v>8</v>
      </c>
      <c r="I19" s="77">
        <v>8</v>
      </c>
      <c r="J19" s="77">
        <v>8</v>
      </c>
    </row>
    <row r="20" spans="1:10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9">
        <v>0</v>
      </c>
      <c r="I20" s="79">
        <v>0</v>
      </c>
      <c r="J20" s="79">
        <v>0</v>
      </c>
    </row>
    <row r="21" spans="1:10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80">
        <v>12</v>
      </c>
      <c r="I21" s="80">
        <v>12</v>
      </c>
      <c r="J21" s="80">
        <v>12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7">
        <v>0</v>
      </c>
      <c r="I22" s="77">
        <v>0</v>
      </c>
      <c r="J22" s="77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7">
        <v>0</v>
      </c>
      <c r="I23" s="77">
        <v>0</v>
      </c>
      <c r="J23" s="77">
        <v>0</v>
      </c>
    </row>
    <row r="24" spans="1:10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7">
        <v>3</v>
      </c>
      <c r="I24" s="77">
        <v>3</v>
      </c>
      <c r="J24" s="77">
        <v>3</v>
      </c>
    </row>
    <row r="25" spans="1:1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5" t="s">
        <v>16</v>
      </c>
      <c r="I25" s="75" t="s">
        <v>16</v>
      </c>
      <c r="J25" s="75" t="s">
        <v>16</v>
      </c>
    </row>
    <row r="26" spans="1:10">
      <c r="A26" s="7" t="s">
        <v>51</v>
      </c>
      <c r="B26" s="12">
        <f t="shared" ref="B26:G26" si="3">B17+B18+B21-B23-B24</f>
        <v>69.876662649262755</v>
      </c>
      <c r="C26" s="12">
        <f t="shared" si="3"/>
        <v>62.886962605902568</v>
      </c>
      <c r="D26" s="12">
        <f t="shared" si="3"/>
        <v>62.886962605902568</v>
      </c>
      <c r="E26" s="12">
        <f t="shared" si="3"/>
        <v>70.768775066378794</v>
      </c>
      <c r="F26" s="12"/>
      <c r="G26" s="12">
        <f t="shared" si="3"/>
        <v>63.858764319731364</v>
      </c>
      <c r="H26" s="77">
        <f>H17+H18+H21-H23-H24</f>
        <v>73.344537511509316</v>
      </c>
      <c r="I26" s="77">
        <f>I17+I18+I21-I23-I24</f>
        <v>67.40993931584886</v>
      </c>
      <c r="J26" s="77">
        <f>J17+J18+J21-J23-J24</f>
        <v>67.40993931584886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78"/>
      <c r="I27" s="78"/>
      <c r="J27" s="78"/>
    </row>
    <row r="28" spans="1:1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7">
        <v>4</v>
      </c>
      <c r="I28" s="77">
        <v>2</v>
      </c>
      <c r="J28" s="77">
        <v>1</v>
      </c>
    </row>
    <row r="29" spans="1:1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7">
        <v>4</v>
      </c>
      <c r="I29" s="77">
        <v>2</v>
      </c>
      <c r="J29" s="77">
        <v>1</v>
      </c>
    </row>
    <row r="30" spans="1:10" ht="42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7">
        <f>H31+10*LOG10(H28/H29)-H32</f>
        <v>0</v>
      </c>
      <c r="I30" s="77">
        <f>I31+10*LOG10(I28/I29)-I32</f>
        <v>-3</v>
      </c>
      <c r="J30" s="77">
        <f>J31+10*LOG10(J28/J29)-J32</f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7">
        <v>0</v>
      </c>
      <c r="I31" s="77">
        <v>-3</v>
      </c>
      <c r="J31" s="77">
        <v>-3</v>
      </c>
    </row>
    <row r="32" spans="1:10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7">
        <v>0</v>
      </c>
      <c r="I32" s="77">
        <v>0</v>
      </c>
      <c r="J32" s="77">
        <v>0</v>
      </c>
    </row>
    <row r="33" spans="1:10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7">
        <v>0</v>
      </c>
      <c r="I33" s="77">
        <v>0</v>
      </c>
      <c r="J33" s="77">
        <v>0</v>
      </c>
    </row>
    <row r="34" spans="1:10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7">
        <v>1</v>
      </c>
      <c r="I34" s="77">
        <v>1</v>
      </c>
      <c r="J34" s="77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4">
        <v>7</v>
      </c>
      <c r="I35" s="74">
        <v>7</v>
      </c>
      <c r="J35" s="74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4">
        <v>-174</v>
      </c>
      <c r="I36" s="74">
        <v>-174</v>
      </c>
      <c r="J36" s="74">
        <v>-174</v>
      </c>
    </row>
    <row r="37" spans="1:1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7" t="s">
        <v>16</v>
      </c>
      <c r="I37" s="77" t="s">
        <v>16</v>
      </c>
      <c r="J37" s="77" t="s">
        <v>16</v>
      </c>
    </row>
    <row r="38" spans="1:10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9">
        <v>-999</v>
      </c>
      <c r="I38" s="79">
        <v>-999</v>
      </c>
      <c r="J38" s="79">
        <v>-999</v>
      </c>
    </row>
    <row r="39" spans="1:10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5" t="s">
        <v>16</v>
      </c>
      <c r="I39" s="75" t="s">
        <v>16</v>
      </c>
      <c r="J39" s="75" t="s">
        <v>16</v>
      </c>
    </row>
    <row r="40" spans="1:10" ht="28">
      <c r="A40" s="7" t="s">
        <v>107</v>
      </c>
      <c r="B40" s="12">
        <f t="shared" ref="B40:G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/>
      <c r="G40" s="12">
        <f t="shared" si="5"/>
        <v>-167.00000000000003</v>
      </c>
      <c r="H40" s="77">
        <f>10*LOG10(10^((H35+H36)/10)+10^(H38/10))</f>
        <v>-167.00000000000003</v>
      </c>
      <c r="I40" s="77">
        <f>10*LOG10(10^((I35+I36)/10)+10^(I38/10))</f>
        <v>-167.00000000000003</v>
      </c>
      <c r="J40" s="77">
        <f>10*LOG10(10^((J35+J36)/10)+10^(J38/10))</f>
        <v>-167.00000000000003</v>
      </c>
    </row>
    <row r="41" spans="1:1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7" t="s">
        <v>16</v>
      </c>
      <c r="I41" s="77" t="s">
        <v>16</v>
      </c>
      <c r="J41" s="77" t="s">
        <v>16</v>
      </c>
    </row>
    <row r="42" spans="1:10">
      <c r="A42" s="28" t="s">
        <v>70</v>
      </c>
      <c r="B42" s="18">
        <f>90*360*1000</f>
        <v>32400000</v>
      </c>
      <c r="C42" s="18">
        <f t="shared" ref="C42:D42" si="6">18*360*1000</f>
        <v>6480000</v>
      </c>
      <c r="D42" s="18">
        <f t="shared" si="6"/>
        <v>6480000</v>
      </c>
      <c r="E42" s="18">
        <f>216*360*1000</f>
        <v>77760000</v>
      </c>
      <c r="F42" s="18"/>
      <c r="G42" s="18">
        <f>44*360*1000</f>
        <v>15840000</v>
      </c>
      <c r="H42" s="80">
        <f>200*360*1000</f>
        <v>72000000</v>
      </c>
      <c r="I42" s="80">
        <f>51*360*1000</f>
        <v>18360000</v>
      </c>
      <c r="J42" s="80">
        <f>51*360*1000</f>
        <v>18360000</v>
      </c>
    </row>
    <row r="43" spans="1:1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7" t="s">
        <v>16</v>
      </c>
      <c r="I43" s="77" t="s">
        <v>16</v>
      </c>
      <c r="J43" s="77" t="s">
        <v>16</v>
      </c>
    </row>
    <row r="44" spans="1:10">
      <c r="A44" s="7" t="s">
        <v>72</v>
      </c>
      <c r="B44" s="12">
        <f t="shared" ref="B44:G44" si="7">B40+10*LOG10(B42)</f>
        <v>-91.894549897933913</v>
      </c>
      <c r="C44" s="12">
        <f t="shared" si="7"/>
        <v>-98.884249941294101</v>
      </c>
      <c r="D44" s="12">
        <f t="shared" si="7"/>
        <v>-98.884249941294101</v>
      </c>
      <c r="E44" s="12">
        <f t="shared" si="7"/>
        <v>-88.09243748081785</v>
      </c>
      <c r="F44" s="12"/>
      <c r="G44" s="12">
        <f t="shared" si="7"/>
        <v>-95.00244822746528</v>
      </c>
      <c r="H44" s="77">
        <f>H40+10*LOG10(H42)</f>
        <v>-88.426675035687353</v>
      </c>
      <c r="I44" s="77">
        <f>I40+10*LOG10(I42)</f>
        <v>-94.361273231347795</v>
      </c>
      <c r="J44" s="77">
        <f>J40+10*LOG10(J42)</f>
        <v>-94.361273231347795</v>
      </c>
    </row>
    <row r="45" spans="1:1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7" t="s">
        <v>16</v>
      </c>
      <c r="I45" s="77" t="s">
        <v>16</v>
      </c>
      <c r="J45" s="77" t="s">
        <v>16</v>
      </c>
    </row>
    <row r="46" spans="1:10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81">
        <v>-11.15</v>
      </c>
      <c r="I46" s="81">
        <v>-8.8699999999999992</v>
      </c>
      <c r="J46" s="81">
        <v>-6.26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7">
        <v>2</v>
      </c>
      <c r="I47" s="77">
        <v>2</v>
      </c>
      <c r="J47" s="77">
        <v>2</v>
      </c>
    </row>
    <row r="48" spans="1:10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7" t="s">
        <v>16</v>
      </c>
      <c r="I48" s="77" t="s">
        <v>16</v>
      </c>
      <c r="J48" s="77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4">
        <v>0</v>
      </c>
      <c r="I49" s="74">
        <v>0</v>
      </c>
      <c r="J49" s="74">
        <v>0</v>
      </c>
    </row>
    <row r="50" spans="1:10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5" t="s">
        <v>16</v>
      </c>
      <c r="I50" s="75" t="s">
        <v>16</v>
      </c>
      <c r="J50" s="75" t="s">
        <v>16</v>
      </c>
    </row>
    <row r="51" spans="1:10" ht="28">
      <c r="A51" s="7" t="s">
        <v>82</v>
      </c>
      <c r="B51" s="12">
        <f t="shared" ref="B51:G51" si="8">B44+B46+B47-B49</f>
        <v>-94.694549897933911</v>
      </c>
      <c r="C51" s="12">
        <f t="shared" si="8"/>
        <v>-97.784249941294107</v>
      </c>
      <c r="D51" s="12">
        <f t="shared" si="8"/>
        <v>-92.984249941294095</v>
      </c>
      <c r="E51" s="12">
        <f t="shared" si="8"/>
        <v>-97.872437480817851</v>
      </c>
      <c r="F51" s="12"/>
      <c r="G51" s="12">
        <f t="shared" si="8"/>
        <v>-100.90244822746529</v>
      </c>
      <c r="H51" s="77">
        <f>H44+H46+H47-H49</f>
        <v>-97.576675035687359</v>
      </c>
      <c r="I51" s="77">
        <f>I44+I46+I47-I49</f>
        <v>-101.2312732313478</v>
      </c>
      <c r="J51" s="77">
        <f>J44+J46+J47-J49</f>
        <v>-98.6212732313478</v>
      </c>
    </row>
    <row r="52" spans="1:10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83" t="s">
        <v>16</v>
      </c>
      <c r="I52" s="83" t="s">
        <v>16</v>
      </c>
      <c r="J52" s="83" t="s">
        <v>16</v>
      </c>
    </row>
    <row r="53" spans="1:10" ht="28">
      <c r="A53" s="29" t="s">
        <v>85</v>
      </c>
      <c r="B53" s="22">
        <f>B26+B30+B33-B34-B51</f>
        <v>163.57121254719667</v>
      </c>
      <c r="C53" s="22">
        <f t="shared" ref="C53:G53" si="9">C26+C30+C33-C34-C51</f>
        <v>156.67121254719666</v>
      </c>
      <c r="D53" s="22">
        <f t="shared" si="9"/>
        <v>151.87121254719665</v>
      </c>
      <c r="E53" s="22">
        <f t="shared" si="9"/>
        <v>167.64121254719663</v>
      </c>
      <c r="F53" s="22"/>
      <c r="G53" s="22">
        <f t="shared" si="9"/>
        <v>160.76121254719664</v>
      </c>
      <c r="H53" s="82">
        <f>H26+H30+H33-H34-H51</f>
        <v>169.92121254719666</v>
      </c>
      <c r="I53" s="82">
        <f t="shared" ref="I53:J53" si="10">I26+I30+I33-I34-I51</f>
        <v>164.64121254719666</v>
      </c>
      <c r="J53" s="82">
        <f t="shared" si="10"/>
        <v>162.03121254719667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78"/>
      <c r="I54" s="78"/>
      <c r="J54" s="78"/>
    </row>
    <row r="55" spans="1:1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9">
        <v>7</v>
      </c>
      <c r="I55" s="79">
        <v>7</v>
      </c>
      <c r="J55" s="79">
        <v>7</v>
      </c>
    </row>
    <row r="56" spans="1:10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84" t="s">
        <v>16</v>
      </c>
      <c r="I56" s="84" t="s">
        <v>16</v>
      </c>
      <c r="J56" s="84" t="s">
        <v>16</v>
      </c>
    </row>
    <row r="57" spans="1:10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9">
        <v>4.4800000000000004</v>
      </c>
      <c r="I57" s="79">
        <v>4.4800000000000004</v>
      </c>
      <c r="J57" s="79">
        <v>4.4800000000000004</v>
      </c>
    </row>
    <row r="58" spans="1:1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9">
        <v>0</v>
      </c>
      <c r="I58" s="79">
        <v>0</v>
      </c>
      <c r="J58" s="79">
        <v>0</v>
      </c>
    </row>
    <row r="59" spans="1:1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9">
        <v>26.25</v>
      </c>
      <c r="I59" s="79">
        <v>26.25</v>
      </c>
      <c r="J59" s="79">
        <v>26.25</v>
      </c>
    </row>
    <row r="60" spans="1:1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9">
        <v>0</v>
      </c>
      <c r="I60" s="79">
        <v>0</v>
      </c>
      <c r="J60" s="79">
        <v>0</v>
      </c>
    </row>
    <row r="61" spans="1:10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83" t="s">
        <v>16</v>
      </c>
      <c r="I61" s="83" t="s">
        <v>16</v>
      </c>
      <c r="J61" s="83" t="s">
        <v>16</v>
      </c>
    </row>
    <row r="62" spans="1:10" ht="28">
      <c r="A62" s="29" t="s">
        <v>109</v>
      </c>
      <c r="B62" s="22">
        <f>B53-B57+B58-B59+B60</f>
        <v>132.84121254719668</v>
      </c>
      <c r="C62" s="22">
        <f t="shared" ref="C62:G62" si="11">C53-C57+C58-C59+C60</f>
        <v>125.94121254719667</v>
      </c>
      <c r="D62" s="22">
        <f t="shared" si="11"/>
        <v>121.14121254719666</v>
      </c>
      <c r="E62" s="22">
        <f t="shared" si="11"/>
        <v>136.91121254719664</v>
      </c>
      <c r="F62" s="22"/>
      <c r="G62" s="22">
        <f t="shared" si="11"/>
        <v>130.03121254719665</v>
      </c>
      <c r="H62" s="82">
        <f>H53-H57+H58-H59+H60</f>
        <v>139.19121254719667</v>
      </c>
      <c r="I62" s="82">
        <f t="shared" ref="I62:J62" si="12">I53-I57+I58-I59+I60</f>
        <v>133.91121254719667</v>
      </c>
      <c r="J62" s="82">
        <f t="shared" si="12"/>
        <v>131.30121254719668</v>
      </c>
    </row>
    <row r="63" spans="1:10">
      <c r="C63" s="2"/>
      <c r="D63" s="2"/>
      <c r="F63" s="2"/>
      <c r="G63" s="2"/>
      <c r="I63" s="85"/>
      <c r="J63" s="85"/>
    </row>
    <row r="64" spans="1:1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83" t="s">
        <v>16</v>
      </c>
      <c r="I64" s="83" t="s">
        <v>16</v>
      </c>
      <c r="J64" s="83" t="s">
        <v>16</v>
      </c>
    </row>
    <row r="65" spans="1:10">
      <c r="A65" s="29" t="s">
        <v>98</v>
      </c>
      <c r="B65" s="22">
        <f t="shared" ref="B65:G65" si="13">B17-B23-B51+B21+B33</f>
        <v>154.80000000000004</v>
      </c>
      <c r="C65" s="22">
        <f t="shared" si="13"/>
        <v>150.90000000000003</v>
      </c>
      <c r="D65" s="22">
        <f t="shared" si="13"/>
        <v>146.10000000000002</v>
      </c>
      <c r="E65" s="22">
        <f t="shared" si="13"/>
        <v>161.82000000000002</v>
      </c>
      <c r="F65" s="22"/>
      <c r="G65" s="22">
        <f t="shared" si="13"/>
        <v>157.94000000000003</v>
      </c>
      <c r="H65" s="82">
        <f>H17-H23-H51+H21+H33</f>
        <v>161.15000000000003</v>
      </c>
      <c r="I65" s="82">
        <f>I17-I23-I51+I21+I33</f>
        <v>158.87000000000003</v>
      </c>
      <c r="J65" s="82">
        <f>J17-J23-J51+J21+J33</f>
        <v>156.26000000000005</v>
      </c>
    </row>
  </sheetData>
  <mergeCells count="3">
    <mergeCell ref="B1:D1"/>
    <mergeCell ref="E1:G1"/>
    <mergeCell ref="H1:J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38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5" customWidth="1"/>
    <col min="7" max="7" width="15.58203125" style="1" customWidth="1"/>
    <col min="8" max="16384" width="9" style="1"/>
  </cols>
  <sheetData>
    <row r="1" spans="1:7" ht="14.25" customHeight="1">
      <c r="A1" s="3"/>
      <c r="B1" s="70" t="s">
        <v>100</v>
      </c>
      <c r="C1" s="70"/>
      <c r="D1" s="70" t="s">
        <v>101</v>
      </c>
      <c r="E1" s="70"/>
      <c r="F1" s="71" t="s">
        <v>114</v>
      </c>
      <c r="G1" s="71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72" t="s">
        <v>102</v>
      </c>
      <c r="G2" s="73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74">
        <v>2.6</v>
      </c>
      <c r="G3" s="74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4">
        <v>100</v>
      </c>
      <c r="G4" s="74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5" t="s">
        <v>16</v>
      </c>
      <c r="G5" s="75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5" t="s">
        <v>16</v>
      </c>
      <c r="G6" s="75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6">
        <v>0.01</v>
      </c>
      <c r="G7" s="86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5" t="s">
        <v>16</v>
      </c>
      <c r="G8" s="75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7" t="s">
        <v>22</v>
      </c>
      <c r="G9" s="77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7">
        <v>3</v>
      </c>
      <c r="G10" s="77">
        <v>3</v>
      </c>
    </row>
    <row r="11" spans="1:7">
      <c r="A11" s="4" t="s">
        <v>24</v>
      </c>
      <c r="B11" s="13"/>
      <c r="C11" s="13"/>
      <c r="D11" s="13"/>
      <c r="E11" s="13"/>
      <c r="F11" s="78"/>
      <c r="G11" s="78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4">
        <v>1</v>
      </c>
      <c r="G12" s="74">
        <v>1</v>
      </c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7">
        <v>64</v>
      </c>
      <c r="G13" s="77">
        <v>64</v>
      </c>
    </row>
    <row r="14" spans="1: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7">
        <v>1</v>
      </c>
      <c r="G14" s="77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7" t="s">
        <v>16</v>
      </c>
      <c r="G15" s="77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4">
        <v>23</v>
      </c>
      <c r="G16" s="74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4">
        <v>23</v>
      </c>
      <c r="G17" s="74">
        <v>23</v>
      </c>
    </row>
    <row r="18" spans="1:7" ht="42">
      <c r="A18" s="14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7">
        <f>F19+10*LOG10(F12/F14)-F20</f>
        <v>0</v>
      </c>
      <c r="G18" s="77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4">
        <v>0</v>
      </c>
      <c r="G19" s="74">
        <v>-3</v>
      </c>
    </row>
    <row r="20" spans="1: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7">
        <v>0</v>
      </c>
      <c r="G20" s="77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7">
        <v>0</v>
      </c>
      <c r="G21" s="77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4">
        <v>0</v>
      </c>
      <c r="G22" s="74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4">
        <v>0</v>
      </c>
      <c r="G23" s="74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4">
        <v>1</v>
      </c>
      <c r="G24" s="74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4">
        <f>F17+F18+F21+F22-F24</f>
        <v>22</v>
      </c>
      <c r="G25" s="74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5" t="s">
        <v>16</v>
      </c>
      <c r="G26" s="75" t="s">
        <v>16</v>
      </c>
    </row>
    <row r="27" spans="1:7">
      <c r="A27" s="4" t="s">
        <v>52</v>
      </c>
      <c r="B27" s="13"/>
      <c r="C27" s="13"/>
      <c r="D27" s="13"/>
      <c r="E27" s="13"/>
      <c r="F27" s="78"/>
      <c r="G27" s="78"/>
    </row>
    <row r="28" spans="1: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7">
        <v>192</v>
      </c>
      <c r="G28" s="77">
        <v>192</v>
      </c>
    </row>
    <row r="29" spans="1: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9">
        <v>4</v>
      </c>
      <c r="G29" s="79">
        <v>4</v>
      </c>
    </row>
    <row r="30" spans="1:7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12">
        <f>D31+10*LOG10(D28/D13)-D32</f>
        <v>9.8212125471966232</v>
      </c>
      <c r="E30" s="12">
        <f>E31+10*LOG10(E28/E13)-E32</f>
        <v>9.8212125471966232</v>
      </c>
      <c r="F30" s="77">
        <f>F31+10*LOG10(F28/F13)-F32</f>
        <v>12.771212547196624</v>
      </c>
      <c r="G30" s="77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4">
        <v>8</v>
      </c>
      <c r="G31" s="74">
        <v>8</v>
      </c>
    </row>
    <row r="32" spans="1: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9">
        <v>0</v>
      </c>
      <c r="G32" s="79">
        <v>0</v>
      </c>
    </row>
    <row r="33" spans="1: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80">
        <v>8</v>
      </c>
      <c r="G33" s="80">
        <v>8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4">
        <v>3</v>
      </c>
      <c r="G34" s="74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4">
        <v>5</v>
      </c>
      <c r="G35" s="74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4">
        <v>-174</v>
      </c>
      <c r="G36" s="74">
        <v>-174</v>
      </c>
    </row>
    <row r="37" spans="1: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9">
        <v>-999</v>
      </c>
      <c r="G37" s="79">
        <v>-999</v>
      </c>
    </row>
    <row r="38" spans="1: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7" t="s">
        <v>16</v>
      </c>
      <c r="G38" s="77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7">
        <f>10*LOG10(10^((F35+F36)/10)+10^(F37/10))</f>
        <v>-169.00000000000003</v>
      </c>
      <c r="G39" s="77">
        <f>10*LOG10(10^((G35+G36)/10)+10^(G37/10))</f>
        <v>-169.00000000000003</v>
      </c>
    </row>
    <row r="40" spans="1:7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75" t="s">
        <v>16</v>
      </c>
      <c r="G40" s="75" t="s">
        <v>16</v>
      </c>
    </row>
    <row r="41" spans="1:7">
      <c r="A41" s="20" t="s">
        <v>68</v>
      </c>
      <c r="B41" s="12">
        <f>1*12*30*1000</f>
        <v>360000</v>
      </c>
      <c r="C41" s="12">
        <f>1*12*30*1000</f>
        <v>360000</v>
      </c>
      <c r="D41" s="12">
        <f>1*12*30*1000</f>
        <v>360000</v>
      </c>
      <c r="E41" s="12">
        <f>1*12*30*1000</f>
        <v>360000</v>
      </c>
      <c r="F41" s="77">
        <f>1*12*30*1000</f>
        <v>360000</v>
      </c>
      <c r="G41" s="77">
        <f>1*12*30*1000</f>
        <v>360000</v>
      </c>
    </row>
    <row r="42" spans="1: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7" t="s">
        <v>16</v>
      </c>
      <c r="G42" s="77" t="s">
        <v>16</v>
      </c>
    </row>
    <row r="43" spans="1:7">
      <c r="A43" s="7" t="s">
        <v>71</v>
      </c>
      <c r="B43" s="12">
        <f>B39+10*LOG10(B41)</f>
        <v>-113.43697499232715</v>
      </c>
      <c r="C43" s="12">
        <f>C39+10*LOG10(C41)</f>
        <v>-113.43697499232715</v>
      </c>
      <c r="D43" s="12">
        <f>D39+10*LOG10(D41)</f>
        <v>-113.43697499232715</v>
      </c>
      <c r="E43" s="12">
        <f>E39+10*LOG10(E41)</f>
        <v>-113.43697499232715</v>
      </c>
      <c r="F43" s="77">
        <f>F39+10*LOG10(F41)</f>
        <v>-113.43697499232715</v>
      </c>
      <c r="G43" s="77">
        <f>G39+10*LOG10(G41)</f>
        <v>-113.43697499232715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5" t="s">
        <v>16</v>
      </c>
      <c r="G44" s="75" t="s">
        <v>16</v>
      </c>
    </row>
    <row r="45" spans="1:7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81">
        <v>-3.83</v>
      </c>
      <c r="G45" s="81">
        <v>-3.69</v>
      </c>
    </row>
    <row r="46" spans="1: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7" t="s">
        <v>16</v>
      </c>
      <c r="G46" s="77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4">
        <v>2</v>
      </c>
      <c r="G47" s="74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4">
        <v>0</v>
      </c>
      <c r="G48" s="74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5" t="s">
        <v>16</v>
      </c>
      <c r="G49" s="75" t="s">
        <v>16</v>
      </c>
    </row>
    <row r="50" spans="1:7" ht="28">
      <c r="A50" s="7" t="s">
        <v>80</v>
      </c>
      <c r="B50" s="12">
        <f>B43+B45+B47-B48</f>
        <v>-118.83697499232716</v>
      </c>
      <c r="C50" s="12">
        <f>C43+C45+C47-C48</f>
        <v>-118.43697499232715</v>
      </c>
      <c r="D50" s="12">
        <f>D43+D45+D47-D48</f>
        <v>-121.77697499232715</v>
      </c>
      <c r="E50" s="12">
        <f>E43+E45+E47-E48</f>
        <v>-121.77697499232715</v>
      </c>
      <c r="F50" s="77">
        <f>F43+F45+F47-F48</f>
        <v>-115.26697499232715</v>
      </c>
      <c r="G50" s="77">
        <f>G43+G45+G47-G48</f>
        <v>-115.12697499232715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7" t="s">
        <v>16</v>
      </c>
      <c r="G51" s="77" t="s">
        <v>16</v>
      </c>
    </row>
    <row r="52" spans="1:7" ht="28">
      <c r="A52" s="21" t="s">
        <v>83</v>
      </c>
      <c r="B52" s="22">
        <f>B25+B30+B33-B34-B50</f>
        <v>158.60818753952378</v>
      </c>
      <c r="C52" s="22">
        <f>C25+C30+C33-C34-C50</f>
        <v>155.20818753952378</v>
      </c>
      <c r="D52" s="22">
        <f>D25+D30+D33-D34-D50</f>
        <v>162.63818753952378</v>
      </c>
      <c r="E52" s="22">
        <f>E25+E30+E33-E34-E50</f>
        <v>159.63818753952378</v>
      </c>
      <c r="F52" s="82">
        <f>F25+F30+F33-F34-F50</f>
        <v>155.03818753952379</v>
      </c>
      <c r="G52" s="82">
        <f>G25+G30+G33-G34-G50</f>
        <v>151.89818753952378</v>
      </c>
    </row>
    <row r="53" spans="1:7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83" t="s">
        <v>16</v>
      </c>
      <c r="G53" s="83" t="s">
        <v>16</v>
      </c>
    </row>
    <row r="54" spans="1:7">
      <c r="A54" s="4" t="s">
        <v>86</v>
      </c>
      <c r="B54" s="13"/>
      <c r="C54" s="13"/>
      <c r="D54" s="13"/>
      <c r="E54" s="13"/>
      <c r="F54" s="78"/>
      <c r="G54" s="78"/>
    </row>
    <row r="55" spans="1: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9">
        <v>7</v>
      </c>
      <c r="G55" s="79">
        <v>7</v>
      </c>
    </row>
    <row r="56" spans="1:7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9">
        <v>7.56</v>
      </c>
      <c r="G56" s="79">
        <v>7.56</v>
      </c>
    </row>
    <row r="57" spans="1:7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84" t="s">
        <v>16</v>
      </c>
      <c r="G57" s="84" t="s">
        <v>16</v>
      </c>
    </row>
    <row r="58" spans="1: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9">
        <v>0</v>
      </c>
      <c r="G58" s="79">
        <v>0</v>
      </c>
    </row>
    <row r="59" spans="1: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9">
        <v>26.25</v>
      </c>
      <c r="G59" s="79">
        <v>26.25</v>
      </c>
    </row>
    <row r="60" spans="1: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9">
        <v>0</v>
      </c>
      <c r="G60" s="79">
        <v>0</v>
      </c>
    </row>
    <row r="61" spans="1:7" ht="28">
      <c r="A61" s="21" t="s">
        <v>108</v>
      </c>
      <c r="B61" s="22">
        <f>B52-B56+B58-B59+B60</f>
        <v>124.79818753952378</v>
      </c>
      <c r="C61" s="22">
        <f>C52-C56+C58-C59+C60</f>
        <v>121.39818753952378</v>
      </c>
      <c r="D61" s="22">
        <f>D52-D56+D58-D59+D60</f>
        <v>128.82818753952378</v>
      </c>
      <c r="E61" s="22">
        <f>E52-E56+E58-E59+E60</f>
        <v>125.82818753952378</v>
      </c>
      <c r="F61" s="82">
        <f>F52-F56+F58-F59+F60</f>
        <v>121.22818753952379</v>
      </c>
      <c r="G61" s="82">
        <f>G52-G56+G58-G59+G60</f>
        <v>118.08818753952377</v>
      </c>
    </row>
    <row r="62" spans="1:7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83" t="s">
        <v>16</v>
      </c>
      <c r="G62" s="83" t="s">
        <v>16</v>
      </c>
    </row>
    <row r="63" spans="1:7">
      <c r="C63" s="2"/>
      <c r="E63" s="2"/>
      <c r="G63" s="85"/>
    </row>
    <row r="64" spans="1:7">
      <c r="A64" s="21" t="s">
        <v>97</v>
      </c>
      <c r="B64" s="22">
        <f>B17+B22-B50+B21+B33</f>
        <v>149.83697499232716</v>
      </c>
      <c r="C64" s="22">
        <f>C17+C22-C50+C21+C33</f>
        <v>149.43697499232715</v>
      </c>
      <c r="D64" s="22">
        <f>D17+D22-D50+D21+D33</f>
        <v>156.81697499232715</v>
      </c>
      <c r="E64" s="22">
        <f>E17+E22-E50+E21+E33</f>
        <v>156.81697499232715</v>
      </c>
      <c r="F64" s="82">
        <f>F17+F22-F50+F21+F33</f>
        <v>146.26697499232716</v>
      </c>
      <c r="G64" s="82">
        <f>G17+G22-G50+G21+G33</f>
        <v>146.12697499232715</v>
      </c>
    </row>
    <row r="65" spans="1: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83" t="s">
        <v>16</v>
      </c>
      <c r="G65" s="83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38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5" customWidth="1"/>
    <col min="7" max="7" width="15.58203125" style="1" customWidth="1"/>
    <col min="8" max="16384" width="9" style="1"/>
  </cols>
  <sheetData>
    <row r="1" spans="1:7" ht="14.25" customHeight="1">
      <c r="A1" s="3"/>
      <c r="B1" s="70" t="s">
        <v>100</v>
      </c>
      <c r="C1" s="70"/>
      <c r="D1" s="70" t="s">
        <v>101</v>
      </c>
      <c r="E1" s="70"/>
      <c r="F1" s="71" t="s">
        <v>114</v>
      </c>
      <c r="G1" s="71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72" t="s">
        <v>102</v>
      </c>
      <c r="G2" s="73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74">
        <v>2.6</v>
      </c>
      <c r="G3" s="74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4">
        <v>100</v>
      </c>
      <c r="G4" s="74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5" t="s">
        <v>16</v>
      </c>
      <c r="G5" s="75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5" t="s">
        <v>16</v>
      </c>
      <c r="G6" s="75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6">
        <v>0.01</v>
      </c>
      <c r="G7" s="86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5" t="s">
        <v>16</v>
      </c>
      <c r="G8" s="75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7" t="s">
        <v>22</v>
      </c>
      <c r="G9" s="77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7">
        <v>3</v>
      </c>
      <c r="G10" s="77">
        <v>3</v>
      </c>
    </row>
    <row r="11" spans="1:7">
      <c r="A11" s="4" t="s">
        <v>24</v>
      </c>
      <c r="B11" s="13"/>
      <c r="C11" s="13"/>
      <c r="D11" s="13"/>
      <c r="E11" s="13"/>
      <c r="F11" s="78"/>
      <c r="G11" s="78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4">
        <v>1</v>
      </c>
      <c r="G12" s="74">
        <v>1</v>
      </c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7">
        <v>64</v>
      </c>
      <c r="G13" s="77">
        <v>64</v>
      </c>
    </row>
    <row r="14" spans="1: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7">
        <v>1</v>
      </c>
      <c r="G14" s="77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7" t="s">
        <v>16</v>
      </c>
      <c r="G15" s="77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4">
        <v>23</v>
      </c>
      <c r="G16" s="74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4">
        <v>23</v>
      </c>
      <c r="G17" s="74">
        <v>23</v>
      </c>
    </row>
    <row r="18" spans="1:7" ht="42">
      <c r="A18" s="14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7">
        <f>F19+10*LOG10(F12/F14)-F20</f>
        <v>0</v>
      </c>
      <c r="G18" s="77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4">
        <v>0</v>
      </c>
      <c r="G19" s="74">
        <v>-3</v>
      </c>
    </row>
    <row r="20" spans="1: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7">
        <v>0</v>
      </c>
      <c r="G20" s="77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7">
        <v>0</v>
      </c>
      <c r="G21" s="77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4">
        <v>0</v>
      </c>
      <c r="G22" s="74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4">
        <v>0</v>
      </c>
      <c r="G23" s="74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4">
        <v>1</v>
      </c>
      <c r="G24" s="74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4">
        <f>F17+F18+F21+F22-F24</f>
        <v>22</v>
      </c>
      <c r="G25" s="74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5" t="s">
        <v>16</v>
      </c>
      <c r="G26" s="75" t="s">
        <v>16</v>
      </c>
    </row>
    <row r="27" spans="1:7">
      <c r="A27" s="4" t="s">
        <v>52</v>
      </c>
      <c r="B27" s="13"/>
      <c r="C27" s="13"/>
      <c r="D27" s="13"/>
      <c r="E27" s="13"/>
      <c r="F27" s="78"/>
      <c r="G27" s="78"/>
    </row>
    <row r="28" spans="1: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7">
        <v>192</v>
      </c>
      <c r="G28" s="77">
        <v>192</v>
      </c>
    </row>
    <row r="29" spans="1: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9">
        <v>4</v>
      </c>
      <c r="G29" s="79">
        <v>4</v>
      </c>
    </row>
    <row r="30" spans="1:7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12">
        <f>D31+10*LOG10(D28/D13)-D32</f>
        <v>9.8212125471966232</v>
      </c>
      <c r="E30" s="12">
        <f>E31+10*LOG10(E28/E13)-E32</f>
        <v>9.8212125471966232</v>
      </c>
      <c r="F30" s="77">
        <f>F31+10*LOG10(F28/F13)-F32</f>
        <v>12.771212547196624</v>
      </c>
      <c r="G30" s="77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4">
        <v>8</v>
      </c>
      <c r="G31" s="74">
        <v>8</v>
      </c>
    </row>
    <row r="32" spans="1: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9">
        <v>0</v>
      </c>
      <c r="G32" s="79">
        <v>0</v>
      </c>
    </row>
    <row r="33" spans="1: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80">
        <v>8</v>
      </c>
      <c r="G33" s="80">
        <v>8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4">
        <v>3</v>
      </c>
      <c r="G34" s="74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4">
        <v>5</v>
      </c>
      <c r="G35" s="74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4">
        <v>-174</v>
      </c>
      <c r="G36" s="74">
        <v>-174</v>
      </c>
    </row>
    <row r="37" spans="1: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9">
        <v>-999</v>
      </c>
      <c r="G37" s="79">
        <v>-999</v>
      </c>
    </row>
    <row r="38" spans="1: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7" t="s">
        <v>16</v>
      </c>
      <c r="G38" s="77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7">
        <f>10*LOG10(10^((F35+F36)/10)+10^(F37/10))</f>
        <v>-169.00000000000003</v>
      </c>
      <c r="G39" s="77">
        <f>10*LOG10(10^((G35+G36)/10)+10^(G37/10))</f>
        <v>-169.00000000000003</v>
      </c>
    </row>
    <row r="40" spans="1:7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75" t="s">
        <v>16</v>
      </c>
      <c r="G40" s="75" t="s">
        <v>16</v>
      </c>
    </row>
    <row r="41" spans="1:7">
      <c r="A41" s="20" t="s">
        <v>68</v>
      </c>
      <c r="B41" s="12">
        <f>1*12*30*1000</f>
        <v>360000</v>
      </c>
      <c r="C41" s="12">
        <f>1*12*30*1000</f>
        <v>360000</v>
      </c>
      <c r="D41" s="12">
        <f>1*12*30*1000</f>
        <v>360000</v>
      </c>
      <c r="E41" s="12">
        <f>1*12*30*1000</f>
        <v>360000</v>
      </c>
      <c r="F41" s="77">
        <f>1*12*30*1000</f>
        <v>360000</v>
      </c>
      <c r="G41" s="77">
        <f>1*12*30*1000</f>
        <v>360000</v>
      </c>
    </row>
    <row r="42" spans="1: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7" t="s">
        <v>16</v>
      </c>
      <c r="G42" s="77" t="s">
        <v>16</v>
      </c>
    </row>
    <row r="43" spans="1:7">
      <c r="A43" s="7" t="s">
        <v>71</v>
      </c>
      <c r="B43" s="12">
        <f>B39+10*LOG10(B41)</f>
        <v>-113.43697499232715</v>
      </c>
      <c r="C43" s="12">
        <f>C39+10*LOG10(C41)</f>
        <v>-113.43697499232715</v>
      </c>
      <c r="D43" s="12">
        <f>D39+10*LOG10(D41)</f>
        <v>-113.43697499232715</v>
      </c>
      <c r="E43" s="12">
        <f>E39+10*LOG10(E41)</f>
        <v>-113.43697499232715</v>
      </c>
      <c r="F43" s="77">
        <f>F39+10*LOG10(F41)</f>
        <v>-113.43697499232715</v>
      </c>
      <c r="G43" s="77">
        <f>G39+10*LOG10(G41)</f>
        <v>-113.43697499232715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5" t="s">
        <v>16</v>
      </c>
      <c r="G44" s="75" t="s">
        <v>16</v>
      </c>
    </row>
    <row r="45" spans="1:7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81">
        <v>-3.86</v>
      </c>
      <c r="G45" s="81">
        <v>-3.76</v>
      </c>
    </row>
    <row r="46" spans="1: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7" t="s">
        <v>16</v>
      </c>
      <c r="G46" s="77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4">
        <v>2</v>
      </c>
      <c r="G47" s="74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4">
        <v>0</v>
      </c>
      <c r="G48" s="74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5" t="s">
        <v>16</v>
      </c>
      <c r="G49" s="75" t="s">
        <v>16</v>
      </c>
    </row>
    <row r="50" spans="1:7" ht="28">
      <c r="A50" s="7" t="s">
        <v>80</v>
      </c>
      <c r="B50" s="12">
        <f>B43+B45+B47-B48</f>
        <v>-115.03697499232715</v>
      </c>
      <c r="C50" s="12">
        <f>C43+C45+C47-C48</f>
        <v>-114.83697499232716</v>
      </c>
      <c r="D50" s="12">
        <f>D43+D45+D47-D48</f>
        <v>-120.03697499232715</v>
      </c>
      <c r="E50" s="12">
        <f>E43+E45+E47-E48</f>
        <v>-120.03697499232715</v>
      </c>
      <c r="F50" s="77">
        <f>F43+F45+F47-F48</f>
        <v>-115.29697499232715</v>
      </c>
      <c r="G50" s="77">
        <f>G43+G45+G47-G48</f>
        <v>-115.19697499232716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7" t="s">
        <v>16</v>
      </c>
      <c r="G51" s="77" t="s">
        <v>16</v>
      </c>
    </row>
    <row r="52" spans="1:7" ht="28">
      <c r="A52" s="21" t="s">
        <v>83</v>
      </c>
      <c r="B52" s="22">
        <f>B25+B30+B33-B34-B50</f>
        <v>154.80818753952377</v>
      </c>
      <c r="C52" s="22">
        <f>C25+C30+C33-C34-C50</f>
        <v>151.60818753952378</v>
      </c>
      <c r="D52" s="22">
        <f>D25+D30+D33-D34-D50</f>
        <v>160.89818753952378</v>
      </c>
      <c r="E52" s="22">
        <f>E25+E30+E33-E34-E50</f>
        <v>157.89818753952378</v>
      </c>
      <c r="F52" s="82">
        <f>F25+F30+F33-F34-F50</f>
        <v>155.06818753952376</v>
      </c>
      <c r="G52" s="82">
        <f>G25+G30+G33-G34-G50</f>
        <v>151.9681875395238</v>
      </c>
    </row>
    <row r="53" spans="1:7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83" t="s">
        <v>16</v>
      </c>
      <c r="G53" s="83" t="s">
        <v>16</v>
      </c>
    </row>
    <row r="54" spans="1:7">
      <c r="A54" s="4" t="s">
        <v>86</v>
      </c>
      <c r="B54" s="13"/>
      <c r="C54" s="13"/>
      <c r="D54" s="13"/>
      <c r="E54" s="13"/>
      <c r="F54" s="78"/>
      <c r="G54" s="78"/>
    </row>
    <row r="55" spans="1: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9">
        <v>7</v>
      </c>
      <c r="G55" s="79">
        <v>7</v>
      </c>
    </row>
    <row r="56" spans="1:7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9">
        <v>7.56</v>
      </c>
      <c r="G56" s="79">
        <v>7.56</v>
      </c>
    </row>
    <row r="57" spans="1:7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84" t="s">
        <v>16</v>
      </c>
      <c r="G57" s="84" t="s">
        <v>16</v>
      </c>
    </row>
    <row r="58" spans="1: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9">
        <v>0</v>
      </c>
      <c r="G58" s="79">
        <v>0</v>
      </c>
    </row>
    <row r="59" spans="1: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9">
        <v>26.25</v>
      </c>
      <c r="G59" s="79">
        <v>26.25</v>
      </c>
    </row>
    <row r="60" spans="1: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9">
        <v>0</v>
      </c>
      <c r="G60" s="79">
        <v>0</v>
      </c>
    </row>
    <row r="61" spans="1:7" ht="28">
      <c r="A61" s="21" t="s">
        <v>108</v>
      </c>
      <c r="B61" s="22">
        <f>B52-B56+B58-B59+B60</f>
        <v>120.99818753952377</v>
      </c>
      <c r="C61" s="22">
        <f>C52-C56+C58-C59+C60</f>
        <v>117.79818753952378</v>
      </c>
      <c r="D61" s="22">
        <f>D52-D56+D58-D59+D60</f>
        <v>127.08818753952377</v>
      </c>
      <c r="E61" s="22">
        <f>E52-E56+E58-E59+E60</f>
        <v>124.08818753952377</v>
      </c>
      <c r="F61" s="82">
        <f>F52-F56+F58-F59+F60</f>
        <v>121.25818753952376</v>
      </c>
      <c r="G61" s="82">
        <f>G52-G56+G58-G59+G60</f>
        <v>118.15818753952379</v>
      </c>
    </row>
    <row r="62" spans="1:7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83" t="s">
        <v>16</v>
      </c>
      <c r="G62" s="83" t="s">
        <v>16</v>
      </c>
    </row>
    <row r="63" spans="1:7">
      <c r="C63" s="2"/>
      <c r="E63" s="2"/>
      <c r="G63" s="85"/>
    </row>
    <row r="64" spans="1:7">
      <c r="A64" s="21" t="s">
        <v>97</v>
      </c>
      <c r="B64" s="22">
        <f>B17+B22-B50+B21+B33</f>
        <v>146.03697499232715</v>
      </c>
      <c r="C64" s="22">
        <f>C17+C22-C50+C21+C33</f>
        <v>145.83697499232716</v>
      </c>
      <c r="D64" s="22">
        <f>D17+D22-D50+D21+D33</f>
        <v>155.07697499232714</v>
      </c>
      <c r="E64" s="22">
        <f>E17+E22-E50+E21+E33</f>
        <v>155.07697499232714</v>
      </c>
      <c r="F64" s="82">
        <f>F17+F22-F50+F21+F33</f>
        <v>146.29697499232714</v>
      </c>
      <c r="G64" s="82">
        <f>G17+G22-G50+G21+G33</f>
        <v>146.19697499232717</v>
      </c>
    </row>
    <row r="65" spans="1: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83" t="s">
        <v>16</v>
      </c>
      <c r="G65" s="83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41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5" customWidth="1"/>
    <col min="7" max="7" width="15.58203125" style="1" customWidth="1"/>
    <col min="8" max="16384" width="9" style="1"/>
  </cols>
  <sheetData>
    <row r="1" spans="1:7" ht="14.25" customHeight="1">
      <c r="A1" s="3"/>
      <c r="B1" s="70" t="s">
        <v>100</v>
      </c>
      <c r="C1" s="70"/>
      <c r="D1" s="70" t="s">
        <v>101</v>
      </c>
      <c r="E1" s="70"/>
      <c r="F1" s="71" t="s">
        <v>114</v>
      </c>
      <c r="G1" s="71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72" t="s">
        <v>102</v>
      </c>
      <c r="G2" s="73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74">
        <v>2.6</v>
      </c>
      <c r="G3" s="74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4">
        <v>100</v>
      </c>
      <c r="G4" s="74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5" t="s">
        <v>16</v>
      </c>
      <c r="G5" s="75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5" t="s">
        <v>16</v>
      </c>
      <c r="G6" s="75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6">
        <v>0.01</v>
      </c>
      <c r="G7" s="86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5" t="s">
        <v>16</v>
      </c>
      <c r="G8" s="75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7" t="s">
        <v>22</v>
      </c>
      <c r="G9" s="77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7">
        <v>3</v>
      </c>
      <c r="G10" s="77">
        <v>3</v>
      </c>
    </row>
    <row r="11" spans="1:7">
      <c r="A11" s="4" t="s">
        <v>24</v>
      </c>
      <c r="B11" s="13"/>
      <c r="C11" s="13"/>
      <c r="D11" s="13"/>
      <c r="E11" s="13"/>
      <c r="F11" s="78"/>
      <c r="G11" s="78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4">
        <v>1</v>
      </c>
      <c r="G12" s="74">
        <v>1</v>
      </c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7">
        <v>64</v>
      </c>
      <c r="G13" s="77">
        <v>64</v>
      </c>
    </row>
    <row r="14" spans="1: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7">
        <v>1</v>
      </c>
      <c r="G14" s="77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7" t="s">
        <v>16</v>
      </c>
      <c r="G15" s="77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4">
        <v>23</v>
      </c>
      <c r="G16" s="74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4">
        <v>23</v>
      </c>
      <c r="G17" s="74">
        <v>23</v>
      </c>
    </row>
    <row r="18" spans="1:7" ht="42">
      <c r="A18" s="14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7">
        <f>F19+10*LOG10(F12/F14)-F20</f>
        <v>0</v>
      </c>
      <c r="G18" s="77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4">
        <v>0</v>
      </c>
      <c r="G19" s="74">
        <v>-3</v>
      </c>
    </row>
    <row r="20" spans="1: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7">
        <v>0</v>
      </c>
      <c r="G20" s="77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7">
        <v>0</v>
      </c>
      <c r="G21" s="77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4">
        <v>0</v>
      </c>
      <c r="G22" s="74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4">
        <v>0</v>
      </c>
      <c r="G23" s="74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4">
        <v>1</v>
      </c>
      <c r="G24" s="74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4">
        <f>F17+F18+F21+F22-F24</f>
        <v>22</v>
      </c>
      <c r="G25" s="74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5" t="s">
        <v>16</v>
      </c>
      <c r="G26" s="75" t="s">
        <v>16</v>
      </c>
    </row>
    <row r="27" spans="1:7">
      <c r="A27" s="4" t="s">
        <v>52</v>
      </c>
      <c r="B27" s="13"/>
      <c r="C27" s="13"/>
      <c r="D27" s="13"/>
      <c r="E27" s="13"/>
      <c r="F27" s="78"/>
      <c r="G27" s="78"/>
    </row>
    <row r="28" spans="1: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7">
        <v>192</v>
      </c>
      <c r="G28" s="77">
        <v>192</v>
      </c>
    </row>
    <row r="29" spans="1: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9">
        <v>4</v>
      </c>
      <c r="G29" s="79">
        <v>4</v>
      </c>
    </row>
    <row r="30" spans="1:7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12">
        <f>D31+10*LOG10(D28/D13)-D32</f>
        <v>9.8212125471966232</v>
      </c>
      <c r="E30" s="12">
        <f>E31+10*LOG10(E28/E13)-E32</f>
        <v>9.8212125471966232</v>
      </c>
      <c r="F30" s="77">
        <f>F31+10*LOG10(F28/F13)-F32</f>
        <v>12.771212547196624</v>
      </c>
      <c r="G30" s="77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4">
        <v>8</v>
      </c>
      <c r="G31" s="74">
        <v>8</v>
      </c>
    </row>
    <row r="32" spans="1: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9">
        <v>0</v>
      </c>
      <c r="G32" s="79">
        <v>0</v>
      </c>
    </row>
    <row r="33" spans="1: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80">
        <v>8</v>
      </c>
      <c r="G33" s="80">
        <v>8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4">
        <v>3</v>
      </c>
      <c r="G34" s="74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4">
        <v>5</v>
      </c>
      <c r="G35" s="74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4">
        <v>-174</v>
      </c>
      <c r="G36" s="74">
        <v>-174</v>
      </c>
    </row>
    <row r="37" spans="1: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9">
        <v>-999</v>
      </c>
      <c r="G37" s="79">
        <v>-999</v>
      </c>
    </row>
    <row r="38" spans="1: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7" t="s">
        <v>16</v>
      </c>
      <c r="G38" s="77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7">
        <f>10*LOG10(10^((F35+F36)/10)+10^(F37/10))</f>
        <v>-169.00000000000003</v>
      </c>
      <c r="G39" s="77">
        <f>10*LOG10(10^((G35+G36)/10)+10^(G37/10))</f>
        <v>-169.00000000000003</v>
      </c>
    </row>
    <row r="40" spans="1:7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75" t="s">
        <v>16</v>
      </c>
      <c r="G40" s="75" t="s">
        <v>16</v>
      </c>
    </row>
    <row r="41" spans="1:7">
      <c r="A41" s="20" t="s">
        <v>68</v>
      </c>
      <c r="B41" s="12">
        <f>1*12*30*1000</f>
        <v>360000</v>
      </c>
      <c r="C41" s="12">
        <f>1*12*30*1000</f>
        <v>360000</v>
      </c>
      <c r="D41" s="12">
        <f>1*12*30*1000</f>
        <v>360000</v>
      </c>
      <c r="E41" s="12">
        <f>1*12*30*1000</f>
        <v>360000</v>
      </c>
      <c r="F41" s="77">
        <f>1*12*30*1000</f>
        <v>360000</v>
      </c>
      <c r="G41" s="77">
        <f>1*12*30*1000</f>
        <v>360000</v>
      </c>
    </row>
    <row r="42" spans="1: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7" t="s">
        <v>16</v>
      </c>
      <c r="G42" s="77" t="s">
        <v>16</v>
      </c>
    </row>
    <row r="43" spans="1:7">
      <c r="A43" s="7" t="s">
        <v>71</v>
      </c>
      <c r="B43" s="12">
        <f>B39+10*LOG10(B41)</f>
        <v>-113.43697499232715</v>
      </c>
      <c r="C43" s="12">
        <f>C39+10*LOG10(C41)</f>
        <v>-113.43697499232715</v>
      </c>
      <c r="D43" s="12">
        <f>D39+10*LOG10(D41)</f>
        <v>-113.43697499232715</v>
      </c>
      <c r="E43" s="12">
        <f>E39+10*LOG10(E41)</f>
        <v>-113.43697499232715</v>
      </c>
      <c r="F43" s="77">
        <f>F39+10*LOG10(F41)</f>
        <v>-113.43697499232715</v>
      </c>
      <c r="G43" s="77">
        <f>G39+10*LOG10(G41)</f>
        <v>-113.43697499232715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5" t="s">
        <v>16</v>
      </c>
      <c r="G44" s="75" t="s">
        <v>16</v>
      </c>
    </row>
    <row r="45" spans="1:7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81">
        <v>-3.99</v>
      </c>
      <c r="G45" s="81">
        <v>-3.67</v>
      </c>
    </row>
    <row r="46" spans="1: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7" t="s">
        <v>16</v>
      </c>
      <c r="G46" s="77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4">
        <v>2</v>
      </c>
      <c r="G47" s="74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4">
        <v>0</v>
      </c>
      <c r="G48" s="74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5" t="s">
        <v>16</v>
      </c>
      <c r="G49" s="75" t="s">
        <v>16</v>
      </c>
    </row>
    <row r="50" spans="1:7" ht="28">
      <c r="A50" s="7" t="s">
        <v>80</v>
      </c>
      <c r="B50" s="12">
        <f>B43+B45+B47-B48</f>
        <v>-112.03697499232715</v>
      </c>
      <c r="C50" s="12">
        <f>C43+C45+C47-C48</f>
        <v>-111.53697499232715</v>
      </c>
      <c r="D50" s="12">
        <f>D43+D45+D47-D48</f>
        <v>-117.51697499232715</v>
      </c>
      <c r="E50" s="12">
        <f>E43+E45+E47-E48</f>
        <v>-117.51697499232715</v>
      </c>
      <c r="F50" s="77">
        <f>F43+F45+F47-F48</f>
        <v>-115.42697499232715</v>
      </c>
      <c r="G50" s="77">
        <f>G43+G45+G47-G48</f>
        <v>-115.10697499232715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7" t="s">
        <v>16</v>
      </c>
      <c r="G51" s="77" t="s">
        <v>16</v>
      </c>
    </row>
    <row r="52" spans="1:7" ht="28">
      <c r="A52" s="21" t="s">
        <v>83</v>
      </c>
      <c r="B52" s="22">
        <f>B25+B30+B33-B34-B50</f>
        <v>151.80818753952377</v>
      </c>
      <c r="C52" s="22">
        <f>C25+C30+C33-C34-C50</f>
        <v>148.30818753952377</v>
      </c>
      <c r="D52" s="22">
        <f>D25+D30+D33-D34-D50</f>
        <v>158.37818753952376</v>
      </c>
      <c r="E52" s="22">
        <f>E25+E30+E33-E34-E50</f>
        <v>155.37818753952376</v>
      </c>
      <c r="F52" s="82">
        <f>F25+F30+F33-F34-F50</f>
        <v>155.19818753952376</v>
      </c>
      <c r="G52" s="82">
        <f>G25+G30+G33-G34-G50</f>
        <v>151.87818753952376</v>
      </c>
    </row>
    <row r="53" spans="1:7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83" t="s">
        <v>16</v>
      </c>
      <c r="G53" s="83" t="s">
        <v>16</v>
      </c>
    </row>
    <row r="54" spans="1:7">
      <c r="A54" s="4" t="s">
        <v>86</v>
      </c>
      <c r="B54" s="13"/>
      <c r="C54" s="13"/>
      <c r="D54" s="13"/>
      <c r="E54" s="13"/>
      <c r="F54" s="78"/>
      <c r="G54" s="78"/>
    </row>
    <row r="55" spans="1: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9">
        <v>7</v>
      </c>
      <c r="G55" s="79">
        <v>7</v>
      </c>
    </row>
    <row r="56" spans="1:7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9">
        <v>7.56</v>
      </c>
      <c r="G56" s="79">
        <v>7.56</v>
      </c>
    </row>
    <row r="57" spans="1:7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84" t="s">
        <v>16</v>
      </c>
      <c r="G57" s="84" t="s">
        <v>16</v>
      </c>
    </row>
    <row r="58" spans="1: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9">
        <v>0</v>
      </c>
      <c r="G58" s="79">
        <v>0</v>
      </c>
    </row>
    <row r="59" spans="1: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9">
        <v>26.25</v>
      </c>
      <c r="G59" s="79">
        <v>26.25</v>
      </c>
    </row>
    <row r="60" spans="1: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9">
        <v>0</v>
      </c>
      <c r="G60" s="79">
        <v>0</v>
      </c>
    </row>
    <row r="61" spans="1:7" ht="28">
      <c r="A61" s="21" t="s">
        <v>108</v>
      </c>
      <c r="B61" s="22">
        <f>B52-B56+B58-B59+B60</f>
        <v>117.99818753952377</v>
      </c>
      <c r="C61" s="22">
        <f>C52-C56+C58-C59+C60</f>
        <v>114.49818753952377</v>
      </c>
      <c r="D61" s="22">
        <f>D52-D56+D58-D59+D60</f>
        <v>124.56818753952376</v>
      </c>
      <c r="E61" s="22">
        <f>E52-E56+E58-E59+E60</f>
        <v>121.56818753952376</v>
      </c>
      <c r="F61" s="82">
        <f>F52-F56+F58-F59+F60</f>
        <v>121.38818753952376</v>
      </c>
      <c r="G61" s="82">
        <f>G52-G56+G58-G59+G60</f>
        <v>118.06818753952376</v>
      </c>
    </row>
    <row r="62" spans="1:7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83" t="s">
        <v>16</v>
      </c>
      <c r="G62" s="83" t="s">
        <v>16</v>
      </c>
    </row>
    <row r="63" spans="1:7">
      <c r="C63" s="2"/>
      <c r="E63" s="2"/>
      <c r="G63" s="85"/>
    </row>
    <row r="64" spans="1:7">
      <c r="A64" s="21" t="s">
        <v>97</v>
      </c>
      <c r="B64" s="22">
        <f>B17+B22-B50+B21+B33</f>
        <v>143.03697499232715</v>
      </c>
      <c r="C64" s="22">
        <f>C17+C22-C50+C21+C33</f>
        <v>142.53697499232715</v>
      </c>
      <c r="D64" s="22">
        <f>D17+D22-D50+D21+D33</f>
        <v>152.55697499232716</v>
      </c>
      <c r="E64" s="22">
        <f>E17+E22-E50+E21+E33</f>
        <v>152.55697499232716</v>
      </c>
      <c r="F64" s="82">
        <f>F17+F22-F50+F21+F33</f>
        <v>146.42697499232713</v>
      </c>
      <c r="G64" s="82">
        <f>G17+G22-G50+G21+G33</f>
        <v>146.10697499232714</v>
      </c>
    </row>
    <row r="65" spans="1: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83" t="s">
        <v>16</v>
      </c>
      <c r="G65" s="83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5" customWidth="1"/>
    <col min="7" max="7" width="15.58203125" style="1" customWidth="1"/>
    <col min="8" max="16384" width="9" style="1"/>
  </cols>
  <sheetData>
    <row r="1" spans="1:7" ht="14.25" customHeight="1">
      <c r="A1" s="3"/>
      <c r="B1" s="70" t="s">
        <v>100</v>
      </c>
      <c r="C1" s="70"/>
      <c r="D1" s="70" t="s">
        <v>101</v>
      </c>
      <c r="E1" s="70"/>
      <c r="F1" s="71" t="s">
        <v>114</v>
      </c>
      <c r="G1" s="71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72" t="s">
        <v>102</v>
      </c>
      <c r="G2" s="73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74">
        <v>2.6</v>
      </c>
      <c r="G3" s="74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4">
        <v>100</v>
      </c>
      <c r="G4" s="74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5" t="s">
        <v>16</v>
      </c>
      <c r="G5" s="75" t="s">
        <v>16</v>
      </c>
    </row>
    <row r="6" spans="1:7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74">
        <v>1000000</v>
      </c>
      <c r="G6" s="74">
        <v>1000000</v>
      </c>
    </row>
    <row r="7" spans="1: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5" t="s">
        <v>16</v>
      </c>
      <c r="G7" s="75" t="s">
        <v>16</v>
      </c>
    </row>
    <row r="8" spans="1: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6">
        <v>0.1</v>
      </c>
      <c r="G8" s="86">
        <v>0.1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7" t="s">
        <v>22</v>
      </c>
      <c r="G9" s="77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7">
        <v>3</v>
      </c>
      <c r="G10" s="77">
        <v>3</v>
      </c>
    </row>
    <row r="11" spans="1:7">
      <c r="A11" s="4" t="s">
        <v>24</v>
      </c>
      <c r="B11" s="13"/>
      <c r="C11" s="13"/>
      <c r="D11" s="13"/>
      <c r="E11" s="13"/>
      <c r="F11" s="78"/>
      <c r="G11" s="78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4">
        <v>1</v>
      </c>
      <c r="G12" s="74">
        <v>1</v>
      </c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7">
        <v>64</v>
      </c>
      <c r="G13" s="77">
        <v>64</v>
      </c>
    </row>
    <row r="14" spans="1: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7">
        <v>1</v>
      </c>
      <c r="G14" s="77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7" t="s">
        <v>16</v>
      </c>
      <c r="G15" s="77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4">
        <v>23</v>
      </c>
      <c r="G16" s="74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4">
        <v>23</v>
      </c>
      <c r="G17" s="74">
        <v>23</v>
      </c>
    </row>
    <row r="18" spans="1:7" ht="42">
      <c r="A18" s="14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7">
        <f>F19+10*LOG10(F12/F14)-F20</f>
        <v>0</v>
      </c>
      <c r="G18" s="77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4">
        <v>0</v>
      </c>
      <c r="G19" s="74">
        <v>-3</v>
      </c>
    </row>
    <row r="20" spans="1: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7">
        <v>0</v>
      </c>
      <c r="G20" s="77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7">
        <v>0</v>
      </c>
      <c r="G21" s="77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4">
        <v>0</v>
      </c>
      <c r="G22" s="74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4">
        <v>0</v>
      </c>
      <c r="G23" s="74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4">
        <v>1</v>
      </c>
      <c r="G24" s="74">
        <v>1</v>
      </c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5" t="s">
        <v>16</v>
      </c>
      <c r="G25" s="75" t="s">
        <v>16</v>
      </c>
    </row>
    <row r="26" spans="1:7">
      <c r="A26" s="7" t="s">
        <v>51</v>
      </c>
      <c r="B26" s="8">
        <f>B17+B18+B21-B23-B24</f>
        <v>22</v>
      </c>
      <c r="C26" s="8">
        <f>C17+C18+C21-C23-C24</f>
        <v>19</v>
      </c>
      <c r="D26" s="8">
        <f>D17+D18+D21-D23-D24</f>
        <v>22</v>
      </c>
      <c r="E26" s="8">
        <f>E17+E18+E21-E23-E24</f>
        <v>19</v>
      </c>
      <c r="F26" s="74">
        <f>F17+F18+F21-F23-F24</f>
        <v>22</v>
      </c>
      <c r="G26" s="74">
        <f>G17+G18+G21-G23-G24</f>
        <v>19</v>
      </c>
    </row>
    <row r="27" spans="1:7">
      <c r="A27" s="4" t="s">
        <v>52</v>
      </c>
      <c r="B27" s="13"/>
      <c r="C27" s="13"/>
      <c r="D27" s="13"/>
      <c r="E27" s="13"/>
      <c r="F27" s="78"/>
      <c r="G27" s="78"/>
    </row>
    <row r="28" spans="1: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7">
        <v>192</v>
      </c>
      <c r="G28" s="77">
        <v>192</v>
      </c>
    </row>
    <row r="29" spans="1: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9">
        <v>4</v>
      </c>
      <c r="G29" s="79">
        <v>4</v>
      </c>
    </row>
    <row r="30" spans="1:7" ht="42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12">
        <f>D31+10*LOG10(D28/D13)-D32</f>
        <v>9.8212125471966232</v>
      </c>
      <c r="E30" s="12">
        <f>E31+10*LOG10(E28/E13)-E32</f>
        <v>9.8212125471966232</v>
      </c>
      <c r="F30" s="77">
        <f>F31+10*LOG10(F28/F13)-F32</f>
        <v>12.771212547196624</v>
      </c>
      <c r="G30" s="77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4">
        <v>8</v>
      </c>
      <c r="G31" s="74">
        <v>8</v>
      </c>
    </row>
    <row r="32" spans="1: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9">
        <v>0</v>
      </c>
      <c r="G32" s="79">
        <v>0</v>
      </c>
    </row>
    <row r="33" spans="1:7" ht="28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80">
        <v>12</v>
      </c>
      <c r="G33" s="80">
        <v>12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4">
        <v>3</v>
      </c>
      <c r="G34" s="74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4">
        <v>5</v>
      </c>
      <c r="G35" s="74">
        <v>5</v>
      </c>
    </row>
    <row r="36" spans="1: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7">
        <v>-174</v>
      </c>
      <c r="G36" s="77">
        <v>-174</v>
      </c>
    </row>
    <row r="37" spans="1: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7" t="s">
        <v>16</v>
      </c>
      <c r="G37" s="77" t="s">
        <v>16</v>
      </c>
    </row>
    <row r="38" spans="1:7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9">
        <v>-999</v>
      </c>
      <c r="G38" s="79">
        <v>-999</v>
      </c>
    </row>
    <row r="39" spans="1:7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5" t="s">
        <v>16</v>
      </c>
      <c r="G39" s="75" t="s">
        <v>16</v>
      </c>
    </row>
    <row r="40" spans="1:7" ht="28">
      <c r="A40" s="7" t="s">
        <v>107</v>
      </c>
      <c r="B40" s="12">
        <f>10*LOG10(10^((B35+B36)/10)+10^(B38/10))</f>
        <v>-169.00000000000003</v>
      </c>
      <c r="C40" s="12">
        <f>10*LOG10(10^((C35+C36)/10)+10^(C38/10))</f>
        <v>-169.00000000000003</v>
      </c>
      <c r="D40" s="12">
        <f>10*LOG10(10^((D35+D36)/10)+10^(D38/10))</f>
        <v>-169.00000000000003</v>
      </c>
      <c r="E40" s="12">
        <f>10*LOG10(10^((E35+E36)/10)+10^(E38/10))</f>
        <v>-169.00000000000003</v>
      </c>
      <c r="F40" s="77">
        <f>10*LOG10(10^((F35+F36)/10)+10^(F38/10))</f>
        <v>-169.00000000000003</v>
      </c>
      <c r="G40" s="77">
        <f>10*LOG10(10^((G35+G36)/10)+10^(G38/10))</f>
        <v>-169.00000000000003</v>
      </c>
    </row>
    <row r="41" spans="1: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7" t="s">
        <v>16</v>
      </c>
      <c r="G41" s="77" t="s">
        <v>16</v>
      </c>
    </row>
    <row r="42" spans="1:7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80">
        <f>30*360*1000</f>
        <v>10800000</v>
      </c>
      <c r="G42" s="80">
        <f>30*360*1000</f>
        <v>10800000</v>
      </c>
    </row>
    <row r="43" spans="1: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5" t="s">
        <v>16</v>
      </c>
      <c r="G43" s="75" t="s">
        <v>16</v>
      </c>
    </row>
    <row r="44" spans="1:7">
      <c r="A44" s="7" t="s">
        <v>72</v>
      </c>
      <c r="B44" s="12">
        <f>B40+10*LOG10(B42)</f>
        <v>-98.66576244513054</v>
      </c>
      <c r="C44" s="12">
        <f>C40+10*LOG10(C42)</f>
        <v>-98.66576244513054</v>
      </c>
      <c r="D44" s="12">
        <f>D40+10*LOG10(D42)</f>
        <v>-98.251835593548279</v>
      </c>
      <c r="E44" s="12">
        <f>E40+10*LOG10(E42)</f>
        <v>-98.251835593548279</v>
      </c>
      <c r="F44" s="77">
        <f>F40+10*LOG10(F42)</f>
        <v>-98.66576244513054</v>
      </c>
      <c r="G44" s="77">
        <f>G40+10*LOG10(G42)</f>
        <v>-98.66576244513054</v>
      </c>
    </row>
    <row r="45" spans="1: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7" t="s">
        <v>16</v>
      </c>
      <c r="G45" s="77" t="s">
        <v>16</v>
      </c>
    </row>
    <row r="46" spans="1:7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81">
        <v>-4.7</v>
      </c>
      <c r="G46" s="81">
        <v>-4.5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4">
        <v>2</v>
      </c>
      <c r="G47" s="74">
        <v>2</v>
      </c>
    </row>
    <row r="48" spans="1:7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4" t="s">
        <v>16</v>
      </c>
      <c r="G48" s="74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4">
        <v>0</v>
      </c>
      <c r="G49" s="74">
        <v>0</v>
      </c>
    </row>
    <row r="50" spans="1: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5" t="s">
        <v>16</v>
      </c>
      <c r="G50" s="75" t="s">
        <v>16</v>
      </c>
    </row>
    <row r="51" spans="1:7" ht="28">
      <c r="A51" s="7" t="s">
        <v>82</v>
      </c>
      <c r="B51" s="12">
        <f>B44+B46+B47-B49</f>
        <v>-95.66576244513054</v>
      </c>
      <c r="C51" s="12">
        <f>C44+C46+C47-C49</f>
        <v>-95.66576244513054</v>
      </c>
      <c r="D51" s="12">
        <f>D44+D46+D47-D49</f>
        <v>-101.10183559354827</v>
      </c>
      <c r="E51" s="12">
        <f>E44+E46+E47-E49</f>
        <v>-101.10183559354827</v>
      </c>
      <c r="F51" s="77">
        <f>F44+F46+F47-F49</f>
        <v>-101.36576244513054</v>
      </c>
      <c r="G51" s="77">
        <f>G44+G46+G47-G49</f>
        <v>-101.16576244513054</v>
      </c>
    </row>
    <row r="52" spans="1:7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83" t="s">
        <v>16</v>
      </c>
      <c r="G52" s="83" t="s">
        <v>16</v>
      </c>
    </row>
    <row r="53" spans="1:7" ht="28">
      <c r="A53" s="29" t="s">
        <v>85</v>
      </c>
      <c r="B53" s="22">
        <f>B26+B30+B33-B34-B51</f>
        <v>139.43697499232718</v>
      </c>
      <c r="C53" s="22">
        <f>C26+C30+C33-C34-C51</f>
        <v>136.43697499232718</v>
      </c>
      <c r="D53" s="22">
        <f>D26+D30+D33-D34-D51</f>
        <v>141.96304814074489</v>
      </c>
      <c r="E53" s="22">
        <f>E26+E30+E33-E34-E51</f>
        <v>138.96304814074489</v>
      </c>
      <c r="F53" s="82">
        <f>F26+F30+F33-F34-F51</f>
        <v>145.13697499232717</v>
      </c>
      <c r="G53" s="82">
        <f>G26+G30+G33-G34-G51</f>
        <v>141.93697499232718</v>
      </c>
    </row>
    <row r="54" spans="1:7">
      <c r="A54" s="4" t="s">
        <v>86</v>
      </c>
      <c r="B54" s="13"/>
      <c r="C54" s="13"/>
      <c r="D54" s="13"/>
      <c r="E54" s="13"/>
      <c r="F54" s="78"/>
      <c r="G54" s="78"/>
    </row>
    <row r="55" spans="1: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9">
        <v>7</v>
      </c>
      <c r="G55" s="79">
        <v>7</v>
      </c>
    </row>
    <row r="56" spans="1:7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84" t="s">
        <v>16</v>
      </c>
      <c r="G56" s="84" t="s">
        <v>16</v>
      </c>
    </row>
    <row r="57" spans="1:7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9">
        <v>4.4800000000000004</v>
      </c>
      <c r="G57" s="79">
        <v>4.4800000000000004</v>
      </c>
    </row>
    <row r="58" spans="1: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9">
        <v>0</v>
      </c>
      <c r="G58" s="79">
        <v>0</v>
      </c>
    </row>
    <row r="59" spans="1: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9">
        <v>26.25</v>
      </c>
      <c r="G59" s="79">
        <v>26.25</v>
      </c>
    </row>
    <row r="60" spans="1: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9">
        <v>0</v>
      </c>
      <c r="G60" s="79">
        <v>0</v>
      </c>
    </row>
    <row r="61" spans="1:7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83" t="s">
        <v>16</v>
      </c>
      <c r="G61" s="83" t="s">
        <v>16</v>
      </c>
    </row>
    <row r="62" spans="1:7" ht="28">
      <c r="A62" s="29" t="s">
        <v>109</v>
      </c>
      <c r="B62" s="22">
        <f>B53-B57+B58-B59+B60</f>
        <v>108.70697499232719</v>
      </c>
      <c r="C62" s="22">
        <f>C53-C57+C58-C59+C60</f>
        <v>105.70697499232719</v>
      </c>
      <c r="D62" s="22">
        <f>D53-D57+D58-D59+D60</f>
        <v>111.2330481407449</v>
      </c>
      <c r="E62" s="22">
        <f>E53-E57+E58-E59+E60</f>
        <v>108.2330481407449</v>
      </c>
      <c r="F62" s="82">
        <f>F53-F57+F58-F59+F60</f>
        <v>114.40697499232718</v>
      </c>
      <c r="G62" s="82">
        <f>G53-G57+G58-G59+G60</f>
        <v>111.20697499232719</v>
      </c>
    </row>
    <row r="63" spans="1:7">
      <c r="B63" s="35"/>
      <c r="C63" s="35"/>
      <c r="D63" s="35"/>
      <c r="E63" s="35"/>
      <c r="F63" s="87"/>
      <c r="G63" s="87"/>
    </row>
    <row r="64" spans="1: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83" t="s">
        <v>16</v>
      </c>
      <c r="G64" s="83" t="s">
        <v>16</v>
      </c>
    </row>
    <row r="65" spans="1:7">
      <c r="A65" s="29" t="s">
        <v>98</v>
      </c>
      <c r="B65" s="22">
        <f>B17-B23-B51+B21+B33</f>
        <v>130.66576244513055</v>
      </c>
      <c r="C65" s="22">
        <f>C17-C23-C51+C21+C33</f>
        <v>130.66576244513055</v>
      </c>
      <c r="D65" s="22">
        <f>D17-D23-D51+D21+D33</f>
        <v>136.14183559354828</v>
      </c>
      <c r="E65" s="22">
        <f>E17-E23-E51+E21+E33</f>
        <v>136.14183559354828</v>
      </c>
      <c r="F65" s="82">
        <f>F17-F23-F51+F21+F33</f>
        <v>136.36576244513054</v>
      </c>
      <c r="G65" s="82">
        <f>G17-G23-G51+G21+G33</f>
        <v>136.16576244513055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5" customWidth="1"/>
    <col min="8" max="9" width="15.58203125" style="1" customWidth="1"/>
    <col min="10" max="16384" width="9" style="1"/>
  </cols>
  <sheetData>
    <row r="1" spans="1:9" ht="14.25" customHeight="1">
      <c r="A1" s="3"/>
      <c r="B1" s="70" t="s">
        <v>100</v>
      </c>
      <c r="C1" s="70"/>
      <c r="D1" s="70"/>
      <c r="E1" s="70" t="s">
        <v>101</v>
      </c>
      <c r="F1" s="70"/>
      <c r="G1" s="71" t="s">
        <v>114</v>
      </c>
      <c r="H1" s="71"/>
      <c r="I1" s="71"/>
    </row>
    <row r="2" spans="1: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72" t="s">
        <v>102</v>
      </c>
      <c r="H2" s="73" t="s">
        <v>103</v>
      </c>
      <c r="I2" s="73" t="s">
        <v>104</v>
      </c>
    </row>
    <row r="3" spans="1: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74">
        <v>2.6</v>
      </c>
      <c r="H3" s="74">
        <v>2.6</v>
      </c>
      <c r="I3" s="74">
        <v>2.6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74">
        <v>100</v>
      </c>
      <c r="H4" s="74">
        <v>100</v>
      </c>
      <c r="I4" s="74">
        <v>100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5" t="s">
        <v>16</v>
      </c>
      <c r="H5" s="75" t="s">
        <v>16</v>
      </c>
      <c r="I5" s="75" t="s">
        <v>16</v>
      </c>
    </row>
    <row r="6" spans="1: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5" t="s">
        <v>16</v>
      </c>
      <c r="H6" s="75" t="s">
        <v>16</v>
      </c>
      <c r="I6" s="75" t="s">
        <v>16</v>
      </c>
    </row>
    <row r="7" spans="1:9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6">
        <v>0.01</v>
      </c>
      <c r="H7" s="76">
        <v>0.01</v>
      </c>
      <c r="I7" s="76">
        <v>0.01</v>
      </c>
    </row>
    <row r="8" spans="1: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5" t="s">
        <v>16</v>
      </c>
      <c r="H8" s="75" t="s">
        <v>16</v>
      </c>
      <c r="I8" s="75" t="s">
        <v>16</v>
      </c>
    </row>
    <row r="9" spans="1: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7" t="s">
        <v>22</v>
      </c>
      <c r="H9" s="77" t="s">
        <v>22</v>
      </c>
      <c r="I9" s="77" t="s">
        <v>22</v>
      </c>
    </row>
    <row r="10" spans="1: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7">
        <v>3</v>
      </c>
      <c r="H10" s="77">
        <v>3</v>
      </c>
      <c r="I10" s="77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78"/>
      <c r="H11" s="78"/>
      <c r="I11" s="78"/>
    </row>
    <row r="12" spans="1: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7">
        <v>192</v>
      </c>
      <c r="H12" s="77">
        <v>192</v>
      </c>
      <c r="I12" s="77">
        <v>192</v>
      </c>
    </row>
    <row r="13" spans="1: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7">
        <v>64</v>
      </c>
      <c r="H13" s="77">
        <v>64</v>
      </c>
      <c r="I13" s="77">
        <v>64</v>
      </c>
    </row>
    <row r="14" spans="1: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9">
        <v>4</v>
      </c>
      <c r="H14" s="79">
        <v>4</v>
      </c>
      <c r="I14" s="79">
        <v>4</v>
      </c>
    </row>
    <row r="15" spans="1: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7">
        <v>33</v>
      </c>
      <c r="H15" s="77">
        <v>33</v>
      </c>
      <c r="I15" s="77">
        <v>33</v>
      </c>
    </row>
    <row r="16" spans="1:9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77">
        <f>G15+10*LOG10(G4)</f>
        <v>53</v>
      </c>
      <c r="H16" s="77">
        <f>H15+10*LOG10(H4)</f>
        <v>53</v>
      </c>
      <c r="I16" s="77">
        <f>I15+10*LOG10(I4)</f>
        <v>53</v>
      </c>
    </row>
    <row r="17" spans="1:9" ht="28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>
        <f>F15+10*LOG10(F41/1000000)</f>
        <v>45.375437381428746</v>
      </c>
      <c r="G17" s="77">
        <f>G15+10*LOG10(G41/1000000)</f>
        <v>45.375437381428746</v>
      </c>
      <c r="H17" s="77">
        <f>H15+10*LOG10(H41/1000000)</f>
        <v>45.375437381428746</v>
      </c>
      <c r="I17" s="77">
        <f>I15+10*LOG10(I41/1000000)</f>
        <v>45.375437381428746</v>
      </c>
    </row>
    <row r="18" spans="1:9" ht="42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>
        <f>F19+10*LOG10(F12/F13)-F20</f>
        <v>9.8212125471966232</v>
      </c>
      <c r="G18" s="77">
        <f>G19+10*LOG10(G12/G13)-G20</f>
        <v>12.771212547196624</v>
      </c>
      <c r="H18" s="77">
        <f>H19+10*LOG10(H12/H13)-H20</f>
        <v>12.771212547196624</v>
      </c>
      <c r="I18" s="77">
        <f>I19+10*LOG10(I12/I13)-I20</f>
        <v>12.771212547196624</v>
      </c>
    </row>
    <row r="19" spans="1: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7">
        <v>8</v>
      </c>
      <c r="H19" s="77">
        <v>8</v>
      </c>
      <c r="I19" s="77">
        <v>8</v>
      </c>
    </row>
    <row r="20" spans="1:9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9">
        <v>0</v>
      </c>
      <c r="H20" s="79">
        <v>0</v>
      </c>
      <c r="I20" s="79">
        <v>0</v>
      </c>
    </row>
    <row r="21" spans="1: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80">
        <v>8</v>
      </c>
      <c r="H21" s="80">
        <v>8</v>
      </c>
      <c r="I21" s="80">
        <v>8</v>
      </c>
    </row>
    <row r="22" spans="1: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7">
        <v>0</v>
      </c>
      <c r="H22" s="77">
        <v>0</v>
      </c>
      <c r="I22" s="77">
        <v>0</v>
      </c>
    </row>
    <row r="23" spans="1: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7">
        <v>0</v>
      </c>
      <c r="H23" s="77">
        <v>0</v>
      </c>
      <c r="I23" s="77">
        <v>0</v>
      </c>
    </row>
    <row r="24" spans="1: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7">
        <v>3</v>
      </c>
      <c r="H24" s="77">
        <v>3</v>
      </c>
      <c r="I24" s="77">
        <v>3</v>
      </c>
    </row>
    <row r="25" spans="1:9">
      <c r="A25" s="7" t="s">
        <v>49</v>
      </c>
      <c r="B25" s="12">
        <f>B17+B18+B21+B22-B24</f>
        <v>63.146649928625379</v>
      </c>
      <c r="C25" s="12">
        <f>C17+C18+C21+C22-C24</f>
        <v>63.146649928625379</v>
      </c>
      <c r="D25" s="12">
        <f>D17+D18+D21+D22-D24</f>
        <v>63.146649928625379</v>
      </c>
      <c r="E25" s="12">
        <f>E17+E18+E21+E22-E24</f>
        <v>53.806649928625369</v>
      </c>
      <c r="F25" s="12">
        <f>F17+F18+F21+F22-F24</f>
        <v>53.806649928625369</v>
      </c>
      <c r="G25" s="77">
        <f>G17+G18+G21+G22-G24</f>
        <v>63.146649928625379</v>
      </c>
      <c r="H25" s="77">
        <f>H17+H18+H21+H22-H24</f>
        <v>63.146649928625379</v>
      </c>
      <c r="I25" s="77">
        <f>I17+I18+I21+I22-I24</f>
        <v>63.146649928625379</v>
      </c>
    </row>
    <row r="26" spans="1: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5" t="s">
        <v>16</v>
      </c>
      <c r="H26" s="75" t="s">
        <v>16</v>
      </c>
      <c r="I26" s="75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78"/>
      <c r="H27" s="78"/>
      <c r="I27" s="78"/>
    </row>
    <row r="28" spans="1: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7">
        <v>4</v>
      </c>
      <c r="H28" s="77">
        <v>2</v>
      </c>
      <c r="I28" s="77">
        <v>1</v>
      </c>
    </row>
    <row r="29" spans="1: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7">
        <v>4</v>
      </c>
      <c r="H29" s="77">
        <v>2</v>
      </c>
      <c r="I29" s="77">
        <v>1</v>
      </c>
    </row>
    <row r="30" spans="1: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7">
        <f>G31+10*LOG10(G28/G29)-G32</f>
        <v>0</v>
      </c>
      <c r="H30" s="77">
        <f>H31+10*LOG10(H28/H29)-H32</f>
        <v>-3</v>
      </c>
      <c r="I30" s="77">
        <f>I31+10*LOG10(I28/I29)-I32</f>
        <v>-3</v>
      </c>
    </row>
    <row r="31" spans="1: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7">
        <v>0</v>
      </c>
      <c r="H31" s="77">
        <v>-3</v>
      </c>
      <c r="I31" s="77">
        <v>-3</v>
      </c>
    </row>
    <row r="32" spans="1:9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7">
        <v>0</v>
      </c>
      <c r="H32" s="77">
        <v>0</v>
      </c>
      <c r="I32" s="77">
        <v>0</v>
      </c>
    </row>
    <row r="33" spans="1:9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7">
        <v>0</v>
      </c>
      <c r="H33" s="77">
        <v>0</v>
      </c>
      <c r="I33" s="77">
        <v>0</v>
      </c>
    </row>
    <row r="34" spans="1: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7">
        <v>1</v>
      </c>
      <c r="H34" s="77">
        <v>1</v>
      </c>
      <c r="I34" s="77">
        <v>1</v>
      </c>
    </row>
    <row r="35" spans="1: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4">
        <v>7</v>
      </c>
      <c r="H35" s="74">
        <v>7</v>
      </c>
      <c r="I35" s="74">
        <v>7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4">
        <v>-174</v>
      </c>
      <c r="H36" s="74">
        <v>-174</v>
      </c>
      <c r="I36" s="74">
        <v>-174</v>
      </c>
    </row>
    <row r="37" spans="1: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9">
        <v>-999</v>
      </c>
      <c r="H37" s="79">
        <v>-999</v>
      </c>
      <c r="I37" s="79">
        <v>-999</v>
      </c>
    </row>
    <row r="38" spans="1: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7" t="s">
        <v>16</v>
      </c>
      <c r="H38" s="77" t="s">
        <v>16</v>
      </c>
      <c r="I38" s="77" t="s">
        <v>16</v>
      </c>
    </row>
    <row r="39" spans="1:9" ht="28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7">
        <f>10*LOG10(10^((G35+G36)/10)+10^(G37/10))</f>
        <v>-167.00000000000003</v>
      </c>
      <c r="H39" s="77">
        <f>10*LOG10(10^((H35+H36)/10)+10^(H37/10))</f>
        <v>-167.00000000000003</v>
      </c>
      <c r="I39" s="77">
        <f>10*LOG10(10^((I35+I36)/10)+10^(I37/10))</f>
        <v>-167.00000000000003</v>
      </c>
    </row>
    <row r="40" spans="1:9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5" t="s">
        <v>16</v>
      </c>
      <c r="H40" s="75" t="s">
        <v>16</v>
      </c>
      <c r="I40" s="75" t="s">
        <v>16</v>
      </c>
    </row>
    <row r="41" spans="1:9">
      <c r="A41" s="20" t="s">
        <v>68</v>
      </c>
      <c r="B41" s="12">
        <f>48*360*1000</f>
        <v>17280000</v>
      </c>
      <c r="C41" s="12">
        <f>48*360*1000</f>
        <v>17280000</v>
      </c>
      <c r="D41" s="12">
        <f>48*360*1000</f>
        <v>17280000</v>
      </c>
      <c r="E41" s="12">
        <f>48*360*1000</f>
        <v>17280000</v>
      </c>
      <c r="F41" s="12">
        <f>48*360*1000</f>
        <v>17280000</v>
      </c>
      <c r="G41" s="77">
        <f>48*360*1000</f>
        <v>17280000</v>
      </c>
      <c r="H41" s="77">
        <f>48*360*1000</f>
        <v>17280000</v>
      </c>
      <c r="I41" s="77">
        <f>48*360*1000</f>
        <v>17280000</v>
      </c>
    </row>
    <row r="42" spans="1: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7" t="s">
        <v>16</v>
      </c>
      <c r="H42" s="77" t="s">
        <v>16</v>
      </c>
      <c r="I42" s="77" t="s">
        <v>16</v>
      </c>
    </row>
    <row r="43" spans="1:9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>
        <f>F39+10*LOG10(F41)</f>
        <v>-94.624562618571289</v>
      </c>
      <c r="G43" s="77">
        <f>G39+10*LOG10(G41)</f>
        <v>-94.624562618571289</v>
      </c>
      <c r="H43" s="77">
        <f>H39+10*LOG10(H41)</f>
        <v>-94.624562618571289</v>
      </c>
      <c r="I43" s="77">
        <f>I39+10*LOG10(I41)</f>
        <v>-94.624562618571289</v>
      </c>
    </row>
    <row r="44" spans="1: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5" t="s">
        <v>16</v>
      </c>
      <c r="H44" s="75" t="s">
        <v>16</v>
      </c>
      <c r="I44" s="75" t="s">
        <v>16</v>
      </c>
    </row>
    <row r="45" spans="1:9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81">
        <v>-12.69</v>
      </c>
      <c r="H45" s="81">
        <v>-9.3800000000000008</v>
      </c>
      <c r="I45" s="81">
        <v>-5.42</v>
      </c>
    </row>
    <row r="46" spans="1: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7" t="s">
        <v>16</v>
      </c>
      <c r="H46" s="77" t="s">
        <v>16</v>
      </c>
      <c r="I46" s="77" t="s">
        <v>16</v>
      </c>
    </row>
    <row r="47" spans="1: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7">
        <v>2</v>
      </c>
      <c r="H47" s="77">
        <v>2</v>
      </c>
      <c r="I47" s="77">
        <v>2</v>
      </c>
    </row>
    <row r="48" spans="1: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4">
        <v>0</v>
      </c>
      <c r="H48" s="74">
        <v>0</v>
      </c>
      <c r="I48" s="74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5" t="s">
        <v>16</v>
      </c>
      <c r="H49" s="75" t="s">
        <v>16</v>
      </c>
      <c r="I49" s="75" t="s">
        <v>16</v>
      </c>
    </row>
    <row r="50" spans="1:9" ht="28">
      <c r="A50" s="7" t="s">
        <v>80</v>
      </c>
      <c r="B50" s="12">
        <f>B43+B45+B47-B48</f>
        <v>-103.72456261857128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>
        <f>F43+F45+F47-F48</f>
        <v>-98.01456261857129</v>
      </c>
      <c r="G50" s="77">
        <f>G43+G45+G47-G48</f>
        <v>-105.31456261857129</v>
      </c>
      <c r="H50" s="77">
        <f>H43+H45+H47-H48</f>
        <v>-102.00456261857128</v>
      </c>
      <c r="I50" s="77">
        <f>I43+I45+I47-I48</f>
        <v>-98.044562618571291</v>
      </c>
    </row>
    <row r="51" spans="1:9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5" t="s">
        <v>16</v>
      </c>
      <c r="H51" s="75" t="s">
        <v>16</v>
      </c>
      <c r="I51" s="75" t="s">
        <v>16</v>
      </c>
    </row>
    <row r="52" spans="1:9" ht="28">
      <c r="A52" s="21" t="s">
        <v>83</v>
      </c>
      <c r="B52" s="22">
        <f>B25+B30+B33-B34-B50</f>
        <v>165.87121254719665</v>
      </c>
      <c r="C52" s="22">
        <f>C25+C30+C33-C34-C50</f>
        <v>160.07121254719667</v>
      </c>
      <c r="D52" s="22">
        <f>D25+D30+D33-D34-D50</f>
        <v>156.57121254719667</v>
      </c>
      <c r="E52" s="22">
        <f>E25+E30+E33-E34-E50</f>
        <v>156.98121254719666</v>
      </c>
      <c r="F52" s="22">
        <f>F25+F30+F33-F34-F50</f>
        <v>147.82121254719667</v>
      </c>
      <c r="G52" s="82">
        <f>G25+G30+G33-G34-G50</f>
        <v>167.46121254719668</v>
      </c>
      <c r="H52" s="82">
        <f t="shared" ref="H52:I52" si="0">H25+H30+H33-H34-H50</f>
        <v>161.15121254719668</v>
      </c>
      <c r="I52" s="82">
        <f t="shared" si="0"/>
        <v>157.19121254719667</v>
      </c>
    </row>
    <row r="53" spans="1:9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83" t="s">
        <v>16</v>
      </c>
      <c r="H53" s="83" t="s">
        <v>16</v>
      </c>
      <c r="I53" s="83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78"/>
      <c r="H54" s="78"/>
      <c r="I54" s="78"/>
    </row>
    <row r="55" spans="1: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9">
        <v>7</v>
      </c>
      <c r="H55" s="79">
        <v>7</v>
      </c>
      <c r="I55" s="79">
        <v>7</v>
      </c>
    </row>
    <row r="56" spans="1:9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9">
        <v>7.56</v>
      </c>
      <c r="H56" s="79">
        <v>7.56</v>
      </c>
      <c r="I56" s="79">
        <v>7.56</v>
      </c>
    </row>
    <row r="57" spans="1:9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84" t="s">
        <v>16</v>
      </c>
      <c r="H57" s="84" t="s">
        <v>16</v>
      </c>
      <c r="I57" s="84" t="s">
        <v>16</v>
      </c>
    </row>
    <row r="58" spans="1: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9">
        <v>0</v>
      </c>
      <c r="H58" s="79">
        <v>0</v>
      </c>
      <c r="I58" s="79">
        <v>0</v>
      </c>
    </row>
    <row r="59" spans="1: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9">
        <v>26.25</v>
      </c>
      <c r="H59" s="79">
        <v>26.25</v>
      </c>
      <c r="I59" s="79">
        <v>26.25</v>
      </c>
    </row>
    <row r="60" spans="1: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9">
        <v>0</v>
      </c>
      <c r="H60" s="79">
        <v>0</v>
      </c>
      <c r="I60" s="79">
        <v>0</v>
      </c>
    </row>
    <row r="61" spans="1:9" ht="28">
      <c r="A61" s="21" t="s">
        <v>108</v>
      </c>
      <c r="B61" s="22">
        <f>B52-B56+B58-B59+B60</f>
        <v>132.06121254719665</v>
      </c>
      <c r="C61" s="22">
        <f>C52-C56+C58-C59+C60</f>
        <v>126.26121254719666</v>
      </c>
      <c r="D61" s="22">
        <f>D52-D56+D58-D59+D60</f>
        <v>122.76121254719666</v>
      </c>
      <c r="E61" s="22">
        <f>E52-E56+E58-E59+E60</f>
        <v>123.17121254719666</v>
      </c>
      <c r="F61" s="22">
        <f>F52-F56+F58-F59+F60</f>
        <v>114.01121254719666</v>
      </c>
      <c r="G61" s="82">
        <f>G52-G56+G58-G59+G60</f>
        <v>133.65121254719668</v>
      </c>
      <c r="H61" s="82">
        <f t="shared" ref="H61:I61" si="1">H52-H56+H58-H59+H60</f>
        <v>127.34121254719668</v>
      </c>
      <c r="I61" s="82">
        <f t="shared" si="1"/>
        <v>123.38121254719667</v>
      </c>
    </row>
    <row r="62" spans="1:9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83" t="s">
        <v>16</v>
      </c>
      <c r="H62" s="83" t="s">
        <v>16</v>
      </c>
      <c r="I62" s="83" t="s">
        <v>16</v>
      </c>
    </row>
    <row r="63" spans="1:9">
      <c r="C63" s="2"/>
      <c r="D63" s="2"/>
      <c r="F63" s="2"/>
      <c r="H63" s="85"/>
      <c r="I63" s="85"/>
    </row>
    <row r="64" spans="1:9">
      <c r="A64" s="21" t="s">
        <v>97</v>
      </c>
      <c r="B64" s="22">
        <f>B17+B22-B50+B21+B33</f>
        <v>157.10000000000002</v>
      </c>
      <c r="C64" s="22">
        <f>C17+C22-C50+C21+C33</f>
        <v>154.30000000000004</v>
      </c>
      <c r="D64" s="22">
        <f>D17+D22-D50+D21+D33</f>
        <v>150.80000000000004</v>
      </c>
      <c r="E64" s="22">
        <f>E17+E22-E50+E21+E33</f>
        <v>151.16000000000005</v>
      </c>
      <c r="F64" s="22">
        <f>F17+F22-F50+F21+F33</f>
        <v>145.00000000000006</v>
      </c>
      <c r="G64" s="82">
        <f>G17+G22-G50+G21+G33</f>
        <v>158.69000000000003</v>
      </c>
      <c r="H64" s="82">
        <f>H17+H22-H50+H21+H33</f>
        <v>155.38000000000002</v>
      </c>
      <c r="I64" s="82">
        <f>I17+I22-I50+I21+I33</f>
        <v>151.42000000000004</v>
      </c>
    </row>
    <row r="65" spans="1: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83" t="s">
        <v>16</v>
      </c>
      <c r="H65" s="83" t="s">
        <v>16</v>
      </c>
      <c r="I65" s="83" t="s">
        <v>16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左志松(Jason)</cp:lastModifiedBy>
  <cp:lastPrinted>2006-01-19T03:50:00Z</cp:lastPrinted>
  <dcterms:created xsi:type="dcterms:W3CDTF">2003-11-11T03:59:00Z</dcterms:created>
  <dcterms:modified xsi:type="dcterms:W3CDTF">2020-10-20T07:37:10Z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