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wjohb\Documents\WG1 Meetings\Online, Aug-2020\Feature lead\Rel-17 RedCap post\Temp\"/>
    </mc:Choice>
  </mc:AlternateContent>
  <xr:revisionPtr revIDLastSave="0" documentId="13_ncr:1_{3005E665-EF4F-4D15-A034-127937A0FD0D}" xr6:coauthVersionLast="45" xr6:coauthVersionMax="45" xr10:uidLastSave="{00000000-0000-0000-0000-000000000000}"/>
  <bookViews>
    <workbookView xWindow="-120" yWindow="-120" windowWidth="29040" windowHeight="17640" tabRatio="774" xr2:uid="{00000000-000D-0000-FFFF-FFFF00000000}"/>
  </bookViews>
  <sheets>
    <sheet name="Link budget (Ref UE)" sheetId="29" r:id="rId1"/>
    <sheet name="Link budget (RedCap)" sheetId="31" r:id="rId2"/>
    <sheet name="PDCCH USS" sheetId="32" r:id="rId3"/>
    <sheet name="PDSCH" sheetId="46" r:id="rId4"/>
    <sheet name="PUCCH 2bits" sheetId="47" r:id="rId5"/>
    <sheet name="PUCCH 11bits" sheetId="48" r:id="rId6"/>
    <sheet name="PUCCH 22bits" sheetId="49" r:id="rId7"/>
    <sheet name="PUSCH" sheetId="50" r:id="rId8"/>
    <sheet name="PDCCH CSS" sheetId="51" r:id="rId9"/>
    <sheet name="Msg2" sheetId="52" r:id="rId10"/>
    <sheet name="Msg4" sheetId="53" r:id="rId11"/>
    <sheet name="Msg3" sheetId="54" r:id="rId12"/>
    <sheet name="PBCH" sheetId="56" r:id="rId13"/>
    <sheet name="PRACH B4" sheetId="57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7" i="29" l="1"/>
  <c r="C67" i="29"/>
  <c r="D66" i="29"/>
  <c r="E58" i="29"/>
  <c r="C58" i="29"/>
  <c r="D57" i="29"/>
  <c r="C41" i="57" l="1"/>
  <c r="C43" i="57" s="1"/>
  <c r="C50" i="57" s="1"/>
  <c r="C64" i="57" s="1"/>
  <c r="B41" i="57"/>
  <c r="C39" i="57"/>
  <c r="B39" i="57"/>
  <c r="C30" i="57"/>
  <c r="B30" i="57"/>
  <c r="C18" i="57"/>
  <c r="C25" i="57" s="1"/>
  <c r="C52" i="57" s="1"/>
  <c r="C61" i="57" s="1"/>
  <c r="B18" i="57"/>
  <c r="B25" i="57" s="1"/>
  <c r="C42" i="56"/>
  <c r="C17" i="56" s="1"/>
  <c r="D42" i="56"/>
  <c r="B42" i="56"/>
  <c r="D17" i="56"/>
  <c r="B17" i="56"/>
  <c r="D40" i="56"/>
  <c r="D44" i="56" s="1"/>
  <c r="D51" i="56" s="1"/>
  <c r="C40" i="56"/>
  <c r="C44" i="56" s="1"/>
  <c r="C51" i="56" s="1"/>
  <c r="B40" i="56"/>
  <c r="D30" i="56"/>
  <c r="C30" i="56"/>
  <c r="B30" i="56"/>
  <c r="D18" i="56"/>
  <c r="C18" i="56"/>
  <c r="B18" i="56"/>
  <c r="D16" i="56"/>
  <c r="C16" i="56"/>
  <c r="B16" i="56"/>
  <c r="C42" i="54"/>
  <c r="B42" i="54"/>
  <c r="C40" i="54"/>
  <c r="B40" i="54"/>
  <c r="C30" i="54"/>
  <c r="B30" i="54"/>
  <c r="B26" i="54"/>
  <c r="C18" i="54"/>
  <c r="C26" i="54" s="1"/>
  <c r="B18" i="54"/>
  <c r="C42" i="53"/>
  <c r="C17" i="53" s="1"/>
  <c r="D42" i="53"/>
  <c r="D17" i="53" s="1"/>
  <c r="B42" i="53"/>
  <c r="B17" i="53" s="1"/>
  <c r="D40" i="53"/>
  <c r="D44" i="53" s="1"/>
  <c r="D51" i="53" s="1"/>
  <c r="C40" i="53"/>
  <c r="C44" i="53" s="1"/>
  <c r="C51" i="53" s="1"/>
  <c r="B40" i="53"/>
  <c r="D30" i="53"/>
  <c r="C30" i="53"/>
  <c r="B30" i="53"/>
  <c r="D18" i="53"/>
  <c r="C18" i="53"/>
  <c r="B18" i="53"/>
  <c r="D16" i="53"/>
  <c r="C16" i="53"/>
  <c r="B16" i="53"/>
  <c r="C42" i="52"/>
  <c r="C17" i="52" s="1"/>
  <c r="D42" i="52"/>
  <c r="D44" i="52" s="1"/>
  <c r="D51" i="52" s="1"/>
  <c r="B42" i="52"/>
  <c r="B17" i="52" s="1"/>
  <c r="D40" i="52"/>
  <c r="C40" i="52"/>
  <c r="B40" i="52"/>
  <c r="D30" i="52"/>
  <c r="C30" i="52"/>
  <c r="B30" i="52"/>
  <c r="D18" i="52"/>
  <c r="C18" i="52"/>
  <c r="B18" i="52"/>
  <c r="D16" i="52"/>
  <c r="C16" i="52"/>
  <c r="B16" i="52"/>
  <c r="D41" i="51"/>
  <c r="D17" i="51" s="1"/>
  <c r="C41" i="51"/>
  <c r="C43" i="51" s="1"/>
  <c r="C50" i="51" s="1"/>
  <c r="B41" i="51"/>
  <c r="B17" i="51" s="1"/>
  <c r="D39" i="51"/>
  <c r="D43" i="51" s="1"/>
  <c r="D50" i="51" s="1"/>
  <c r="C39" i="51"/>
  <c r="B39" i="51"/>
  <c r="D30" i="51"/>
  <c r="C30" i="51"/>
  <c r="B30" i="51"/>
  <c r="D18" i="51"/>
  <c r="C18" i="51"/>
  <c r="B18" i="51"/>
  <c r="D16" i="51"/>
  <c r="C16" i="51"/>
  <c r="B16" i="51"/>
  <c r="C42" i="50"/>
  <c r="C40" i="50"/>
  <c r="C44" i="50" s="1"/>
  <c r="C51" i="50" s="1"/>
  <c r="C65" i="50" s="1"/>
  <c r="C30" i="50"/>
  <c r="C18" i="50"/>
  <c r="C26" i="50" s="1"/>
  <c r="B42" i="50"/>
  <c r="B40" i="50"/>
  <c r="B44" i="50" s="1"/>
  <c r="B51" i="50" s="1"/>
  <c r="B65" i="50" s="1"/>
  <c r="B30" i="50"/>
  <c r="B18" i="50"/>
  <c r="B26" i="50" s="1"/>
  <c r="B53" i="50" s="1"/>
  <c r="B62" i="50" s="1"/>
  <c r="C41" i="49"/>
  <c r="B41" i="49"/>
  <c r="C39" i="49"/>
  <c r="B39" i="49"/>
  <c r="B43" i="49" s="1"/>
  <c r="B50" i="49" s="1"/>
  <c r="B64" i="49" s="1"/>
  <c r="C30" i="49"/>
  <c r="B30" i="49"/>
  <c r="B25" i="49"/>
  <c r="C18" i="49"/>
  <c r="C25" i="49" s="1"/>
  <c r="B18" i="49"/>
  <c r="B53" i="54" l="1"/>
  <c r="B62" i="54" s="1"/>
  <c r="B44" i="54"/>
  <c r="B51" i="54" s="1"/>
  <c r="B65" i="54" s="1"/>
  <c r="C44" i="54"/>
  <c r="C51" i="54" s="1"/>
  <c r="C65" i="54" s="1"/>
  <c r="C53" i="50"/>
  <c r="C62" i="50" s="1"/>
  <c r="B52" i="49"/>
  <c r="B61" i="49" s="1"/>
  <c r="C43" i="49"/>
  <c r="C50" i="49" s="1"/>
  <c r="C64" i="49" s="1"/>
  <c r="C44" i="52"/>
  <c r="C51" i="52" s="1"/>
  <c r="B43" i="51"/>
  <c r="B50" i="51" s="1"/>
  <c r="B64" i="51" s="1"/>
  <c r="B43" i="57"/>
  <c r="B50" i="57" s="1"/>
  <c r="B64" i="57" s="1"/>
  <c r="B44" i="56"/>
  <c r="B51" i="56" s="1"/>
  <c r="B65" i="56" s="1"/>
  <c r="B26" i="56"/>
  <c r="C65" i="56"/>
  <c r="C26" i="56"/>
  <c r="C53" i="56" s="1"/>
  <c r="C62" i="56" s="1"/>
  <c r="D65" i="56"/>
  <c r="D26" i="56"/>
  <c r="D53" i="56" s="1"/>
  <c r="D62" i="56" s="1"/>
  <c r="D65" i="53"/>
  <c r="D26" i="53"/>
  <c r="D53" i="53" s="1"/>
  <c r="D62" i="53" s="1"/>
  <c r="C65" i="53"/>
  <c r="C26" i="53"/>
  <c r="C53" i="53" s="1"/>
  <c r="C62" i="53" s="1"/>
  <c r="B26" i="53"/>
  <c r="B44" i="53"/>
  <c r="B51" i="53" s="1"/>
  <c r="B65" i="53" s="1"/>
  <c r="B44" i="52"/>
  <c r="B51" i="52" s="1"/>
  <c r="B65" i="52" s="1"/>
  <c r="C65" i="52"/>
  <c r="C26" i="52"/>
  <c r="C53" i="52" s="1"/>
  <c r="C62" i="52" s="1"/>
  <c r="D17" i="52"/>
  <c r="B26" i="52"/>
  <c r="B25" i="51"/>
  <c r="D64" i="51"/>
  <c r="D25" i="51"/>
  <c r="D52" i="51" s="1"/>
  <c r="D61" i="51" s="1"/>
  <c r="C17" i="51"/>
  <c r="B52" i="57" l="1"/>
  <c r="B61" i="57" s="1"/>
  <c r="C53" i="54"/>
  <c r="C62" i="54" s="1"/>
  <c r="C52" i="49"/>
  <c r="C61" i="49" s="1"/>
  <c r="B53" i="56"/>
  <c r="B62" i="56" s="1"/>
  <c r="B53" i="53"/>
  <c r="B62" i="53" s="1"/>
  <c r="B53" i="52"/>
  <c r="B62" i="52" s="1"/>
  <c r="B52" i="51"/>
  <c r="B61" i="51" s="1"/>
  <c r="D65" i="52"/>
  <c r="D26" i="52"/>
  <c r="D53" i="52" s="1"/>
  <c r="D62" i="52" s="1"/>
  <c r="C64" i="51"/>
  <c r="C25" i="51"/>
  <c r="C52" i="51" s="1"/>
  <c r="C61" i="51" s="1"/>
  <c r="C41" i="48" l="1"/>
  <c r="C43" i="48" s="1"/>
  <c r="C50" i="48" s="1"/>
  <c r="C64" i="48" s="1"/>
  <c r="B41" i="48"/>
  <c r="C39" i="48"/>
  <c r="B39" i="48"/>
  <c r="C30" i="48"/>
  <c r="B30" i="48"/>
  <c r="C18" i="48"/>
  <c r="C25" i="48" s="1"/>
  <c r="B18" i="48"/>
  <c r="B25" i="48" s="1"/>
  <c r="C41" i="47"/>
  <c r="C39" i="47"/>
  <c r="C43" i="47" s="1"/>
  <c r="C50" i="47" s="1"/>
  <c r="C64" i="47" s="1"/>
  <c r="C30" i="47"/>
  <c r="C18" i="47"/>
  <c r="C25" i="47" s="1"/>
  <c r="B41" i="47"/>
  <c r="B39" i="47"/>
  <c r="B43" i="47" s="1"/>
  <c r="B50" i="47" s="1"/>
  <c r="B64" i="47" s="1"/>
  <c r="B30" i="47"/>
  <c r="B18" i="47"/>
  <c r="B25" i="47" s="1"/>
  <c r="D42" i="46"/>
  <c r="D17" i="46" s="1"/>
  <c r="D40" i="46"/>
  <c r="D44" i="46" s="1"/>
  <c r="D51" i="46" s="1"/>
  <c r="D30" i="46"/>
  <c r="D18" i="46"/>
  <c r="D16" i="46"/>
  <c r="C42" i="46"/>
  <c r="C17" i="46" s="1"/>
  <c r="C40" i="46"/>
  <c r="C44" i="46" s="1"/>
  <c r="C51" i="46" s="1"/>
  <c r="C30" i="46"/>
  <c r="C18" i="46"/>
  <c r="C16" i="46"/>
  <c r="B42" i="46"/>
  <c r="B17" i="46" s="1"/>
  <c r="B40" i="46"/>
  <c r="B30" i="46"/>
  <c r="B18" i="46"/>
  <c r="B16" i="46"/>
  <c r="D41" i="32"/>
  <c r="D17" i="32" s="1"/>
  <c r="D39" i="32"/>
  <c r="D30" i="32"/>
  <c r="D18" i="32"/>
  <c r="D16" i="32"/>
  <c r="C41" i="32"/>
  <c r="C17" i="32" s="1"/>
  <c r="C39" i="32"/>
  <c r="C30" i="32"/>
  <c r="C18" i="32"/>
  <c r="C16" i="32"/>
  <c r="B41" i="32"/>
  <c r="B17" i="32" s="1"/>
  <c r="B39" i="32"/>
  <c r="B43" i="32" s="1"/>
  <c r="B50" i="32" s="1"/>
  <c r="B30" i="32"/>
  <c r="B18" i="32"/>
  <c r="B16" i="32"/>
  <c r="E23" i="31"/>
  <c r="E31" i="31" s="1"/>
  <c r="D23" i="31"/>
  <c r="D30" i="31" s="1"/>
  <c r="E23" i="29"/>
  <c r="D23" i="29"/>
  <c r="C47" i="31"/>
  <c r="C22" i="31" s="1"/>
  <c r="E47" i="31"/>
  <c r="D46" i="31"/>
  <c r="B46" i="31"/>
  <c r="E45" i="31"/>
  <c r="C45" i="31"/>
  <c r="D44" i="31"/>
  <c r="D48" i="31" s="1"/>
  <c r="D55" i="31" s="1"/>
  <c r="D69" i="31" s="1"/>
  <c r="B44" i="31"/>
  <c r="B48" i="31" s="1"/>
  <c r="B55" i="31" s="1"/>
  <c r="E35" i="31"/>
  <c r="D35" i="31"/>
  <c r="C35" i="31"/>
  <c r="B35" i="31"/>
  <c r="C23" i="31"/>
  <c r="B23" i="31"/>
  <c r="B22" i="31"/>
  <c r="C21" i="31"/>
  <c r="B21" i="31"/>
  <c r="B52" i="47" l="1"/>
  <c r="B61" i="47" s="1"/>
  <c r="C52" i="47"/>
  <c r="C61" i="47" s="1"/>
  <c r="C52" i="48"/>
  <c r="C61" i="48" s="1"/>
  <c r="B43" i="48"/>
  <c r="B50" i="48" s="1"/>
  <c r="B64" i="48" s="1"/>
  <c r="B25" i="32"/>
  <c r="B52" i="32" s="1"/>
  <c r="B61" i="32" s="1"/>
  <c r="D43" i="32"/>
  <c r="D50" i="32" s="1"/>
  <c r="D64" i="32" s="1"/>
  <c r="D57" i="31"/>
  <c r="D66" i="31" s="1"/>
  <c r="E58" i="31"/>
  <c r="E67" i="31" s="1"/>
  <c r="B44" i="46"/>
  <c r="B51" i="46" s="1"/>
  <c r="B65" i="46" s="1"/>
  <c r="D65" i="46"/>
  <c r="D26" i="46"/>
  <c r="D53" i="46" s="1"/>
  <c r="D62" i="46" s="1"/>
  <c r="C65" i="46"/>
  <c r="C26" i="46"/>
  <c r="C53" i="46" s="1"/>
  <c r="C62" i="46" s="1"/>
  <c r="B26" i="46"/>
  <c r="B53" i="46" s="1"/>
  <c r="B62" i="46" s="1"/>
  <c r="C43" i="32"/>
  <c r="C50" i="32" s="1"/>
  <c r="C64" i="32" s="1"/>
  <c r="D25" i="32"/>
  <c r="C25" i="32"/>
  <c r="B64" i="32"/>
  <c r="C49" i="31"/>
  <c r="C56" i="31" s="1"/>
  <c r="C70" i="31" s="1"/>
  <c r="E49" i="31"/>
  <c r="E56" i="31" s="1"/>
  <c r="E70" i="31" s="1"/>
  <c r="C31" i="31"/>
  <c r="C58" i="31" s="1"/>
  <c r="C67" i="31" s="1"/>
  <c r="B69" i="31"/>
  <c r="B30" i="31"/>
  <c r="B57" i="31" s="1"/>
  <c r="B66" i="31" s="1"/>
  <c r="B52" i="48" l="1"/>
  <c r="B61" i="48" s="1"/>
  <c r="D52" i="32"/>
  <c r="D61" i="32" s="1"/>
  <c r="C52" i="32"/>
  <c r="C61" i="32" s="1"/>
  <c r="E47" i="29"/>
  <c r="C47" i="29"/>
  <c r="C22" i="29" s="1"/>
  <c r="B46" i="29"/>
  <c r="B22" i="29" s="1"/>
  <c r="E35" i="29"/>
  <c r="D35" i="29"/>
  <c r="C35" i="29"/>
  <c r="B35" i="29"/>
  <c r="E31" i="29"/>
  <c r="D30" i="29"/>
  <c r="C23" i="29"/>
  <c r="B23" i="29"/>
  <c r="C21" i="29"/>
  <c r="B21" i="29"/>
  <c r="B30" i="29" l="1"/>
  <c r="B57" i="29" s="1"/>
  <c r="B66" i="29" s="1"/>
  <c r="C31" i="29"/>
  <c r="B44" i="29" l="1"/>
  <c r="B48" i="29" s="1"/>
  <c r="B55" i="29" s="1"/>
  <c r="B69" i="29" s="1"/>
  <c r="D46" i="29"/>
  <c r="D44" i="29"/>
  <c r="E45" i="29"/>
  <c r="C45" i="29"/>
  <c r="D48" i="29" l="1"/>
  <c r="D55" i="29" s="1"/>
  <c r="C49" i="29"/>
  <c r="C56" i="29" s="1"/>
  <c r="C70" i="29" s="1"/>
  <c r="E49" i="29"/>
  <c r="D69" i="29" l="1"/>
  <c r="E56" i="29"/>
  <c r="E70" i="29" l="1"/>
</calcChain>
</file>

<file path=xl/sharedStrings.xml><?xml version="1.0" encoding="utf-8"?>
<sst xmlns="http://schemas.openxmlformats.org/spreadsheetml/2006/main" count="1655" uniqueCount="112">
  <si>
    <t>Item</t>
  </si>
  <si>
    <t>System configuration</t>
  </si>
  <si>
    <t>Carrier frequency (GHz)</t>
  </si>
  <si>
    <t>Transmission bit rate for control channel (bit/s)</t>
  </si>
  <si>
    <t>Transmission bit rate for data channel (bit/s)</t>
  </si>
  <si>
    <t>Target packet error rate for the required SNR in item (19a) for control channel</t>
  </si>
  <si>
    <t>Target packet error rate for the required SNR in item (19b) for data channel</t>
  </si>
  <si>
    <t>Transmitter</t>
  </si>
  <si>
    <t>(6) Control channel power boosting gain (dB)</t>
  </si>
  <si>
    <t>(7) Data channel power loss due to pilot/control boosting (dB)</t>
  </si>
  <si>
    <t>(8) Cable, connector, combiner, body losses, etc. (enumerate sources) (dB) (feeder loss must be included for and only for downlink)</t>
  </si>
  <si>
    <t>Receiver</t>
  </si>
  <si>
    <t>(12) Cable, connector, combiner, body losses, etc. (enumerate sources) (dB) (feeder loss must be included for and only for uplink)</t>
  </si>
  <si>
    <t>(13) Receiver noise figure (dB)</t>
  </si>
  <si>
    <t>(14) Thermal noise density (dBm/Hz)</t>
  </si>
  <si>
    <t xml:space="preserve">(15b) Receiver interference density for data channel (dBm/Hz) 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</si>
  <si>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</si>
  <si>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</si>
  <si>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</si>
  <si>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 xml:space="preserve">(19b) Required SNR for the data channel (dB) </t>
  </si>
  <si>
    <t>(20) Receiver implementation margin (dB)</t>
  </si>
  <si>
    <t>Calculation of available pathloss</t>
  </si>
  <si>
    <t>(24) Lognormal shadow fading std deviation (dB)</t>
  </si>
  <si>
    <t>(25a) Shadow fading margin for control channel (function of the cell area reliability and (24)) (dB)</t>
  </si>
  <si>
    <t xml:space="preserve">(25b) Shadow fading margin for data channel (function of the cell area reliability and (24)) (dB) </t>
  </si>
  <si>
    <t>(26) BS selection/macro-diversity gain (dB)</t>
  </si>
  <si>
    <t>(27) Penetration margin (dB)</t>
  </si>
  <si>
    <t>(28) Other gains (dB) (if any please specify)</t>
  </si>
  <si>
    <t>-</t>
  </si>
  <si>
    <t>UE speed (km/h)</t>
  </si>
  <si>
    <t>DL Control</t>
  </si>
  <si>
    <t>DL Data</t>
  </si>
  <si>
    <t>UL Control</t>
  </si>
  <si>
    <t>UL Data</t>
  </si>
  <si>
    <t>Note</t>
  </si>
  <si>
    <t>CE SI agreement</t>
  </si>
  <si>
    <t>TDL-C, NLOS</t>
  </si>
  <si>
    <t>According to TR37.910</t>
  </si>
  <si>
    <t>Total carrier bandwidth (MHz)</t>
  </si>
  <si>
    <t>(3bis) Transmit power for occupied channel bandwidth for control channel (17a) or data channel (17b)</t>
  </si>
  <si>
    <t>replace (3) with (3bis)</t>
  </si>
  <si>
    <t>(9a) Control channel EIRP = (3bis) + (4) + (5) + (6) – (8) dBm</t>
  </si>
  <si>
    <t>(9b) Data channel EIRP = (3bis) + (4) + (5) – (7) – (8)  dBm</t>
  </si>
  <si>
    <t>Company declare according to LLS results</t>
  </si>
  <si>
    <t>No HARQ</t>
  </si>
  <si>
    <t>(22a) Receiver sensitivity for control channel         = (18a) + (19a) + (20) – (21a)  dBm</t>
  </si>
  <si>
    <t>(22b) Receiver sensitivity for data channel          = (18b) + (19b) + (20) – (21b)  dBm</t>
  </si>
  <si>
    <t>According to CE SI definition</t>
  </si>
  <si>
    <t>legend</t>
  </si>
  <si>
    <t>Company declared values (companies are supposed to only change the values in these cells)</t>
  </si>
  <si>
    <t xml:space="preserve">Important metrics (MIL, MPL, MCL)      </t>
  </si>
  <si>
    <t>Total transmit power for total system bandwidth</t>
  </si>
  <si>
    <t>Added according to CE SI agreement
DL: adjusted according to occupied BW
UL: fixed to 23dBm</t>
  </si>
  <si>
    <t>(11) Receiver antenna gain (dB) at antenna gain component 3 &amp; antenna gain component 4  = (11a) +10*log10( (10) / (10bis) ) - (11b)  (dB) for downlink; and 
                     = (11a) +10*log10( (10) / (2a) ) - (11b)  (dB) for uplink</t>
  </si>
  <si>
    <t>Added according to CE SI agreement
For FR1, delta3 is zero.
For FR2, delta3 is channel procedure/dependent, and reported by companies</t>
  </si>
  <si>
    <t>Added according to CE SI agreements</t>
  </si>
  <si>
    <t>Based on CE SI agreement: 
For 4GHz frequency, 24 and 33 dBm/MHz
For 2.6 GHz frequency, 33 dBm/MHz
For 700MH, 36 dBm/MHz</t>
  </si>
  <si>
    <t>companly declare the values (e.g. obtained by SLS, the ones for ITU self-evulation, etc)</t>
  </si>
  <si>
    <t>H-ARQ gain is included in sensitivity</t>
  </si>
  <si>
    <t>(40a) MCL for control channel = (3bis) + (6) −  (22a)  + (5) + (11bis) dB</t>
  </si>
  <si>
    <t>(40b) MCL for data channel = (3bis) − (7) − (22b)  + (5) + (11bis) dB</t>
  </si>
  <si>
    <t>(4) Transmitter antenna gain (dB) at antenna gain component 3 &amp; antenna gain component 4  = (4a) +10*log10( (1) / (2a) ) - (4b)  (dB) for downlink, and 
                    = (4a) +10*log10( (1) / (2b) ) - (4b)  (dB) for uplink</t>
  </si>
  <si>
    <t>Ref UE 
(NLoS O-to-I)</t>
  </si>
  <si>
    <t>RedCap UE, 2 Rx
(NLoS O-to-I)</t>
  </si>
  <si>
    <t>RedCap UE, 1 Rx
(NLoS O-to-I)</t>
  </si>
  <si>
    <t>RedCap UE
(NLoS O-to-I)</t>
  </si>
  <si>
    <t>(11b) Receiver antena gain correction factor at antenna gain component 3 &amp; antenna gain component 4 (dB)
Note: delta2 for uplink, and delta3 for downlink</t>
  </si>
  <si>
    <t>(4b) Transmitter antenna gain correction factor at antenna gain component 3 &amp; antenna gain component 4 (dB)
Note: delta2 for downlink and delta3 for uplink</t>
  </si>
  <si>
    <r>
      <t xml:space="preserve">Urban, </t>
    </r>
    <r>
      <rPr>
        <b/>
        <sz val="11"/>
        <color rgb="FFFF0000"/>
        <rFont val="Times New Roman"/>
        <family val="1"/>
      </rPr>
      <t>4.0GHz</t>
    </r>
    <r>
      <rPr>
        <b/>
        <sz val="11"/>
        <color theme="1"/>
        <rFont val="Times New Roman"/>
        <family val="1"/>
      </rPr>
      <t xml:space="preserve"> (TDD, </t>
    </r>
    <r>
      <rPr>
        <b/>
        <sz val="11"/>
        <color rgb="FFFF0000"/>
        <rFont val="Times New Roman"/>
        <family val="1"/>
      </rPr>
      <t>DDDSUDDSUU (S: 10D:2G:2U)</t>
    </r>
    <r>
      <rPr>
        <b/>
        <sz val="11"/>
        <color theme="1"/>
        <rFont val="Times New Roman"/>
        <family val="1"/>
      </rPr>
      <t>)</t>
    </r>
  </si>
  <si>
    <t>CE SI agreement:
10Mbps for DL and 1Mbps for UL</t>
  </si>
  <si>
    <t>RedCap agreement: 
2Mbps for DL and 1Mbps for UL</t>
  </si>
  <si>
    <t>gNB: According to TR37.910
UE: For Ref UE, based on CE agreement (0 dBi for FR1 and 5 dBi for FR2). For RedCap, can adjust for UE antenna efficiency loss for FR1.</t>
  </si>
  <si>
    <t>Example: Company 1</t>
  </si>
  <si>
    <t>Target missed detection rate at 0.1% false alarm probability for the required SNR in item (19a) for control channel</t>
  </si>
  <si>
    <t>Based on the CE agreement, company can declare the values, including the values for IMT-2020 self-evaluation and/or using 0dB. For (27), the scenario "O-to-I" or "O-to-O" shall be declared also. The values used in IMT-2020 (channel model A) for the O-to-I scenario is provided here as a reference.</t>
  </si>
  <si>
    <t>For TDL option 1, the gain of atenna gain component 2 is expressed by 10*log10( (2a) / (2b) ) - delta1 where delta1 is a correction factor and can be different for broadcast and unicast channels. For TDL option 2 &amp; CDL, the gain is 0dB.</t>
  </si>
  <si>
    <t>(1) Number of transmit antennas.</t>
  </si>
  <si>
    <t>(2a) # of gNB TXRUs</t>
  </si>
  <si>
    <t>(2b) Number of transmit chains</t>
  </si>
  <si>
    <t>(3a) Downlink Power Spectrum Density (dBm/MHz)</t>
  </si>
  <si>
    <t>(3b) Total transmit power for carrier bandwidth (dBm)</t>
  </si>
  <si>
    <t>(4a) Transmitter antenna element gain (dBi)</t>
  </si>
  <si>
    <t>(5) Transmitter antenna gain (dB) at antenna gain component 2
Note: void (=zero) for uplink</t>
  </si>
  <si>
    <t>(10bis) Number of receive chains</t>
  </si>
  <si>
    <t>(10) Number of receive antennas</t>
  </si>
  <si>
    <t>(11a) Receiver antenna element gain (dBi)</t>
  </si>
  <si>
    <r>
      <t xml:space="preserve">(11bis) Receiver </t>
    </r>
    <r>
      <rPr>
        <b/>
        <strike/>
        <sz val="11"/>
        <rFont val="Times New Roman"/>
        <family val="1"/>
      </rPr>
      <t>a</t>
    </r>
    <r>
      <rPr>
        <b/>
        <sz val="11"/>
        <rFont val="Times New Roman"/>
        <family val="1"/>
      </rPr>
      <t>ntenna gain (dB) at antenna gain component 2
Note: void (=zero) for downlink</t>
    </r>
  </si>
  <si>
    <t>(15a) Receiver interference density for control channel (dBm/Hz)</t>
  </si>
  <si>
    <t>(16a) Total noise plus interference density for control channel        = 10 log (10^(((13) + (14))/10) + 10^((15a)/10))  dBm/Hz</t>
  </si>
  <si>
    <t xml:space="preserve">(16b) Total noise plus interference density for data channel        = 10 log (10^(((13) + (14))/10) + 10^((15b)/10))  dBm/Hz </t>
  </si>
  <si>
    <t>(17a) Occupied channel bandwidth for control channel (Hz)</t>
  </si>
  <si>
    <t>(17b) Occupied channel bandwidth for data channel (Hz)</t>
  </si>
  <si>
    <t>(21a) H-ARQ gain for control channel (dB)
Note: Only applicable if HARQ is not considered in LLS</t>
  </si>
  <si>
    <t>(21b) H-ARQ gain for data channel (dB)
Note: Only applicable if HARQ is not considered in LLS</t>
  </si>
  <si>
    <t>(23a) Hardware link budget for control channel (MIL) = (9a) + (11) + (11bis) − (12) − (22a)   dB</t>
  </si>
  <si>
    <t>(23b) Hardware link budget for data channel (MIL) = (9b) + (11) + (11bis) − (12) − (22b)  dB</t>
  </si>
  <si>
    <t>(29b) Available path loss for data channel           = (23b) – (25b) + (26) – (27) + (28) dB</t>
  </si>
  <si>
    <t>(29a) Available path loss for control channel          = (23a) – (25a) + (26) – (27) + (28) dB</t>
  </si>
  <si>
    <t>RedCap second choice for FR1 TDD</t>
  </si>
  <si>
    <t>gNB: based on CE SI agreement (192 for 4GHz and 2.6GHz, and 16 for 700MHz)
UE: based on UE capability</t>
  </si>
  <si>
    <t>gNB: CE SI agreement (64 for 2.6GHz and 4GHz,  2 or 4 TXRUs for 700MHz)</t>
  </si>
  <si>
    <t>gNB: based on CE SI agreement (Companies are encouraged to use 4 for 2.6 GHz and 2 for 700 MHz for easily comparing the results)
UE: based on UE capability</t>
  </si>
  <si>
    <t>gNB: based on CE SI agreement (Companies are encouraged to use 4 for 2.6 GHz and 2 for 700 MHz for easily comparing the results)
UE: based on UE capability. For FR1, the value is supposed to be equal to (10)</t>
  </si>
  <si>
    <t>Varying across different channels, limited by max UE bandwidth.</t>
  </si>
  <si>
    <t>According to CE SI definition, Rx loss is included MIL</t>
  </si>
  <si>
    <t xml:space="preserve">(16a) Total noise plus interference density for control channel        = 10 log (10^(((13) + (14))/10) + 10^((15a)/10))  dBm/Hz </t>
  </si>
  <si>
    <t>(16b) Total noise plus interference density for data channel        = 10 log (10^(((13) + (14))/10) + 10^((15b)/10))  dBm/Hz</t>
  </si>
  <si>
    <t>(29a) Available path loss for control channel          = (23a) – (25a) + (26) – (27) + (28)  dB</t>
  </si>
  <si>
    <t>(29b) Available path loss for data channel           = (23b) – (25b) + (26) – (27) + (28)  dB</t>
  </si>
  <si>
    <t>(11bis) Receiver antenna gain (dB) at antenna gain component 2
Note: void (=zero) for downlink</t>
  </si>
  <si>
    <t xml:space="preserve">(10) Number of receive antennas </t>
  </si>
  <si>
    <t>Pathloss model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</si>
</sst>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000_ "/>
    <numFmt numFmtId="165" formatCode="0.00_ "/>
  </numFmts>
  <fonts count="11">
    <font>
      <sz val="12"/>
      <name val="宋体"/>
      <charset val="134"/>
    </font>
    <font>
      <sz val="11"/>
      <name val="Times New Roman"/>
      <family val="1"/>
    </font>
    <font>
      <sz val="12"/>
      <name val="宋体"/>
      <family val="3"/>
      <charset val="13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宋体"/>
      <family val="3"/>
      <charset val="134"/>
    </font>
    <font>
      <b/>
      <sz val="11"/>
      <color theme="9" tint="-0.249977111117893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1"/>
      <name val="Times New Roman"/>
      <family val="1"/>
    </font>
    <font>
      <b/>
      <strike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65">
    <xf numFmtId="0" fontId="0" fillId="0" borderId="0" xfId="0">
      <alignment vertical="center"/>
    </xf>
    <xf numFmtId="0" fontId="2" fillId="0" borderId="0" xfId="1">
      <alignment vertical="center"/>
    </xf>
    <xf numFmtId="165" fontId="4" fillId="0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vertical="center" wrapText="1"/>
    </xf>
    <xf numFmtId="165" fontId="3" fillId="2" borderId="1" xfId="1" applyNumberFormat="1" applyFont="1" applyFill="1" applyBorder="1" applyAlignment="1">
      <alignment vertical="center" wrapText="1"/>
    </xf>
    <xf numFmtId="165" fontId="4" fillId="0" borderId="1" xfId="1" applyNumberFormat="1" applyFont="1" applyBorder="1" applyAlignment="1">
      <alignment horizontal="center" vertical="center" wrapText="1"/>
    </xf>
    <xf numFmtId="9" fontId="4" fillId="0" borderId="1" xfId="1" applyNumberFormat="1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justify" vertical="center"/>
    </xf>
    <xf numFmtId="164" fontId="2" fillId="0" borderId="0" xfId="1" applyNumberFormat="1">
      <alignment vertical="center"/>
    </xf>
    <xf numFmtId="165" fontId="5" fillId="0" borderId="0" xfId="1" applyNumberFormat="1" applyFont="1" applyAlignment="1">
      <alignment horizontal="center" vertical="center"/>
    </xf>
    <xf numFmtId="0" fontId="2" fillId="0" borderId="0" xfId="1" applyFont="1" applyAlignment="1">
      <alignment vertical="center" wrapText="1"/>
    </xf>
    <xf numFmtId="0" fontId="5" fillId="0" borderId="0" xfId="1" applyFont="1">
      <alignment vertical="center"/>
    </xf>
    <xf numFmtId="165" fontId="5" fillId="0" borderId="0" xfId="1" applyNumberFormat="1" applyFont="1">
      <alignment vertical="center"/>
    </xf>
    <xf numFmtId="0" fontId="4" fillId="4" borderId="1" xfId="1" applyFont="1" applyFill="1" applyBorder="1" applyAlignment="1">
      <alignment horizontal="justify" vertical="center" wrapText="1"/>
    </xf>
    <xf numFmtId="9" fontId="4" fillId="0" borderId="1" xfId="1" applyNumberFormat="1" applyFont="1" applyBorder="1" applyAlignment="1">
      <alignment horizontal="center" vertical="center" wrapText="1"/>
    </xf>
    <xf numFmtId="0" fontId="3" fillId="5" borderId="1" xfId="1" applyFont="1" applyFill="1" applyBorder="1" applyAlignment="1">
      <alignment horizontal="justify" vertical="center" wrapText="1"/>
    </xf>
    <xf numFmtId="165" fontId="4" fillId="5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/>
    </xf>
    <xf numFmtId="0" fontId="6" fillId="2" borderId="1" xfId="1" applyFont="1" applyFill="1" applyBorder="1" applyAlignment="1">
      <alignment horizontal="justify" vertical="center" wrapText="1"/>
    </xf>
    <xf numFmtId="0" fontId="4" fillId="5" borderId="1" xfId="1" applyFont="1" applyFill="1" applyBorder="1" applyAlignment="1">
      <alignment horizontal="justify" vertical="center" wrapText="1"/>
    </xf>
    <xf numFmtId="0" fontId="1" fillId="0" borderId="0" xfId="1" applyFont="1">
      <alignment vertical="center"/>
    </xf>
    <xf numFmtId="165" fontId="1" fillId="0" borderId="0" xfId="1" applyNumberFormat="1" applyFont="1" applyAlignment="1">
      <alignment horizontal="center" vertical="center"/>
    </xf>
    <xf numFmtId="165" fontId="1" fillId="0" borderId="0" xfId="1" applyNumberFormat="1" applyFont="1">
      <alignment vertical="center"/>
    </xf>
    <xf numFmtId="0" fontId="1" fillId="0" borderId="1" xfId="1" applyFont="1" applyBorder="1">
      <alignment vertical="center"/>
    </xf>
    <xf numFmtId="0" fontId="1" fillId="0" borderId="1" xfId="1" applyFont="1" applyBorder="1" applyAlignment="1">
      <alignment vertical="center" wrapText="1"/>
    </xf>
    <xf numFmtId="0" fontId="1" fillId="3" borderId="1" xfId="1" applyFont="1" applyFill="1" applyBorder="1" applyAlignment="1">
      <alignment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horizontal="justify" vertical="center" wrapText="1"/>
    </xf>
    <xf numFmtId="165" fontId="4" fillId="6" borderId="1" xfId="1" applyNumberFormat="1" applyFont="1" applyFill="1" applyBorder="1" applyAlignment="1">
      <alignment horizontal="center" vertical="center" wrapText="1"/>
    </xf>
    <xf numFmtId="165" fontId="5" fillId="6" borderId="1" xfId="1" applyNumberFormat="1" applyFont="1" applyFill="1" applyBorder="1" applyAlignment="1">
      <alignment horizontal="center" vertical="center"/>
    </xf>
    <xf numFmtId="165" fontId="3" fillId="2" borderId="1" xfId="1" applyNumberFormat="1" applyFont="1" applyFill="1" applyBorder="1" applyAlignment="1">
      <alignment horizontal="center" vertical="center" wrapText="1"/>
    </xf>
    <xf numFmtId="0" fontId="1" fillId="6" borderId="1" xfId="1" applyFont="1" applyFill="1" applyBorder="1" applyAlignment="1">
      <alignment vertical="center" wrapText="1"/>
    </xf>
    <xf numFmtId="165" fontId="5" fillId="0" borderId="1" xfId="1" applyNumberFormat="1" applyFont="1" applyFill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/>
    </xf>
    <xf numFmtId="0" fontId="3" fillId="6" borderId="1" xfId="1" applyFont="1" applyFill="1" applyBorder="1" applyAlignment="1">
      <alignment horizontal="justify" vertical="center" wrapText="1"/>
    </xf>
    <xf numFmtId="0" fontId="3" fillId="7" borderId="1" xfId="1" applyFont="1" applyFill="1" applyBorder="1" applyAlignment="1">
      <alignment horizontal="justify" vertical="center" wrapText="1"/>
    </xf>
    <xf numFmtId="0" fontId="4" fillId="7" borderId="1" xfId="1" applyFont="1" applyFill="1" applyBorder="1" applyAlignment="1">
      <alignment horizontal="justify" vertical="center" wrapText="1"/>
    </xf>
    <xf numFmtId="0" fontId="4" fillId="7" borderId="1" xfId="1" applyFont="1" applyFill="1" applyBorder="1" applyAlignment="1">
      <alignment horizontal="justify" vertical="center"/>
    </xf>
    <xf numFmtId="165" fontId="7" fillId="6" borderId="1" xfId="1" applyNumberFormat="1" applyFont="1" applyFill="1" applyBorder="1" applyAlignment="1">
      <alignment horizontal="center" vertical="center" wrapText="1"/>
    </xf>
    <xf numFmtId="0" fontId="1" fillId="4" borderId="1" xfId="1" applyFont="1" applyFill="1" applyBorder="1" applyAlignment="1">
      <alignment horizontal="justify" vertical="center" wrapText="1"/>
    </xf>
    <xf numFmtId="0" fontId="1" fillId="6" borderId="1" xfId="1" applyFont="1" applyFill="1" applyBorder="1" applyAlignment="1">
      <alignment horizontal="justify" vertical="center" wrapText="1"/>
    </xf>
    <xf numFmtId="0" fontId="1" fillId="5" borderId="1" xfId="1" applyFont="1" applyFill="1" applyBorder="1" applyAlignment="1">
      <alignment horizontal="justify" vertical="center" wrapText="1"/>
    </xf>
    <xf numFmtId="0" fontId="9" fillId="5" borderId="1" xfId="1" applyFont="1" applyFill="1" applyBorder="1" applyAlignment="1">
      <alignment horizontal="justify" vertical="center" wrapText="1"/>
    </xf>
    <xf numFmtId="0" fontId="1" fillId="3" borderId="1" xfId="1" applyFont="1" applyFill="1" applyBorder="1" applyAlignment="1">
      <alignment horizontal="justify" vertical="center"/>
    </xf>
    <xf numFmtId="0" fontId="2" fillId="0" borderId="0" xfId="1" applyFont="1">
      <alignment vertical="center"/>
    </xf>
    <xf numFmtId="0" fontId="9" fillId="2" borderId="1" xfId="1" applyFont="1" applyFill="1" applyBorder="1" applyAlignment="1">
      <alignment horizontal="justify" vertical="center" wrapText="1"/>
    </xf>
    <xf numFmtId="165" fontId="1" fillId="0" borderId="1" xfId="1" applyNumberFormat="1" applyFont="1" applyFill="1" applyBorder="1" applyAlignment="1">
      <alignment horizontal="left" vertical="center" wrapText="1"/>
    </xf>
    <xf numFmtId="165" fontId="1" fillId="5" borderId="1" xfId="1" applyNumberFormat="1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vertical="center" wrapText="1"/>
    </xf>
    <xf numFmtId="0" fontId="1" fillId="7" borderId="1" xfId="1" applyFont="1" applyFill="1" applyBorder="1" applyAlignment="1">
      <alignment horizontal="justify" vertical="center" wrapText="1"/>
    </xf>
    <xf numFmtId="0" fontId="9" fillId="7" borderId="1" xfId="1" applyFont="1" applyFill="1" applyBorder="1" applyAlignment="1">
      <alignment horizontal="justify" vertical="center" wrapText="1"/>
    </xf>
    <xf numFmtId="0" fontId="1" fillId="7" borderId="1" xfId="1" applyFont="1" applyFill="1" applyBorder="1" applyAlignment="1">
      <alignment horizontal="justify" vertical="center"/>
    </xf>
    <xf numFmtId="0" fontId="9" fillId="6" borderId="1" xfId="1" applyFont="1" applyFill="1" applyBorder="1" applyAlignment="1">
      <alignment horizontal="justify" vertical="center" wrapText="1"/>
    </xf>
    <xf numFmtId="165" fontId="1" fillId="6" borderId="1" xfId="1" applyNumberFormat="1" applyFont="1" applyFill="1" applyBorder="1" applyAlignment="1">
      <alignment horizontal="center" vertical="center" wrapText="1"/>
    </xf>
    <xf numFmtId="165" fontId="1" fillId="0" borderId="1" xfId="1" applyNumberFormat="1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/>
    </xf>
    <xf numFmtId="165" fontId="3" fillId="2" borderId="1" xfId="1" applyNumberFormat="1" applyFont="1" applyFill="1" applyBorder="1" applyAlignment="1">
      <alignment horizontal="center" vertical="center" wrapText="1"/>
    </xf>
    <xf numFmtId="165" fontId="1" fillId="5" borderId="2" xfId="1" applyNumberFormat="1" applyFont="1" applyFill="1" applyBorder="1" applyAlignment="1">
      <alignment horizontal="center" vertical="center" wrapText="1"/>
    </xf>
    <xf numFmtId="165" fontId="1" fillId="5" borderId="3" xfId="1" applyNumberFormat="1" applyFont="1" applyFill="1" applyBorder="1" applyAlignment="1">
      <alignment horizontal="center" vertical="center" wrapText="1"/>
    </xf>
    <xf numFmtId="165" fontId="1" fillId="5" borderId="4" xfId="1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top" wrapText="1"/>
    </xf>
  </cellXfs>
  <cellStyles count="2">
    <cellStyle name="Normal" xfId="0" builtinId="0"/>
    <cellStyle name="常规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2A569-08F0-4C29-9423-EA9A947E43A3}">
  <dimension ref="A1:F77"/>
  <sheetViews>
    <sheetView tabSelected="1" zoomScaleNormal="100"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4.25"/>
  <cols>
    <col min="1" max="1" width="62.125" style="13" customWidth="1"/>
    <col min="2" max="4" width="15.625" style="11" customWidth="1"/>
    <col min="5" max="5" width="15.625" style="14" customWidth="1"/>
    <col min="6" max="6" width="39.625" style="48" customWidth="1"/>
    <col min="7" max="16384" width="9" style="1"/>
  </cols>
  <sheetData>
    <row r="1" spans="1:6" ht="15">
      <c r="A1" s="29" t="s">
        <v>48</v>
      </c>
    </row>
    <row r="2" spans="1:6" ht="30">
      <c r="A2" s="21" t="s">
        <v>49</v>
      </c>
    </row>
    <row r="3" spans="1:6" ht="15">
      <c r="A3" s="9" t="s">
        <v>50</v>
      </c>
    </row>
    <row r="5" spans="1:6" ht="28.35" customHeight="1">
      <c r="A5" s="3" t="s">
        <v>0</v>
      </c>
      <c r="B5" s="60" t="s">
        <v>68</v>
      </c>
      <c r="C5" s="60"/>
      <c r="D5" s="60"/>
      <c r="E5" s="60"/>
      <c r="F5" s="60"/>
    </row>
    <row r="6" spans="1:6">
      <c r="A6" s="3"/>
      <c r="B6" s="20" t="s">
        <v>30</v>
      </c>
      <c r="C6" s="20" t="s">
        <v>31</v>
      </c>
      <c r="D6" s="20" t="s">
        <v>32</v>
      </c>
      <c r="E6" s="20" t="s">
        <v>33</v>
      </c>
      <c r="F6" s="49" t="s">
        <v>34</v>
      </c>
    </row>
    <row r="7" spans="1:6" ht="15" customHeight="1">
      <c r="A7" s="4" t="s">
        <v>1</v>
      </c>
      <c r="B7" s="5"/>
      <c r="C7" s="5"/>
      <c r="D7" s="5"/>
      <c r="E7" s="5"/>
      <c r="F7" s="25"/>
    </row>
    <row r="8" spans="1:6" ht="15">
      <c r="A8" s="15" t="s">
        <v>2</v>
      </c>
      <c r="B8" s="6">
        <v>2.6</v>
      </c>
      <c r="C8" s="6">
        <v>2.6</v>
      </c>
      <c r="D8" s="6">
        <v>2.6</v>
      </c>
      <c r="E8" s="6">
        <v>2.6</v>
      </c>
      <c r="F8" s="25" t="s">
        <v>98</v>
      </c>
    </row>
    <row r="9" spans="1:6" ht="15">
      <c r="A9" s="15" t="s">
        <v>38</v>
      </c>
      <c r="B9" s="6">
        <v>100</v>
      </c>
      <c r="C9" s="6">
        <v>100</v>
      </c>
      <c r="D9" s="6">
        <v>100</v>
      </c>
      <c r="E9" s="6">
        <v>100</v>
      </c>
      <c r="F9" s="25" t="s">
        <v>35</v>
      </c>
    </row>
    <row r="10" spans="1:6" ht="15">
      <c r="A10" s="15" t="s">
        <v>3</v>
      </c>
      <c r="B10" s="19" t="s">
        <v>28</v>
      </c>
      <c r="C10" s="19" t="s">
        <v>28</v>
      </c>
      <c r="D10" s="19" t="s">
        <v>28</v>
      </c>
      <c r="E10" s="19" t="s">
        <v>28</v>
      </c>
      <c r="F10" s="25"/>
    </row>
    <row r="11" spans="1:6" ht="30">
      <c r="A11" s="15" t="s">
        <v>4</v>
      </c>
      <c r="B11" s="19" t="s">
        <v>28</v>
      </c>
      <c r="C11" s="2">
        <v>10000000</v>
      </c>
      <c r="D11" s="19" t="s">
        <v>28</v>
      </c>
      <c r="E11" s="6">
        <v>1000000</v>
      </c>
      <c r="F11" s="26" t="s">
        <v>69</v>
      </c>
    </row>
    <row r="12" spans="1:6" ht="15">
      <c r="A12" s="15" t="s">
        <v>5</v>
      </c>
      <c r="B12" s="7">
        <v>0.01</v>
      </c>
      <c r="C12" s="19" t="s">
        <v>28</v>
      </c>
      <c r="D12" s="16">
        <v>0.01</v>
      </c>
      <c r="E12" s="19" t="s">
        <v>28</v>
      </c>
      <c r="F12" s="25" t="s">
        <v>35</v>
      </c>
    </row>
    <row r="13" spans="1:6" ht="15">
      <c r="A13" s="15" t="s">
        <v>6</v>
      </c>
      <c r="B13" s="19" t="s">
        <v>28</v>
      </c>
      <c r="C13" s="7">
        <v>0.1</v>
      </c>
      <c r="D13" s="19" t="s">
        <v>28</v>
      </c>
      <c r="E13" s="16">
        <v>0.1</v>
      </c>
      <c r="F13" s="25" t="s">
        <v>35</v>
      </c>
    </row>
    <row r="14" spans="1:6" ht="15">
      <c r="A14" s="15" t="s">
        <v>111</v>
      </c>
      <c r="B14" s="2" t="s">
        <v>36</v>
      </c>
      <c r="C14" s="2" t="s">
        <v>36</v>
      </c>
      <c r="D14" s="2" t="s">
        <v>36</v>
      </c>
      <c r="E14" s="2" t="s">
        <v>36</v>
      </c>
      <c r="F14" s="25" t="s">
        <v>35</v>
      </c>
    </row>
    <row r="15" spans="1:6" ht="15">
      <c r="A15" s="15" t="s">
        <v>29</v>
      </c>
      <c r="B15" s="2">
        <v>3</v>
      </c>
      <c r="C15" s="2">
        <v>3</v>
      </c>
      <c r="D15" s="2">
        <v>3</v>
      </c>
      <c r="E15" s="2">
        <v>3</v>
      </c>
      <c r="F15" s="25" t="s">
        <v>35</v>
      </c>
    </row>
    <row r="16" spans="1:6" ht="15" customHeight="1">
      <c r="A16" s="4" t="s">
        <v>7</v>
      </c>
      <c r="B16" s="5"/>
      <c r="C16" s="5"/>
      <c r="D16" s="5"/>
      <c r="E16" s="5"/>
      <c r="F16" s="25"/>
    </row>
    <row r="17" spans="1:6" ht="45">
      <c r="A17" s="15" t="s">
        <v>76</v>
      </c>
      <c r="B17" s="2">
        <v>192</v>
      </c>
      <c r="C17" s="2">
        <v>192</v>
      </c>
      <c r="D17" s="6">
        <v>1</v>
      </c>
      <c r="E17" s="6">
        <v>1</v>
      </c>
      <c r="F17" s="26" t="s">
        <v>99</v>
      </c>
    </row>
    <row r="18" spans="1:6" ht="30">
      <c r="A18" s="43" t="s">
        <v>77</v>
      </c>
      <c r="B18" s="2">
        <v>64</v>
      </c>
      <c r="C18" s="2">
        <v>64</v>
      </c>
      <c r="D18" s="2">
        <v>64</v>
      </c>
      <c r="E18" s="2">
        <v>64</v>
      </c>
      <c r="F18" s="26" t="s">
        <v>100</v>
      </c>
    </row>
    <row r="19" spans="1:6" ht="60">
      <c r="A19" s="44" t="s">
        <v>78</v>
      </c>
      <c r="B19" s="32">
        <v>4</v>
      </c>
      <c r="C19" s="32">
        <v>4</v>
      </c>
      <c r="D19" s="2">
        <v>1</v>
      </c>
      <c r="E19" s="2">
        <v>1</v>
      </c>
      <c r="F19" s="35" t="s">
        <v>101</v>
      </c>
    </row>
    <row r="20" spans="1:6" ht="60">
      <c r="A20" s="44" t="s">
        <v>79</v>
      </c>
      <c r="B20" s="57">
        <v>24</v>
      </c>
      <c r="C20" s="57">
        <v>24</v>
      </c>
      <c r="D20" s="2" t="s">
        <v>28</v>
      </c>
      <c r="E20" s="2" t="s">
        <v>28</v>
      </c>
      <c r="F20" s="35" t="s">
        <v>56</v>
      </c>
    </row>
    <row r="21" spans="1:6" ht="15">
      <c r="A21" s="43" t="s">
        <v>80</v>
      </c>
      <c r="B21" s="2">
        <f>B20+10*LOG10(B9)</f>
        <v>44</v>
      </c>
      <c r="C21" s="2">
        <f>C20+10*LOG10(C9)</f>
        <v>44</v>
      </c>
      <c r="D21" s="6">
        <v>23</v>
      </c>
      <c r="E21" s="6">
        <v>23</v>
      </c>
      <c r="F21" s="26" t="s">
        <v>51</v>
      </c>
    </row>
    <row r="22" spans="1:6" ht="45">
      <c r="A22" s="15" t="s">
        <v>39</v>
      </c>
      <c r="B22" s="2">
        <f>B20+10*LOG10(B46/1000000)</f>
        <v>36.375437381428746</v>
      </c>
      <c r="C22" s="2">
        <f>C20+10*LOG10(C47/1000000)</f>
        <v>42.57332496431269</v>
      </c>
      <c r="D22" s="6">
        <v>23</v>
      </c>
      <c r="E22" s="6">
        <v>23</v>
      </c>
      <c r="F22" s="26" t="s">
        <v>52</v>
      </c>
    </row>
    <row r="23" spans="1:6" ht="45">
      <c r="A23" s="53" t="s">
        <v>61</v>
      </c>
      <c r="B23" s="2">
        <f>B24+10*LOG10(B17/B18)-B25</f>
        <v>12.771212547196624</v>
      </c>
      <c r="C23" s="2">
        <f>C24+10*LOG10(C17/C18)-C25</f>
        <v>12.771212547196624</v>
      </c>
      <c r="D23" s="2">
        <f>D24+10*LOG10(D17/D19)-D25</f>
        <v>0</v>
      </c>
      <c r="E23" s="2">
        <f>E24+10*LOG10(E17/E19)-E25</f>
        <v>0</v>
      </c>
      <c r="F23" s="50" t="s">
        <v>55</v>
      </c>
    </row>
    <row r="24" spans="1:6" ht="60">
      <c r="A24" s="43" t="s">
        <v>81</v>
      </c>
      <c r="B24" s="2">
        <v>8</v>
      </c>
      <c r="C24" s="2">
        <v>8</v>
      </c>
      <c r="D24" s="6">
        <v>0</v>
      </c>
      <c r="E24" s="6">
        <v>0</v>
      </c>
      <c r="F24" s="26" t="s">
        <v>71</v>
      </c>
    </row>
    <row r="25" spans="1:6" ht="60">
      <c r="A25" s="44" t="s">
        <v>67</v>
      </c>
      <c r="B25" s="32">
        <v>0</v>
      </c>
      <c r="C25" s="32">
        <v>0</v>
      </c>
      <c r="D25" s="2">
        <v>0</v>
      </c>
      <c r="E25" s="2">
        <v>0</v>
      </c>
      <c r="F25" s="35" t="s">
        <v>54</v>
      </c>
    </row>
    <row r="26" spans="1:6" ht="75">
      <c r="A26" s="45" t="s">
        <v>82</v>
      </c>
      <c r="B26" s="18">
        <v>8</v>
      </c>
      <c r="C26" s="18">
        <v>12</v>
      </c>
      <c r="D26" s="2">
        <v>0</v>
      </c>
      <c r="E26" s="2">
        <v>0</v>
      </c>
      <c r="F26" s="51" t="s">
        <v>75</v>
      </c>
    </row>
    <row r="27" spans="1:6" ht="15">
      <c r="A27" s="15" t="s">
        <v>8</v>
      </c>
      <c r="B27" s="2">
        <v>0</v>
      </c>
      <c r="C27" s="2">
        <v>0</v>
      </c>
      <c r="D27" s="6">
        <v>0</v>
      </c>
      <c r="E27" s="6">
        <v>0</v>
      </c>
      <c r="F27" s="25" t="s">
        <v>37</v>
      </c>
    </row>
    <row r="28" spans="1:6" ht="15.75" customHeight="1">
      <c r="A28" s="15" t="s">
        <v>9</v>
      </c>
      <c r="B28" s="2">
        <v>0</v>
      </c>
      <c r="C28" s="2">
        <v>0</v>
      </c>
      <c r="D28" s="6">
        <v>0</v>
      </c>
      <c r="E28" s="6">
        <v>0</v>
      </c>
      <c r="F28" s="25" t="s">
        <v>37</v>
      </c>
    </row>
    <row r="29" spans="1:6" ht="30">
      <c r="A29" s="15" t="s">
        <v>10</v>
      </c>
      <c r="B29" s="2">
        <v>3</v>
      </c>
      <c r="C29" s="2">
        <v>3</v>
      </c>
      <c r="D29" s="6">
        <v>1</v>
      </c>
      <c r="E29" s="6">
        <v>1</v>
      </c>
      <c r="F29" s="25" t="s">
        <v>37</v>
      </c>
    </row>
    <row r="30" spans="1:6" ht="15">
      <c r="A30" s="15" t="s">
        <v>41</v>
      </c>
      <c r="B30" s="2">
        <f>B22+B23+B26+B27-B29</f>
        <v>54.146649928625372</v>
      </c>
      <c r="C30" s="19" t="s">
        <v>28</v>
      </c>
      <c r="D30" s="6">
        <f>D22+D23+D26+D27-D29</f>
        <v>22</v>
      </c>
      <c r="E30" s="19" t="s">
        <v>28</v>
      </c>
      <c r="F30" s="26" t="s">
        <v>40</v>
      </c>
    </row>
    <row r="31" spans="1:6" ht="15">
      <c r="A31" s="15" t="s">
        <v>42</v>
      </c>
      <c r="B31" s="19" t="s">
        <v>28</v>
      </c>
      <c r="C31" s="2">
        <f>C22+C23+C26-C28-C29</f>
        <v>64.344537511509316</v>
      </c>
      <c r="D31" s="19" t="s">
        <v>28</v>
      </c>
      <c r="E31" s="6">
        <f>E22+E23+E26-E28-E29</f>
        <v>22</v>
      </c>
      <c r="F31" s="26" t="s">
        <v>40</v>
      </c>
    </row>
    <row r="32" spans="1:6" ht="15">
      <c r="A32" s="4" t="s">
        <v>11</v>
      </c>
      <c r="B32" s="5"/>
      <c r="C32" s="5"/>
      <c r="D32" s="5"/>
      <c r="E32" s="5"/>
      <c r="F32" s="25"/>
    </row>
    <row r="33" spans="1:6" ht="45">
      <c r="A33" s="15" t="s">
        <v>84</v>
      </c>
      <c r="B33" s="2">
        <v>4</v>
      </c>
      <c r="C33" s="2">
        <v>4</v>
      </c>
      <c r="D33" s="2">
        <v>192</v>
      </c>
      <c r="E33" s="2">
        <v>192</v>
      </c>
      <c r="F33" s="26" t="s">
        <v>99</v>
      </c>
    </row>
    <row r="34" spans="1:6" ht="75">
      <c r="A34" s="44" t="s">
        <v>83</v>
      </c>
      <c r="B34" s="2">
        <v>4</v>
      </c>
      <c r="C34" s="2">
        <v>4</v>
      </c>
      <c r="D34" s="32">
        <v>4</v>
      </c>
      <c r="E34" s="32">
        <v>4</v>
      </c>
      <c r="F34" s="35" t="s">
        <v>102</v>
      </c>
    </row>
    <row r="35" spans="1:6" ht="45">
      <c r="A35" s="43" t="s">
        <v>53</v>
      </c>
      <c r="B35" s="2">
        <f>B36+10*LOG10(B33/B34)-B37</f>
        <v>0</v>
      </c>
      <c r="C35" s="2">
        <f>C36+10*LOG10(C33/C34)-C37</f>
        <v>0</v>
      </c>
      <c r="D35" s="2">
        <f>D36+10*LOG10(D33/D18)-D37</f>
        <v>12.771212547196624</v>
      </c>
      <c r="E35" s="2">
        <f>E36+10*LOG10(E33/E18)-E37</f>
        <v>12.771212547196624</v>
      </c>
      <c r="F35" s="26" t="s">
        <v>55</v>
      </c>
    </row>
    <row r="36" spans="1:6" ht="60">
      <c r="A36" s="43" t="s">
        <v>85</v>
      </c>
      <c r="B36" s="2">
        <v>0</v>
      </c>
      <c r="C36" s="2">
        <v>0</v>
      </c>
      <c r="D36" s="6">
        <v>8</v>
      </c>
      <c r="E36" s="6">
        <v>8</v>
      </c>
      <c r="F36" s="26" t="s">
        <v>71</v>
      </c>
    </row>
    <row r="37" spans="1:6" ht="60">
      <c r="A37" s="44" t="s">
        <v>66</v>
      </c>
      <c r="B37" s="2">
        <v>0</v>
      </c>
      <c r="C37" s="2">
        <v>0</v>
      </c>
      <c r="D37" s="32">
        <v>0</v>
      </c>
      <c r="E37" s="32">
        <v>0</v>
      </c>
      <c r="F37" s="35" t="s">
        <v>54</v>
      </c>
    </row>
    <row r="38" spans="1:6" ht="75">
      <c r="A38" s="46" t="s">
        <v>86</v>
      </c>
      <c r="B38" s="2">
        <v>0</v>
      </c>
      <c r="C38" s="2">
        <v>0</v>
      </c>
      <c r="D38" s="18">
        <v>8</v>
      </c>
      <c r="E38" s="18">
        <v>12</v>
      </c>
      <c r="F38" s="51" t="s">
        <v>75</v>
      </c>
    </row>
    <row r="39" spans="1:6" ht="30">
      <c r="A39" s="15" t="s">
        <v>12</v>
      </c>
      <c r="B39" s="2">
        <v>1</v>
      </c>
      <c r="C39" s="2">
        <v>1</v>
      </c>
      <c r="D39" s="6">
        <v>3</v>
      </c>
      <c r="E39" s="6">
        <v>3</v>
      </c>
      <c r="F39" s="25" t="s">
        <v>37</v>
      </c>
    </row>
    <row r="40" spans="1:6" ht="15">
      <c r="A40" s="15" t="s">
        <v>13</v>
      </c>
      <c r="B40" s="6">
        <v>7</v>
      </c>
      <c r="C40" s="6">
        <v>7</v>
      </c>
      <c r="D40" s="6">
        <v>5</v>
      </c>
      <c r="E40" s="6">
        <v>5</v>
      </c>
      <c r="F40" s="25" t="s">
        <v>37</v>
      </c>
    </row>
    <row r="41" spans="1:6" ht="15">
      <c r="A41" s="15" t="s">
        <v>14</v>
      </c>
      <c r="B41" s="6">
        <v>-174</v>
      </c>
      <c r="C41" s="6">
        <v>-174</v>
      </c>
      <c r="D41" s="6">
        <v>-174</v>
      </c>
      <c r="E41" s="2">
        <v>-174</v>
      </c>
      <c r="F41" s="25"/>
    </row>
    <row r="42" spans="1:6" ht="30">
      <c r="A42" s="31" t="s">
        <v>87</v>
      </c>
      <c r="B42" s="32">
        <v>-999</v>
      </c>
      <c r="C42" s="32" t="s">
        <v>28</v>
      </c>
      <c r="D42" s="32">
        <v>-999</v>
      </c>
      <c r="E42" s="32" t="s">
        <v>28</v>
      </c>
      <c r="F42" s="51" t="s">
        <v>57</v>
      </c>
    </row>
    <row r="43" spans="1:6" ht="30">
      <c r="A43" s="31" t="s">
        <v>15</v>
      </c>
      <c r="B43" s="32" t="s">
        <v>28</v>
      </c>
      <c r="C43" s="32">
        <v>-999</v>
      </c>
      <c r="D43" s="32" t="s">
        <v>28</v>
      </c>
      <c r="E43" s="32">
        <v>-999</v>
      </c>
      <c r="F43" s="51" t="s">
        <v>57</v>
      </c>
    </row>
    <row r="44" spans="1:6" ht="30">
      <c r="A44" s="15" t="s">
        <v>88</v>
      </c>
      <c r="B44" s="2">
        <f>10*LOG10(10^((B40+B41)/10)+10^(B42/10))</f>
        <v>-167.00000000000003</v>
      </c>
      <c r="C44" s="19" t="s">
        <v>28</v>
      </c>
      <c r="D44" s="2">
        <f>10*LOG10(10^((D40+D41)/10)+10^(D42/10))</f>
        <v>-169.00000000000003</v>
      </c>
      <c r="E44" s="19" t="s">
        <v>28</v>
      </c>
      <c r="F44" s="25"/>
    </row>
    <row r="45" spans="1:6" ht="30">
      <c r="A45" s="15" t="s">
        <v>89</v>
      </c>
      <c r="B45" s="19" t="s">
        <v>28</v>
      </c>
      <c r="C45" s="2">
        <f>10*LOG10(10^((C40+C41)/10)+10^(C43/10))</f>
        <v>-167.00000000000003</v>
      </c>
      <c r="D45" s="19" t="s">
        <v>28</v>
      </c>
      <c r="E45" s="2">
        <f>10*LOG10(10^((E40+E41)/10)+10^(E43/10))</f>
        <v>-169.00000000000003</v>
      </c>
      <c r="F45" s="25"/>
    </row>
    <row r="46" spans="1:6" ht="30">
      <c r="A46" s="17" t="s">
        <v>90</v>
      </c>
      <c r="B46" s="18">
        <f>48*360*1000</f>
        <v>17280000</v>
      </c>
      <c r="C46" s="18" t="s">
        <v>28</v>
      </c>
      <c r="D46" s="18">
        <f>1*12*30*1000</f>
        <v>360000</v>
      </c>
      <c r="E46" s="18" t="s">
        <v>28</v>
      </c>
      <c r="F46" s="51" t="s">
        <v>103</v>
      </c>
    </row>
    <row r="47" spans="1:6" ht="30">
      <c r="A47" s="17" t="s">
        <v>91</v>
      </c>
      <c r="B47" s="18" t="s">
        <v>28</v>
      </c>
      <c r="C47" s="18">
        <f>200*360*1000</f>
        <v>72000000</v>
      </c>
      <c r="D47" s="18" t="s">
        <v>28</v>
      </c>
      <c r="E47" s="18">
        <f>30*360*1000</f>
        <v>10800000</v>
      </c>
      <c r="F47" s="51" t="s">
        <v>103</v>
      </c>
    </row>
    <row r="48" spans="1:6" ht="15">
      <c r="A48" s="15" t="s">
        <v>16</v>
      </c>
      <c r="B48" s="2">
        <f>B44+10*LOG10(B46)</f>
        <v>-94.624562618571289</v>
      </c>
      <c r="C48" s="2" t="s">
        <v>28</v>
      </c>
      <c r="D48" s="2">
        <f>D44+10*LOG10(D46)</f>
        <v>-113.43697499232715</v>
      </c>
      <c r="E48" s="19" t="s">
        <v>28</v>
      </c>
      <c r="F48" s="25"/>
    </row>
    <row r="49" spans="1:6" ht="15">
      <c r="A49" s="15" t="s">
        <v>17</v>
      </c>
      <c r="B49" s="19" t="s">
        <v>28</v>
      </c>
      <c r="C49" s="2">
        <f>C45+10*LOG10(C47)</f>
        <v>-88.426675035687353</v>
      </c>
      <c r="D49" s="19" t="s">
        <v>28</v>
      </c>
      <c r="E49" s="2">
        <f>E45+10*LOG10(E47)</f>
        <v>-98.66576244513054</v>
      </c>
      <c r="F49" s="25"/>
    </row>
    <row r="50" spans="1:6" ht="15">
      <c r="A50" s="17" t="s">
        <v>18</v>
      </c>
      <c r="B50" s="18">
        <v>-9.1999999999999993</v>
      </c>
      <c r="C50" s="18" t="s">
        <v>28</v>
      </c>
      <c r="D50" s="18">
        <v>-5.4</v>
      </c>
      <c r="E50" s="18" t="s">
        <v>28</v>
      </c>
      <c r="F50" s="51" t="s">
        <v>43</v>
      </c>
    </row>
    <row r="51" spans="1:6" ht="15">
      <c r="A51" s="17" t="s">
        <v>19</v>
      </c>
      <c r="B51" s="18" t="s">
        <v>28</v>
      </c>
      <c r="C51" s="18">
        <v>-5.7</v>
      </c>
      <c r="D51" s="18" t="s">
        <v>28</v>
      </c>
      <c r="E51" s="18">
        <v>-10.7</v>
      </c>
      <c r="F51" s="51" t="s">
        <v>43</v>
      </c>
    </row>
    <row r="52" spans="1:6" ht="15">
      <c r="A52" s="15" t="s">
        <v>20</v>
      </c>
      <c r="B52" s="2">
        <v>2</v>
      </c>
      <c r="C52" s="2">
        <v>2</v>
      </c>
      <c r="D52" s="6">
        <v>2</v>
      </c>
      <c r="E52" s="6">
        <v>2</v>
      </c>
      <c r="F52" s="25" t="s">
        <v>37</v>
      </c>
    </row>
    <row r="53" spans="1:6" ht="30">
      <c r="A53" s="43" t="s">
        <v>92</v>
      </c>
      <c r="B53" s="6">
        <v>0</v>
      </c>
      <c r="C53" s="2" t="s">
        <v>28</v>
      </c>
      <c r="D53" s="6">
        <v>0</v>
      </c>
      <c r="E53" s="6" t="s">
        <v>28</v>
      </c>
      <c r="F53" s="25" t="s">
        <v>44</v>
      </c>
    </row>
    <row r="54" spans="1:6" ht="30">
      <c r="A54" s="43" t="s">
        <v>93</v>
      </c>
      <c r="B54" s="19" t="s">
        <v>28</v>
      </c>
      <c r="C54" s="6">
        <v>0</v>
      </c>
      <c r="D54" s="19" t="s">
        <v>28</v>
      </c>
      <c r="E54" s="6">
        <v>0</v>
      </c>
      <c r="F54" s="25" t="s">
        <v>44</v>
      </c>
    </row>
    <row r="55" spans="1:6" ht="30">
      <c r="A55" s="15" t="s">
        <v>45</v>
      </c>
      <c r="B55" s="2">
        <f>B48+B50+B52-B53</f>
        <v>-101.82456261857129</v>
      </c>
      <c r="C55" s="19" t="s">
        <v>28</v>
      </c>
      <c r="D55" s="2">
        <f>D48+D50+D52-D53</f>
        <v>-116.83697499232716</v>
      </c>
      <c r="E55" s="19" t="s">
        <v>28</v>
      </c>
      <c r="F55" s="25" t="s">
        <v>58</v>
      </c>
    </row>
    <row r="56" spans="1:6" ht="30">
      <c r="A56" s="15" t="s">
        <v>46</v>
      </c>
      <c r="B56" s="19" t="s">
        <v>28</v>
      </c>
      <c r="C56" s="2">
        <f>C49+C51+C52-C54</f>
        <v>-92.126675035687356</v>
      </c>
      <c r="D56" s="2" t="s">
        <v>28</v>
      </c>
      <c r="E56" s="2">
        <f>E49+E51+E52-E54</f>
        <v>-107.36576244513054</v>
      </c>
      <c r="F56" s="25" t="s">
        <v>58</v>
      </c>
    </row>
    <row r="57" spans="1:6" ht="30">
      <c r="A57" s="47" t="s">
        <v>94</v>
      </c>
      <c r="B57" s="8">
        <f>B30+B35+B38-B39-B55</f>
        <v>154.97121254719667</v>
      </c>
      <c r="C57" s="8" t="s">
        <v>28</v>
      </c>
      <c r="D57" s="8">
        <f>D30+D35+D38-D39-D55</f>
        <v>156.60818753952378</v>
      </c>
      <c r="E57" s="8" t="s">
        <v>28</v>
      </c>
      <c r="F57" s="27" t="s">
        <v>104</v>
      </c>
    </row>
    <row r="58" spans="1:6" ht="33.75" customHeight="1">
      <c r="A58" s="47" t="s">
        <v>95</v>
      </c>
      <c r="B58" s="8" t="s">
        <v>28</v>
      </c>
      <c r="C58" s="8">
        <f>C31+C35+C38-C39-C56</f>
        <v>155.47121254719667</v>
      </c>
      <c r="D58" s="8" t="s">
        <v>28</v>
      </c>
      <c r="E58" s="8">
        <f>E31+E35+E38-E39-E56</f>
        <v>151.13697499232717</v>
      </c>
      <c r="F58" s="27" t="s">
        <v>104</v>
      </c>
    </row>
    <row r="59" spans="1:6" ht="15">
      <c r="A59" s="4" t="s">
        <v>21</v>
      </c>
      <c r="B59" s="5"/>
      <c r="C59" s="5"/>
      <c r="D59" s="5"/>
      <c r="E59" s="5"/>
      <c r="F59" s="25"/>
    </row>
    <row r="60" spans="1:6" ht="36" customHeight="1">
      <c r="A60" s="31" t="s">
        <v>22</v>
      </c>
      <c r="B60" s="32">
        <v>7</v>
      </c>
      <c r="C60" s="32">
        <v>7</v>
      </c>
      <c r="D60" s="32">
        <v>7</v>
      </c>
      <c r="E60" s="32">
        <v>7</v>
      </c>
      <c r="F60" s="61" t="s">
        <v>74</v>
      </c>
    </row>
    <row r="61" spans="1:6" ht="30">
      <c r="A61" s="31" t="s">
        <v>23</v>
      </c>
      <c r="B61" s="32">
        <v>7.56</v>
      </c>
      <c r="C61" s="33" t="s">
        <v>28</v>
      </c>
      <c r="D61" s="32">
        <v>7.56</v>
      </c>
      <c r="E61" s="33" t="s">
        <v>28</v>
      </c>
      <c r="F61" s="62"/>
    </row>
    <row r="62" spans="1:6" ht="30">
      <c r="A62" s="31" t="s">
        <v>24</v>
      </c>
      <c r="B62" s="33" t="s">
        <v>28</v>
      </c>
      <c r="C62" s="32">
        <v>4.4800000000000004</v>
      </c>
      <c r="D62" s="33" t="s">
        <v>28</v>
      </c>
      <c r="E62" s="32">
        <v>4.4800000000000004</v>
      </c>
      <c r="F62" s="62"/>
    </row>
    <row r="63" spans="1:6" ht="15">
      <c r="A63" s="31" t="s">
        <v>25</v>
      </c>
      <c r="B63" s="32">
        <v>0</v>
      </c>
      <c r="C63" s="32">
        <v>0</v>
      </c>
      <c r="D63" s="32">
        <v>0</v>
      </c>
      <c r="E63" s="32">
        <v>0</v>
      </c>
      <c r="F63" s="62"/>
    </row>
    <row r="64" spans="1:6" ht="36" customHeight="1">
      <c r="A64" s="31" t="s">
        <v>26</v>
      </c>
      <c r="B64" s="32">
        <v>26.25</v>
      </c>
      <c r="C64" s="32">
        <v>26.25</v>
      </c>
      <c r="D64" s="32">
        <v>26.25</v>
      </c>
      <c r="E64" s="32">
        <v>26.25</v>
      </c>
      <c r="F64" s="62"/>
    </row>
    <row r="65" spans="1:6" ht="15">
      <c r="A65" s="31" t="s">
        <v>27</v>
      </c>
      <c r="B65" s="32">
        <v>0</v>
      </c>
      <c r="C65" s="32">
        <v>0</v>
      </c>
      <c r="D65" s="32">
        <v>0</v>
      </c>
      <c r="E65" s="32">
        <v>0</v>
      </c>
      <c r="F65" s="63"/>
    </row>
    <row r="66" spans="1:6" ht="30">
      <c r="A66" s="47" t="s">
        <v>97</v>
      </c>
      <c r="B66" s="8">
        <f>B57-B61+B63-B64+B65</f>
        <v>121.16121254719667</v>
      </c>
      <c r="C66" s="8" t="s">
        <v>28</v>
      </c>
      <c r="D66" s="8">
        <f>D57-D61+D63-D64+D65</f>
        <v>122.79818753952378</v>
      </c>
      <c r="E66" s="8" t="s">
        <v>28</v>
      </c>
      <c r="F66" s="27" t="s">
        <v>47</v>
      </c>
    </row>
    <row r="67" spans="1:6" ht="30">
      <c r="A67" s="9" t="s">
        <v>96</v>
      </c>
      <c r="B67" s="8" t="s">
        <v>28</v>
      </c>
      <c r="C67" s="8">
        <f>C58-C62+C63-C64+C65</f>
        <v>124.74121254719668</v>
      </c>
      <c r="D67" s="8" t="s">
        <v>28</v>
      </c>
      <c r="E67" s="8">
        <f>E58-E62+E63-E64+E65</f>
        <v>120.40697499232718</v>
      </c>
      <c r="F67" s="27" t="s">
        <v>47</v>
      </c>
    </row>
    <row r="69" spans="1:6" ht="15">
      <c r="A69" s="9" t="s">
        <v>59</v>
      </c>
      <c r="B69" s="8">
        <f>B22+B27-B55+B26+B38</f>
        <v>146.20000000000005</v>
      </c>
      <c r="C69" s="8" t="s">
        <v>28</v>
      </c>
      <c r="D69" s="8">
        <f>D22+D27-D55+D26+D38</f>
        <v>147.83697499232716</v>
      </c>
      <c r="E69" s="8" t="s">
        <v>28</v>
      </c>
      <c r="F69" s="27" t="s">
        <v>47</v>
      </c>
    </row>
    <row r="70" spans="1:6" ht="15">
      <c r="A70" s="9" t="s">
        <v>60</v>
      </c>
      <c r="B70" s="8" t="s">
        <v>28</v>
      </c>
      <c r="C70" s="8">
        <f>C22-C28-C56+C26+C38</f>
        <v>146.70000000000005</v>
      </c>
      <c r="D70" s="8" t="s">
        <v>28</v>
      </c>
      <c r="E70" s="8">
        <f>E22-E28-E56+E26+E38</f>
        <v>142.36576244513054</v>
      </c>
      <c r="F70" s="27" t="s">
        <v>47</v>
      </c>
    </row>
    <row r="74" spans="1:6">
      <c r="E74" s="11"/>
    </row>
    <row r="77" spans="1:6" s="22" customFormat="1" ht="15">
      <c r="B77" s="23"/>
      <c r="C77" s="23"/>
      <c r="D77" s="23"/>
      <c r="E77" s="24"/>
    </row>
  </sheetData>
  <mergeCells count="2">
    <mergeCell ref="B5:F5"/>
    <mergeCell ref="F60:F65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25FA9-E6BC-403B-A12A-6C612F8A09C9}">
  <dimension ref="A1:D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48" customWidth="1"/>
    <col min="2" max="2" width="15.625" style="11" customWidth="1"/>
    <col min="3" max="4" width="15.625" style="1" customWidth="1"/>
    <col min="5" max="16384" width="9" style="1"/>
  </cols>
  <sheetData>
    <row r="1" spans="1:4">
      <c r="A1" s="49"/>
      <c r="B1" s="64" t="s">
        <v>72</v>
      </c>
      <c r="C1" s="64"/>
      <c r="D1" s="64"/>
    </row>
    <row r="2" spans="1:4" ht="29.25" customHeight="1">
      <c r="A2" s="52" t="s">
        <v>1</v>
      </c>
      <c r="B2" s="28" t="s">
        <v>62</v>
      </c>
      <c r="C2" s="34" t="s">
        <v>63</v>
      </c>
      <c r="D2" s="34" t="s">
        <v>64</v>
      </c>
    </row>
    <row r="3" spans="1:4" ht="15">
      <c r="A3" s="43" t="s">
        <v>2</v>
      </c>
      <c r="B3" s="6">
        <v>2.6</v>
      </c>
      <c r="C3" s="6">
        <v>2.6</v>
      </c>
      <c r="D3" s="6">
        <v>2.6</v>
      </c>
    </row>
    <row r="4" spans="1:4" ht="15">
      <c r="A4" s="43" t="s">
        <v>38</v>
      </c>
      <c r="B4" s="6">
        <v>100</v>
      </c>
      <c r="C4" s="6">
        <v>100</v>
      </c>
      <c r="D4" s="6">
        <v>100</v>
      </c>
    </row>
    <row r="5" spans="1:4" ht="15">
      <c r="A5" s="43" t="s">
        <v>3</v>
      </c>
      <c r="B5" s="19" t="s">
        <v>28</v>
      </c>
      <c r="C5" s="19" t="s">
        <v>28</v>
      </c>
      <c r="D5" s="19" t="s">
        <v>28</v>
      </c>
    </row>
    <row r="6" spans="1:4" ht="15">
      <c r="A6" s="43" t="s">
        <v>4</v>
      </c>
      <c r="B6" s="2" t="s">
        <v>28</v>
      </c>
      <c r="C6" s="2" t="s">
        <v>28</v>
      </c>
      <c r="D6" s="2" t="s">
        <v>28</v>
      </c>
    </row>
    <row r="7" spans="1:4" ht="15">
      <c r="A7" s="43" t="s">
        <v>5</v>
      </c>
      <c r="B7" s="19" t="s">
        <v>28</v>
      </c>
      <c r="C7" s="19" t="s">
        <v>28</v>
      </c>
      <c r="D7" s="19" t="s">
        <v>28</v>
      </c>
    </row>
    <row r="8" spans="1:4" ht="15">
      <c r="A8" s="43" t="s">
        <v>6</v>
      </c>
      <c r="B8" s="7">
        <v>0.1</v>
      </c>
      <c r="C8" s="7">
        <v>0.1</v>
      </c>
      <c r="D8" s="7">
        <v>0.1</v>
      </c>
    </row>
    <row r="9" spans="1:4" ht="15">
      <c r="A9" s="43" t="s">
        <v>111</v>
      </c>
      <c r="B9" s="2" t="s">
        <v>36</v>
      </c>
      <c r="C9" s="2" t="s">
        <v>36</v>
      </c>
      <c r="D9" s="2" t="s">
        <v>36</v>
      </c>
    </row>
    <row r="10" spans="1:4" ht="15">
      <c r="A10" s="43" t="s">
        <v>29</v>
      </c>
      <c r="B10" s="2">
        <v>3</v>
      </c>
      <c r="C10" s="2">
        <v>3</v>
      </c>
      <c r="D10" s="2">
        <v>3</v>
      </c>
    </row>
    <row r="11" spans="1:4">
      <c r="A11" s="52" t="s">
        <v>7</v>
      </c>
      <c r="B11" s="5"/>
      <c r="C11" s="5"/>
      <c r="D11" s="5"/>
    </row>
    <row r="12" spans="1:4" ht="15" customHeight="1">
      <c r="A12" s="43" t="s">
        <v>76</v>
      </c>
      <c r="B12" s="2">
        <v>192</v>
      </c>
      <c r="C12" s="2">
        <v>192</v>
      </c>
      <c r="D12" s="2">
        <v>192</v>
      </c>
    </row>
    <row r="13" spans="1:4" ht="15">
      <c r="A13" s="43" t="s">
        <v>77</v>
      </c>
      <c r="B13" s="2">
        <v>64</v>
      </c>
      <c r="C13" s="2">
        <v>64</v>
      </c>
      <c r="D13" s="2">
        <v>64</v>
      </c>
    </row>
    <row r="14" spans="1:4" ht="15">
      <c r="A14" s="44" t="s">
        <v>78</v>
      </c>
      <c r="B14" s="32">
        <v>4</v>
      </c>
      <c r="C14" s="32">
        <v>4</v>
      </c>
      <c r="D14" s="32">
        <v>4</v>
      </c>
    </row>
    <row r="15" spans="1:4" ht="15">
      <c r="A15" s="44" t="s">
        <v>79</v>
      </c>
      <c r="B15" s="42">
        <v>24</v>
      </c>
      <c r="C15" s="42">
        <v>24</v>
      </c>
      <c r="D15" s="42">
        <v>24</v>
      </c>
    </row>
    <row r="16" spans="1:4" ht="15">
      <c r="A16" s="43" t="s">
        <v>80</v>
      </c>
      <c r="B16" s="2">
        <f>B15+10*LOG10(B4)</f>
        <v>44</v>
      </c>
      <c r="C16" s="2">
        <f>C15+10*LOG10(C4)</f>
        <v>44</v>
      </c>
      <c r="D16" s="2">
        <f>D15+10*LOG10(D4)</f>
        <v>44</v>
      </c>
    </row>
    <row r="17" spans="1:4" ht="30">
      <c r="A17" s="43" t="s">
        <v>39</v>
      </c>
      <c r="B17" s="2">
        <f>B15+10*LOG10(B42/1000000)</f>
        <v>24.334237554869496</v>
      </c>
      <c r="C17" s="2">
        <f>C15+10*LOG10(C42/1000000)</f>
        <v>24.334237554869496</v>
      </c>
      <c r="D17" s="2">
        <f>D15+10*LOG10(D42/1000000)</f>
        <v>24.334237554869496</v>
      </c>
    </row>
    <row r="18" spans="1:4" ht="45">
      <c r="A18" s="53" t="s">
        <v>61</v>
      </c>
      <c r="B18" s="2">
        <f>B19+10*LOG10(B12/B13)-B20</f>
        <v>12.771212547196624</v>
      </c>
      <c r="C18" s="2">
        <f>C19+10*LOG10(C12/C13)-C20</f>
        <v>12.771212547196624</v>
      </c>
      <c r="D18" s="2">
        <f>D19+10*LOG10(D12/D13)-D20</f>
        <v>12.771212547196624</v>
      </c>
    </row>
    <row r="19" spans="1:4" ht="15">
      <c r="A19" s="43" t="s">
        <v>81</v>
      </c>
      <c r="B19" s="2">
        <v>8</v>
      </c>
      <c r="C19" s="2">
        <v>8</v>
      </c>
      <c r="D19" s="2">
        <v>8</v>
      </c>
    </row>
    <row r="20" spans="1:4" ht="45">
      <c r="A20" s="44" t="s">
        <v>67</v>
      </c>
      <c r="B20" s="32">
        <v>0</v>
      </c>
      <c r="C20" s="32">
        <v>0</v>
      </c>
      <c r="D20" s="32">
        <v>0</v>
      </c>
    </row>
    <row r="21" spans="1:4" ht="61.5" customHeight="1">
      <c r="A21" s="45" t="s">
        <v>82</v>
      </c>
      <c r="B21" s="18">
        <v>8</v>
      </c>
      <c r="C21" s="18">
        <v>8</v>
      </c>
      <c r="D21" s="18">
        <v>8</v>
      </c>
    </row>
    <row r="22" spans="1:4" ht="15">
      <c r="A22" s="43" t="s">
        <v>8</v>
      </c>
      <c r="B22" s="2">
        <v>0</v>
      </c>
      <c r="C22" s="2">
        <v>0</v>
      </c>
      <c r="D22" s="2">
        <v>0</v>
      </c>
    </row>
    <row r="23" spans="1:4" ht="15">
      <c r="A23" s="43" t="s">
        <v>9</v>
      </c>
      <c r="B23" s="2">
        <v>0</v>
      </c>
      <c r="C23" s="2">
        <v>0</v>
      </c>
      <c r="D23" s="2">
        <v>0</v>
      </c>
    </row>
    <row r="24" spans="1:4" ht="30">
      <c r="A24" s="43" t="s">
        <v>10</v>
      </c>
      <c r="B24" s="2">
        <v>3</v>
      </c>
      <c r="C24" s="2">
        <v>3</v>
      </c>
      <c r="D24" s="2">
        <v>3</v>
      </c>
    </row>
    <row r="25" spans="1:4" ht="15">
      <c r="A25" s="43" t="s">
        <v>41</v>
      </c>
      <c r="B25" s="19" t="s">
        <v>28</v>
      </c>
      <c r="C25" s="19" t="s">
        <v>28</v>
      </c>
      <c r="D25" s="19" t="s">
        <v>28</v>
      </c>
    </row>
    <row r="26" spans="1:4" ht="15">
      <c r="A26" s="43" t="s">
        <v>42</v>
      </c>
      <c r="B26" s="2">
        <f>B17+B18+B21-B23-B24</f>
        <v>42.105450102066122</v>
      </c>
      <c r="C26" s="2">
        <f>C17+C18+C21-C23-C24</f>
        <v>42.105450102066122</v>
      </c>
      <c r="D26" s="2">
        <f>D17+D18+D21-D23-D24</f>
        <v>42.105450102066122</v>
      </c>
    </row>
    <row r="27" spans="1:4">
      <c r="A27" s="52" t="s">
        <v>11</v>
      </c>
      <c r="B27" s="5"/>
      <c r="C27" s="5"/>
      <c r="D27" s="5"/>
    </row>
    <row r="28" spans="1:4" ht="15">
      <c r="A28" s="43" t="s">
        <v>84</v>
      </c>
      <c r="B28" s="2">
        <v>4</v>
      </c>
      <c r="C28" s="2">
        <v>2</v>
      </c>
      <c r="D28" s="2">
        <v>1</v>
      </c>
    </row>
    <row r="29" spans="1:4" ht="15">
      <c r="A29" s="43" t="s">
        <v>83</v>
      </c>
      <c r="B29" s="2">
        <v>4</v>
      </c>
      <c r="C29" s="2">
        <v>2</v>
      </c>
      <c r="D29" s="2">
        <v>1</v>
      </c>
    </row>
    <row r="30" spans="1:4" ht="45">
      <c r="A30" s="43" t="s">
        <v>53</v>
      </c>
      <c r="B30" s="2">
        <f>B31+10*LOG10(B28/B29)-B32</f>
        <v>0</v>
      </c>
      <c r="C30" s="2">
        <f>C31+10*LOG10(C28/C29)-C32</f>
        <v>-3</v>
      </c>
      <c r="D30" s="2">
        <f>D31+10*LOG10(D28/D29)-D32</f>
        <v>-3</v>
      </c>
    </row>
    <row r="31" spans="1:4" ht="15">
      <c r="A31" s="43" t="s">
        <v>85</v>
      </c>
      <c r="B31" s="2">
        <v>0</v>
      </c>
      <c r="C31" s="2">
        <v>-3</v>
      </c>
      <c r="D31" s="2">
        <v>-3</v>
      </c>
    </row>
    <row r="32" spans="1:4" ht="45">
      <c r="A32" s="53" t="s">
        <v>66</v>
      </c>
      <c r="B32" s="2">
        <v>0</v>
      </c>
      <c r="C32" s="2">
        <v>0</v>
      </c>
      <c r="D32" s="2">
        <v>0</v>
      </c>
    </row>
    <row r="33" spans="1:4" ht="28.5">
      <c r="A33" s="54" t="s">
        <v>109</v>
      </c>
      <c r="B33" s="2">
        <v>0</v>
      </c>
      <c r="C33" s="2">
        <v>0</v>
      </c>
      <c r="D33" s="2">
        <v>0</v>
      </c>
    </row>
    <row r="34" spans="1:4" ht="30">
      <c r="A34" s="43" t="s">
        <v>12</v>
      </c>
      <c r="B34" s="2">
        <v>1</v>
      </c>
      <c r="C34" s="2">
        <v>1</v>
      </c>
      <c r="D34" s="2">
        <v>1</v>
      </c>
    </row>
    <row r="35" spans="1:4" ht="15">
      <c r="A35" s="43" t="s">
        <v>13</v>
      </c>
      <c r="B35" s="6">
        <v>7</v>
      </c>
      <c r="C35" s="6">
        <v>7</v>
      </c>
      <c r="D35" s="6">
        <v>7</v>
      </c>
    </row>
    <row r="36" spans="1:4" ht="15">
      <c r="A36" s="43" t="s">
        <v>14</v>
      </c>
      <c r="B36" s="6">
        <v>-174</v>
      </c>
      <c r="C36" s="6">
        <v>-174</v>
      </c>
      <c r="D36" s="6">
        <v>-174</v>
      </c>
    </row>
    <row r="37" spans="1:4" ht="15">
      <c r="A37" s="53" t="s">
        <v>87</v>
      </c>
      <c r="B37" s="2" t="s">
        <v>28</v>
      </c>
      <c r="C37" s="2" t="s">
        <v>28</v>
      </c>
      <c r="D37" s="2" t="s">
        <v>28</v>
      </c>
    </row>
    <row r="38" spans="1:4" ht="15">
      <c r="A38" s="44" t="s">
        <v>15</v>
      </c>
      <c r="B38" s="32">
        <v>-999</v>
      </c>
      <c r="C38" s="32">
        <v>-999</v>
      </c>
      <c r="D38" s="32">
        <v>-999</v>
      </c>
    </row>
    <row r="39" spans="1:4" ht="30">
      <c r="A39" s="43" t="s">
        <v>105</v>
      </c>
      <c r="B39" s="19" t="s">
        <v>28</v>
      </c>
      <c r="C39" s="19" t="s">
        <v>28</v>
      </c>
      <c r="D39" s="19" t="s">
        <v>28</v>
      </c>
    </row>
    <row r="40" spans="1:4" ht="30">
      <c r="A40" s="43" t="s">
        <v>106</v>
      </c>
      <c r="B40" s="2">
        <f>10*LOG10(10^((B35+B36)/10)+10^(B38/10))</f>
        <v>-167.00000000000003</v>
      </c>
      <c r="C40" s="2">
        <f>10*LOG10(10^((C35+C36)/10)+10^(C38/10))</f>
        <v>-167.00000000000003</v>
      </c>
      <c r="D40" s="2">
        <f>10*LOG10(10^((D35+D36)/10)+10^(D38/10))</f>
        <v>-167.00000000000003</v>
      </c>
    </row>
    <row r="41" spans="1:4" ht="15">
      <c r="A41" s="54" t="s">
        <v>90</v>
      </c>
      <c r="B41" s="2" t="s">
        <v>28</v>
      </c>
      <c r="C41" s="2" t="s">
        <v>28</v>
      </c>
      <c r="D41" s="2" t="s">
        <v>28</v>
      </c>
    </row>
    <row r="42" spans="1:4" ht="15">
      <c r="A42" s="56" t="s">
        <v>91</v>
      </c>
      <c r="B42" s="18">
        <f>3*360*1000</f>
        <v>1080000</v>
      </c>
      <c r="C42" s="18">
        <f t="shared" ref="C42:D42" si="0">3*360*1000</f>
        <v>1080000</v>
      </c>
      <c r="D42" s="18">
        <f t="shared" si="0"/>
        <v>1080000</v>
      </c>
    </row>
    <row r="43" spans="1:4" ht="15">
      <c r="A43" s="43" t="s">
        <v>16</v>
      </c>
      <c r="B43" s="2" t="s">
        <v>28</v>
      </c>
      <c r="C43" s="2" t="s">
        <v>28</v>
      </c>
      <c r="D43" s="2" t="s">
        <v>28</v>
      </c>
    </row>
    <row r="44" spans="1:4" ht="15">
      <c r="A44" s="43" t="s">
        <v>17</v>
      </c>
      <c r="B44" s="2">
        <f>B40+10*LOG10(B42)</f>
        <v>-106.66576244513053</v>
      </c>
      <c r="C44" s="2">
        <f>C40+10*LOG10(C42)</f>
        <v>-106.66576244513053</v>
      </c>
      <c r="D44" s="2">
        <f>D40+10*LOG10(D42)</f>
        <v>-106.66576244513053</v>
      </c>
    </row>
    <row r="45" spans="1:4" ht="15">
      <c r="A45" s="54" t="s">
        <v>18</v>
      </c>
      <c r="B45" s="2" t="s">
        <v>28</v>
      </c>
      <c r="C45" s="2" t="s">
        <v>28</v>
      </c>
      <c r="D45" s="2" t="s">
        <v>28</v>
      </c>
    </row>
    <row r="46" spans="1:4" ht="15">
      <c r="A46" s="56" t="s">
        <v>19</v>
      </c>
      <c r="B46" s="18">
        <v>-4.0999999999999996</v>
      </c>
      <c r="C46" s="18">
        <v>-0.4</v>
      </c>
      <c r="D46" s="18">
        <v>4.5</v>
      </c>
    </row>
    <row r="47" spans="1:4" ht="15">
      <c r="A47" s="43" t="s">
        <v>20</v>
      </c>
      <c r="B47" s="2">
        <v>2</v>
      </c>
      <c r="C47" s="2">
        <v>2</v>
      </c>
      <c r="D47" s="2">
        <v>2</v>
      </c>
    </row>
    <row r="48" spans="1:4" ht="30">
      <c r="A48" s="43" t="s">
        <v>92</v>
      </c>
      <c r="B48" s="2" t="s">
        <v>28</v>
      </c>
      <c r="C48" s="2" t="s">
        <v>28</v>
      </c>
      <c r="D48" s="2" t="s">
        <v>28</v>
      </c>
    </row>
    <row r="49" spans="1:4" ht="33.75" customHeight="1">
      <c r="A49" s="43" t="s">
        <v>93</v>
      </c>
      <c r="B49" s="6">
        <v>0</v>
      </c>
      <c r="C49" s="6">
        <v>0</v>
      </c>
      <c r="D49" s="6">
        <v>0</v>
      </c>
    </row>
    <row r="50" spans="1:4" ht="30">
      <c r="A50" s="43" t="s">
        <v>45</v>
      </c>
      <c r="B50" s="19" t="s">
        <v>28</v>
      </c>
      <c r="C50" s="19" t="s">
        <v>28</v>
      </c>
      <c r="D50" s="19" t="s">
        <v>28</v>
      </c>
    </row>
    <row r="51" spans="1:4" ht="30">
      <c r="A51" s="43" t="s">
        <v>46</v>
      </c>
      <c r="B51" s="2">
        <f>B44+B46+B47-B49</f>
        <v>-108.76576244513052</v>
      </c>
      <c r="C51" s="2">
        <f>C44+C46+C47-C49</f>
        <v>-105.06576244513053</v>
      </c>
      <c r="D51" s="2">
        <f>D44+D46+D47-D49</f>
        <v>-100.16576244513053</v>
      </c>
    </row>
    <row r="52" spans="1:4" ht="30">
      <c r="A52" s="55" t="s">
        <v>94</v>
      </c>
      <c r="B52" s="37" t="s">
        <v>28</v>
      </c>
      <c r="C52" s="37" t="s">
        <v>28</v>
      </c>
      <c r="D52" s="37" t="s">
        <v>28</v>
      </c>
    </row>
    <row r="53" spans="1:4" ht="30">
      <c r="A53" s="9" t="s">
        <v>95</v>
      </c>
      <c r="B53" s="8">
        <f>B26+B30+B33-B34-B51</f>
        <v>149.87121254719665</v>
      </c>
      <c r="C53" s="8">
        <f t="shared" ref="C53:D53" si="1">C26+C30+C33-C34-C51</f>
        <v>143.17121254719666</v>
      </c>
      <c r="D53" s="8">
        <f t="shared" si="1"/>
        <v>138.27121254719665</v>
      </c>
    </row>
    <row r="54" spans="1:4">
      <c r="A54" s="52" t="s">
        <v>21</v>
      </c>
      <c r="B54" s="5"/>
      <c r="C54" s="5"/>
      <c r="D54" s="5"/>
    </row>
    <row r="55" spans="1:4" ht="16.5" customHeight="1">
      <c r="A55" s="44" t="s">
        <v>22</v>
      </c>
      <c r="B55" s="32">
        <v>7</v>
      </c>
      <c r="C55" s="32">
        <v>7</v>
      </c>
      <c r="D55" s="32">
        <v>7</v>
      </c>
    </row>
    <row r="56" spans="1:4" ht="30">
      <c r="A56" s="53" t="s">
        <v>23</v>
      </c>
      <c r="B56" s="36" t="s">
        <v>28</v>
      </c>
      <c r="C56" s="36" t="s">
        <v>28</v>
      </c>
      <c r="D56" s="36" t="s">
        <v>28</v>
      </c>
    </row>
    <row r="57" spans="1:4" ht="30">
      <c r="A57" s="31" t="s">
        <v>24</v>
      </c>
      <c r="B57" s="32">
        <v>4.4800000000000004</v>
      </c>
      <c r="C57" s="32">
        <v>4.4800000000000004</v>
      </c>
      <c r="D57" s="32">
        <v>4.4800000000000004</v>
      </c>
    </row>
    <row r="58" spans="1:4" ht="15">
      <c r="A58" s="44" t="s">
        <v>25</v>
      </c>
      <c r="B58" s="32">
        <v>0</v>
      </c>
      <c r="C58" s="32">
        <v>0</v>
      </c>
      <c r="D58" s="32">
        <v>0</v>
      </c>
    </row>
    <row r="59" spans="1:4" ht="15">
      <c r="A59" s="44" t="s">
        <v>26</v>
      </c>
      <c r="B59" s="32">
        <v>26.25</v>
      </c>
      <c r="C59" s="32">
        <v>26.25</v>
      </c>
      <c r="D59" s="32">
        <v>26.25</v>
      </c>
    </row>
    <row r="60" spans="1:4" ht="15">
      <c r="A60" s="44" t="s">
        <v>27</v>
      </c>
      <c r="B60" s="32">
        <v>0</v>
      </c>
      <c r="C60" s="32">
        <v>0</v>
      </c>
      <c r="D60" s="32">
        <v>0</v>
      </c>
    </row>
    <row r="61" spans="1:4" ht="30">
      <c r="A61" s="41" t="s">
        <v>107</v>
      </c>
      <c r="B61" s="37" t="s">
        <v>28</v>
      </c>
      <c r="C61" s="37" t="s">
        <v>28</v>
      </c>
      <c r="D61" s="37" t="s">
        <v>28</v>
      </c>
    </row>
    <row r="62" spans="1:4" ht="30">
      <c r="A62" s="9" t="s">
        <v>108</v>
      </c>
      <c r="B62" s="8">
        <f>B53-B57+B58-B59+B60</f>
        <v>119.14121254719666</v>
      </c>
      <c r="C62" s="8">
        <f t="shared" ref="C62:D62" si="2">C53-C57+C58-C59+C60</f>
        <v>112.44121254719667</v>
      </c>
      <c r="D62" s="8">
        <f t="shared" si="2"/>
        <v>107.54121254719666</v>
      </c>
    </row>
    <row r="63" spans="1:4">
      <c r="C63" s="11"/>
      <c r="D63" s="11"/>
    </row>
    <row r="64" spans="1:4" ht="15">
      <c r="A64" s="41" t="s">
        <v>59</v>
      </c>
      <c r="B64" s="37" t="s">
        <v>28</v>
      </c>
      <c r="C64" s="37" t="s">
        <v>28</v>
      </c>
      <c r="D64" s="37" t="s">
        <v>28</v>
      </c>
    </row>
    <row r="65" spans="1:4" ht="15">
      <c r="A65" s="9" t="s">
        <v>60</v>
      </c>
      <c r="B65" s="8">
        <f>B17-B23-B51+B21+B33</f>
        <v>141.10000000000002</v>
      </c>
      <c r="C65" s="8">
        <f>C17-C23-C51+C21+C33</f>
        <v>137.40000000000003</v>
      </c>
      <c r="D65" s="8">
        <f>D17-D23-D51+D21+D33</f>
        <v>132.50000000000003</v>
      </c>
    </row>
  </sheetData>
  <mergeCells count="1">
    <mergeCell ref="B1:D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CD241-0601-4CFF-B5E0-947E28B46E3A}">
  <dimension ref="A1:D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48" customWidth="1"/>
    <col min="2" max="2" width="15.625" style="11" customWidth="1"/>
    <col min="3" max="4" width="15.625" style="1" customWidth="1"/>
    <col min="5" max="16384" width="9" style="1"/>
  </cols>
  <sheetData>
    <row r="1" spans="1:4">
      <c r="A1" s="49"/>
      <c r="B1" s="64" t="s">
        <v>72</v>
      </c>
      <c r="C1" s="64"/>
      <c r="D1" s="64"/>
    </row>
    <row r="2" spans="1:4" ht="29.25" customHeight="1">
      <c r="A2" s="52" t="s">
        <v>1</v>
      </c>
      <c r="B2" s="28" t="s">
        <v>62</v>
      </c>
      <c r="C2" s="34" t="s">
        <v>63</v>
      </c>
      <c r="D2" s="34" t="s">
        <v>64</v>
      </c>
    </row>
    <row r="3" spans="1:4" ht="15">
      <c r="A3" s="43" t="s">
        <v>2</v>
      </c>
      <c r="B3" s="6">
        <v>2.6</v>
      </c>
      <c r="C3" s="6">
        <v>2.6</v>
      </c>
      <c r="D3" s="6">
        <v>2.6</v>
      </c>
    </row>
    <row r="4" spans="1:4" ht="15">
      <c r="A4" s="43" t="s">
        <v>38</v>
      </c>
      <c r="B4" s="6">
        <v>100</v>
      </c>
      <c r="C4" s="6">
        <v>100</v>
      </c>
      <c r="D4" s="6">
        <v>100</v>
      </c>
    </row>
    <row r="5" spans="1:4" ht="15">
      <c r="A5" s="43" t="s">
        <v>3</v>
      </c>
      <c r="B5" s="19" t="s">
        <v>28</v>
      </c>
      <c r="C5" s="19" t="s">
        <v>28</v>
      </c>
      <c r="D5" s="19" t="s">
        <v>28</v>
      </c>
    </row>
    <row r="6" spans="1:4" ht="15">
      <c r="A6" s="43" t="s">
        <v>4</v>
      </c>
      <c r="B6" s="2" t="s">
        <v>28</v>
      </c>
      <c r="C6" s="2" t="s">
        <v>28</v>
      </c>
      <c r="D6" s="2" t="s">
        <v>28</v>
      </c>
    </row>
    <row r="7" spans="1:4" ht="15">
      <c r="A7" s="43" t="s">
        <v>5</v>
      </c>
      <c r="B7" s="19" t="s">
        <v>28</v>
      </c>
      <c r="C7" s="19" t="s">
        <v>28</v>
      </c>
      <c r="D7" s="19" t="s">
        <v>28</v>
      </c>
    </row>
    <row r="8" spans="1:4" ht="15">
      <c r="A8" s="43" t="s">
        <v>6</v>
      </c>
      <c r="B8" s="7">
        <v>0.1</v>
      </c>
      <c r="C8" s="7">
        <v>0.1</v>
      </c>
      <c r="D8" s="7">
        <v>0.1</v>
      </c>
    </row>
    <row r="9" spans="1:4" ht="15">
      <c r="A9" s="43" t="s">
        <v>111</v>
      </c>
      <c r="B9" s="2" t="s">
        <v>36</v>
      </c>
      <c r="C9" s="2" t="s">
        <v>36</v>
      </c>
      <c r="D9" s="2" t="s">
        <v>36</v>
      </c>
    </row>
    <row r="10" spans="1:4" ht="15">
      <c r="A10" s="43" t="s">
        <v>29</v>
      </c>
      <c r="B10" s="2">
        <v>3</v>
      </c>
      <c r="C10" s="2">
        <v>3</v>
      </c>
      <c r="D10" s="2">
        <v>3</v>
      </c>
    </row>
    <row r="11" spans="1:4">
      <c r="A11" s="52" t="s">
        <v>7</v>
      </c>
      <c r="B11" s="5"/>
      <c r="C11" s="5"/>
      <c r="D11" s="5"/>
    </row>
    <row r="12" spans="1:4" ht="15" customHeight="1">
      <c r="A12" s="43" t="s">
        <v>76</v>
      </c>
      <c r="B12" s="2">
        <v>192</v>
      </c>
      <c r="C12" s="2">
        <v>192</v>
      </c>
      <c r="D12" s="2">
        <v>192</v>
      </c>
    </row>
    <row r="13" spans="1:4" ht="15">
      <c r="A13" s="43" t="s">
        <v>77</v>
      </c>
      <c r="B13" s="2">
        <v>64</v>
      </c>
      <c r="C13" s="2">
        <v>64</v>
      </c>
      <c r="D13" s="2">
        <v>64</v>
      </c>
    </row>
    <row r="14" spans="1:4" ht="15">
      <c r="A14" s="44" t="s">
        <v>78</v>
      </c>
      <c r="B14" s="32">
        <v>4</v>
      </c>
      <c r="C14" s="32">
        <v>4</v>
      </c>
      <c r="D14" s="32">
        <v>4</v>
      </c>
    </row>
    <row r="15" spans="1:4" ht="15">
      <c r="A15" s="44" t="s">
        <v>79</v>
      </c>
      <c r="B15" s="42">
        <v>24</v>
      </c>
      <c r="C15" s="42">
        <v>24</v>
      </c>
      <c r="D15" s="42">
        <v>24</v>
      </c>
    </row>
    <row r="16" spans="1:4" ht="15">
      <c r="A16" s="43" t="s">
        <v>80</v>
      </c>
      <c r="B16" s="2">
        <f>B15+10*LOG10(B4)</f>
        <v>44</v>
      </c>
      <c r="C16" s="2">
        <f>C15+10*LOG10(C4)</f>
        <v>44</v>
      </c>
      <c r="D16" s="2">
        <f>D15+10*LOG10(D4)</f>
        <v>44</v>
      </c>
    </row>
    <row r="17" spans="1:4" ht="30">
      <c r="A17" s="43" t="s">
        <v>39</v>
      </c>
      <c r="B17" s="2">
        <f>B15+10*LOG10(B42/1000000)</f>
        <v>35.126050015345747</v>
      </c>
      <c r="C17" s="2">
        <f>C15+10*LOG10(C42/1000000)</f>
        <v>35.126050015345747</v>
      </c>
      <c r="D17" s="2">
        <f>D15+10*LOG10(D42/1000000)</f>
        <v>35.126050015345747</v>
      </c>
    </row>
    <row r="18" spans="1:4" ht="45">
      <c r="A18" s="53" t="s">
        <v>61</v>
      </c>
      <c r="B18" s="2">
        <f>B19+10*LOG10(B12/B13)-B20</f>
        <v>12.771212547196624</v>
      </c>
      <c r="C18" s="2">
        <f>C19+10*LOG10(C12/C13)-C20</f>
        <v>12.771212547196624</v>
      </c>
      <c r="D18" s="2">
        <f>D19+10*LOG10(D12/D13)-D20</f>
        <v>12.771212547196624</v>
      </c>
    </row>
    <row r="19" spans="1:4" ht="15">
      <c r="A19" s="43" t="s">
        <v>81</v>
      </c>
      <c r="B19" s="2">
        <v>8</v>
      </c>
      <c r="C19" s="2">
        <v>8</v>
      </c>
      <c r="D19" s="2">
        <v>8</v>
      </c>
    </row>
    <row r="20" spans="1:4" ht="45">
      <c r="A20" s="44" t="s">
        <v>67</v>
      </c>
      <c r="B20" s="32">
        <v>0</v>
      </c>
      <c r="C20" s="32">
        <v>0</v>
      </c>
      <c r="D20" s="32">
        <v>0</v>
      </c>
    </row>
    <row r="21" spans="1:4" ht="61.5" customHeight="1">
      <c r="A21" s="45" t="s">
        <v>82</v>
      </c>
      <c r="B21" s="18">
        <v>8</v>
      </c>
      <c r="C21" s="18">
        <v>8</v>
      </c>
      <c r="D21" s="18">
        <v>8</v>
      </c>
    </row>
    <row r="22" spans="1:4" ht="15">
      <c r="A22" s="43" t="s">
        <v>8</v>
      </c>
      <c r="B22" s="2">
        <v>0</v>
      </c>
      <c r="C22" s="2">
        <v>0</v>
      </c>
      <c r="D22" s="2">
        <v>0</v>
      </c>
    </row>
    <row r="23" spans="1:4" ht="15">
      <c r="A23" s="43" t="s">
        <v>9</v>
      </c>
      <c r="B23" s="2">
        <v>0</v>
      </c>
      <c r="C23" s="2">
        <v>0</v>
      </c>
      <c r="D23" s="2">
        <v>0</v>
      </c>
    </row>
    <row r="24" spans="1:4" ht="30">
      <c r="A24" s="43" t="s">
        <v>10</v>
      </c>
      <c r="B24" s="2">
        <v>3</v>
      </c>
      <c r="C24" s="2">
        <v>3</v>
      </c>
      <c r="D24" s="2">
        <v>3</v>
      </c>
    </row>
    <row r="25" spans="1:4" ht="15">
      <c r="A25" s="43" t="s">
        <v>41</v>
      </c>
      <c r="B25" s="19" t="s">
        <v>28</v>
      </c>
      <c r="C25" s="19" t="s">
        <v>28</v>
      </c>
      <c r="D25" s="19" t="s">
        <v>28</v>
      </c>
    </row>
    <row r="26" spans="1:4" ht="15">
      <c r="A26" s="43" t="s">
        <v>42</v>
      </c>
      <c r="B26" s="2">
        <f>B17+B18+B21-B23-B24</f>
        <v>52.897262562542373</v>
      </c>
      <c r="C26" s="2">
        <f>C17+C18+C21-C23-C24</f>
        <v>52.897262562542373</v>
      </c>
      <c r="D26" s="2">
        <f>D17+D18+D21-D23-D24</f>
        <v>52.897262562542373</v>
      </c>
    </row>
    <row r="27" spans="1:4">
      <c r="A27" s="52" t="s">
        <v>11</v>
      </c>
      <c r="B27" s="5"/>
      <c r="C27" s="5"/>
      <c r="D27" s="5"/>
    </row>
    <row r="28" spans="1:4" ht="15">
      <c r="A28" s="43" t="s">
        <v>84</v>
      </c>
      <c r="B28" s="2">
        <v>4</v>
      </c>
      <c r="C28" s="2">
        <v>2</v>
      </c>
      <c r="D28" s="2">
        <v>1</v>
      </c>
    </row>
    <row r="29" spans="1:4" ht="15">
      <c r="A29" s="43" t="s">
        <v>83</v>
      </c>
      <c r="B29" s="2">
        <v>4</v>
      </c>
      <c r="C29" s="2">
        <v>2</v>
      </c>
      <c r="D29" s="2">
        <v>1</v>
      </c>
    </row>
    <row r="30" spans="1:4" ht="45">
      <c r="A30" s="43" t="s">
        <v>53</v>
      </c>
      <c r="B30" s="2">
        <f>B31+10*LOG10(B28/B29)-B32</f>
        <v>0</v>
      </c>
      <c r="C30" s="2">
        <f>C31+10*LOG10(C28/C29)-C32</f>
        <v>-3</v>
      </c>
      <c r="D30" s="2">
        <f>D31+10*LOG10(D28/D29)-D32</f>
        <v>-3</v>
      </c>
    </row>
    <row r="31" spans="1:4" ht="15">
      <c r="A31" s="43" t="s">
        <v>85</v>
      </c>
      <c r="B31" s="2">
        <v>0</v>
      </c>
      <c r="C31" s="2">
        <v>-3</v>
      </c>
      <c r="D31" s="2">
        <v>-3</v>
      </c>
    </row>
    <row r="32" spans="1:4" ht="45">
      <c r="A32" s="53" t="s">
        <v>66</v>
      </c>
      <c r="B32" s="2">
        <v>0</v>
      </c>
      <c r="C32" s="2">
        <v>0</v>
      </c>
      <c r="D32" s="2">
        <v>0</v>
      </c>
    </row>
    <row r="33" spans="1:4" ht="28.5">
      <c r="A33" s="54" t="s">
        <v>109</v>
      </c>
      <c r="B33" s="2">
        <v>0</v>
      </c>
      <c r="C33" s="2">
        <v>0</v>
      </c>
      <c r="D33" s="2">
        <v>0</v>
      </c>
    </row>
    <row r="34" spans="1:4" ht="30">
      <c r="A34" s="43" t="s">
        <v>12</v>
      </c>
      <c r="B34" s="2">
        <v>1</v>
      </c>
      <c r="C34" s="2">
        <v>1</v>
      </c>
      <c r="D34" s="2">
        <v>1</v>
      </c>
    </row>
    <row r="35" spans="1:4" ht="15">
      <c r="A35" s="43" t="s">
        <v>13</v>
      </c>
      <c r="B35" s="6">
        <v>7</v>
      </c>
      <c r="C35" s="6">
        <v>7</v>
      </c>
      <c r="D35" s="6">
        <v>7</v>
      </c>
    </row>
    <row r="36" spans="1:4" ht="15">
      <c r="A36" s="43" t="s">
        <v>14</v>
      </c>
      <c r="B36" s="6">
        <v>-174</v>
      </c>
      <c r="C36" s="6">
        <v>-174</v>
      </c>
      <c r="D36" s="6">
        <v>-174</v>
      </c>
    </row>
    <row r="37" spans="1:4" ht="15">
      <c r="A37" s="53" t="s">
        <v>87</v>
      </c>
      <c r="B37" s="2" t="s">
        <v>28</v>
      </c>
      <c r="C37" s="2" t="s">
        <v>28</v>
      </c>
      <c r="D37" s="2" t="s">
        <v>28</v>
      </c>
    </row>
    <row r="38" spans="1:4" ht="15">
      <c r="A38" s="44" t="s">
        <v>15</v>
      </c>
      <c r="B38" s="32">
        <v>-999</v>
      </c>
      <c r="C38" s="32">
        <v>-999</v>
      </c>
      <c r="D38" s="32">
        <v>-999</v>
      </c>
    </row>
    <row r="39" spans="1:4" ht="30">
      <c r="A39" s="43" t="s">
        <v>105</v>
      </c>
      <c r="B39" s="19" t="s">
        <v>28</v>
      </c>
      <c r="C39" s="19" t="s">
        <v>28</v>
      </c>
      <c r="D39" s="19" t="s">
        <v>28</v>
      </c>
    </row>
    <row r="40" spans="1:4" ht="30">
      <c r="A40" s="43" t="s">
        <v>106</v>
      </c>
      <c r="B40" s="2">
        <f>10*LOG10(10^((B35+B36)/10)+10^(B38/10))</f>
        <v>-167.00000000000003</v>
      </c>
      <c r="C40" s="2">
        <f>10*LOG10(10^((C35+C36)/10)+10^(C38/10))</f>
        <v>-167.00000000000003</v>
      </c>
      <c r="D40" s="2">
        <f>10*LOG10(10^((D35+D36)/10)+10^(D38/10))</f>
        <v>-167.00000000000003</v>
      </c>
    </row>
    <row r="41" spans="1:4" ht="15">
      <c r="A41" s="54" t="s">
        <v>90</v>
      </c>
      <c r="B41" s="2" t="s">
        <v>28</v>
      </c>
      <c r="C41" s="2" t="s">
        <v>28</v>
      </c>
      <c r="D41" s="2" t="s">
        <v>28</v>
      </c>
    </row>
    <row r="42" spans="1:4" ht="15">
      <c r="A42" s="56" t="s">
        <v>91</v>
      </c>
      <c r="B42" s="18">
        <f>36*360*1000</f>
        <v>12960000</v>
      </c>
      <c r="C42" s="18">
        <f t="shared" ref="C42:D42" si="0">36*360*1000</f>
        <v>12960000</v>
      </c>
      <c r="D42" s="18">
        <f t="shared" si="0"/>
        <v>12960000</v>
      </c>
    </row>
    <row r="43" spans="1:4" ht="15">
      <c r="A43" s="43" t="s">
        <v>16</v>
      </c>
      <c r="B43" s="2" t="s">
        <v>28</v>
      </c>
      <c r="C43" s="2" t="s">
        <v>28</v>
      </c>
      <c r="D43" s="2" t="s">
        <v>28</v>
      </c>
    </row>
    <row r="44" spans="1:4" ht="15">
      <c r="A44" s="43" t="s">
        <v>17</v>
      </c>
      <c r="B44" s="2">
        <f>B40+10*LOG10(B42)</f>
        <v>-95.873949984654288</v>
      </c>
      <c r="C44" s="2">
        <f>C40+10*LOG10(C42)</f>
        <v>-95.873949984654288</v>
      </c>
      <c r="D44" s="2">
        <f>D40+10*LOG10(D42)</f>
        <v>-95.873949984654288</v>
      </c>
    </row>
    <row r="45" spans="1:4" ht="15">
      <c r="A45" s="54" t="s">
        <v>18</v>
      </c>
      <c r="B45" s="2" t="s">
        <v>28</v>
      </c>
      <c r="C45" s="2" t="s">
        <v>28</v>
      </c>
      <c r="D45" s="2" t="s">
        <v>28</v>
      </c>
    </row>
    <row r="46" spans="1:4" ht="15">
      <c r="A46" s="56" t="s">
        <v>19</v>
      </c>
      <c r="B46" s="18">
        <v>-6.6</v>
      </c>
      <c r="C46" s="18">
        <v>-3.1</v>
      </c>
      <c r="D46" s="18">
        <v>0.9</v>
      </c>
    </row>
    <row r="47" spans="1:4" ht="15">
      <c r="A47" s="43" t="s">
        <v>20</v>
      </c>
      <c r="B47" s="2">
        <v>2</v>
      </c>
      <c r="C47" s="2">
        <v>2</v>
      </c>
      <c r="D47" s="2">
        <v>2</v>
      </c>
    </row>
    <row r="48" spans="1:4" ht="30">
      <c r="A48" s="43" t="s">
        <v>92</v>
      </c>
      <c r="B48" s="2" t="s">
        <v>28</v>
      </c>
      <c r="C48" s="2" t="s">
        <v>28</v>
      </c>
      <c r="D48" s="2" t="s">
        <v>28</v>
      </c>
    </row>
    <row r="49" spans="1:4" ht="33.75" customHeight="1">
      <c r="A49" s="43" t="s">
        <v>93</v>
      </c>
      <c r="B49" s="6">
        <v>0</v>
      </c>
      <c r="C49" s="6">
        <v>0</v>
      </c>
      <c r="D49" s="6">
        <v>0</v>
      </c>
    </row>
    <row r="50" spans="1:4" ht="30">
      <c r="A50" s="43" t="s">
        <v>45</v>
      </c>
      <c r="B50" s="19" t="s">
        <v>28</v>
      </c>
      <c r="C50" s="19" t="s">
        <v>28</v>
      </c>
      <c r="D50" s="19" t="s">
        <v>28</v>
      </c>
    </row>
    <row r="51" spans="1:4" ht="30">
      <c r="A51" s="43" t="s">
        <v>46</v>
      </c>
      <c r="B51" s="2">
        <f>B44+B46+B47-B49</f>
        <v>-100.47394998465428</v>
      </c>
      <c r="C51" s="2">
        <f>C44+C46+C47-C49</f>
        <v>-96.973949984654283</v>
      </c>
      <c r="D51" s="2">
        <f>D44+D46+D47-D49</f>
        <v>-92.973949984654283</v>
      </c>
    </row>
    <row r="52" spans="1:4" ht="30">
      <c r="A52" s="55" t="s">
        <v>94</v>
      </c>
      <c r="B52" s="37" t="s">
        <v>28</v>
      </c>
      <c r="C52" s="37" t="s">
        <v>28</v>
      </c>
      <c r="D52" s="37" t="s">
        <v>28</v>
      </c>
    </row>
    <row r="53" spans="1:4" ht="30">
      <c r="A53" s="9" t="s">
        <v>95</v>
      </c>
      <c r="B53" s="8">
        <f>B26+B30+B33-B34-B51</f>
        <v>152.37121254719665</v>
      </c>
      <c r="C53" s="8">
        <f t="shared" ref="C53:D53" si="1">C26+C30+C33-C34-C51</f>
        <v>145.87121254719665</v>
      </c>
      <c r="D53" s="8">
        <f t="shared" si="1"/>
        <v>141.87121254719665</v>
      </c>
    </row>
    <row r="54" spans="1:4">
      <c r="A54" s="52" t="s">
        <v>21</v>
      </c>
      <c r="B54" s="5"/>
      <c r="C54" s="5"/>
      <c r="D54" s="5"/>
    </row>
    <row r="55" spans="1:4" ht="16.5" customHeight="1">
      <c r="A55" s="44" t="s">
        <v>22</v>
      </c>
      <c r="B55" s="32">
        <v>7</v>
      </c>
      <c r="C55" s="32">
        <v>7</v>
      </c>
      <c r="D55" s="32">
        <v>7</v>
      </c>
    </row>
    <row r="56" spans="1:4" ht="30">
      <c r="A56" s="53" t="s">
        <v>23</v>
      </c>
      <c r="B56" s="36" t="s">
        <v>28</v>
      </c>
      <c r="C56" s="36" t="s">
        <v>28</v>
      </c>
      <c r="D56" s="36" t="s">
        <v>28</v>
      </c>
    </row>
    <row r="57" spans="1:4" ht="30">
      <c r="A57" s="31" t="s">
        <v>24</v>
      </c>
      <c r="B57" s="32">
        <v>4.4800000000000004</v>
      </c>
      <c r="C57" s="32">
        <v>4.4800000000000004</v>
      </c>
      <c r="D57" s="32">
        <v>4.4800000000000004</v>
      </c>
    </row>
    <row r="58" spans="1:4" ht="15">
      <c r="A58" s="44" t="s">
        <v>25</v>
      </c>
      <c r="B58" s="32">
        <v>0</v>
      </c>
      <c r="C58" s="32">
        <v>0</v>
      </c>
      <c r="D58" s="32">
        <v>0</v>
      </c>
    </row>
    <row r="59" spans="1:4" ht="15">
      <c r="A59" s="44" t="s">
        <v>26</v>
      </c>
      <c r="B59" s="32">
        <v>26.25</v>
      </c>
      <c r="C59" s="32">
        <v>26.25</v>
      </c>
      <c r="D59" s="32">
        <v>26.25</v>
      </c>
    </row>
    <row r="60" spans="1:4" ht="15">
      <c r="A60" s="44" t="s">
        <v>27</v>
      </c>
      <c r="B60" s="32">
        <v>0</v>
      </c>
      <c r="C60" s="32">
        <v>0</v>
      </c>
      <c r="D60" s="32">
        <v>0</v>
      </c>
    </row>
    <row r="61" spans="1:4" ht="30">
      <c r="A61" s="41" t="s">
        <v>107</v>
      </c>
      <c r="B61" s="37" t="s">
        <v>28</v>
      </c>
      <c r="C61" s="37" t="s">
        <v>28</v>
      </c>
      <c r="D61" s="37" t="s">
        <v>28</v>
      </c>
    </row>
    <row r="62" spans="1:4" ht="30">
      <c r="A62" s="9" t="s">
        <v>108</v>
      </c>
      <c r="B62" s="8">
        <f>B53-B57+B58-B59+B60</f>
        <v>121.64121254719666</v>
      </c>
      <c r="C62" s="8">
        <f t="shared" ref="C62:D62" si="2">C53-C57+C58-C59+C60</f>
        <v>115.14121254719666</v>
      </c>
      <c r="D62" s="8">
        <f t="shared" si="2"/>
        <v>111.14121254719666</v>
      </c>
    </row>
    <row r="63" spans="1:4">
      <c r="C63" s="11"/>
      <c r="D63" s="11"/>
    </row>
    <row r="64" spans="1:4" ht="15">
      <c r="A64" s="41" t="s">
        <v>59</v>
      </c>
      <c r="B64" s="37" t="s">
        <v>28</v>
      </c>
      <c r="C64" s="37" t="s">
        <v>28</v>
      </c>
      <c r="D64" s="37" t="s">
        <v>28</v>
      </c>
    </row>
    <row r="65" spans="1:4" ht="15">
      <c r="A65" s="9" t="s">
        <v>60</v>
      </c>
      <c r="B65" s="8">
        <f>B17-B23-B51+B21+B33</f>
        <v>143.60000000000002</v>
      </c>
      <c r="C65" s="8">
        <f>C17-C23-C51+C21+C33</f>
        <v>140.10000000000002</v>
      </c>
      <c r="D65" s="8">
        <f>D17-D23-D51+D21+D33</f>
        <v>136.10000000000002</v>
      </c>
    </row>
  </sheetData>
  <mergeCells count="1">
    <mergeCell ref="B1:D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DB115-ADB3-4D68-AB8B-E5AC724020ED}">
  <dimension ref="A1:C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48" customWidth="1"/>
    <col min="2" max="2" width="15.625" style="11" customWidth="1"/>
    <col min="3" max="3" width="15.625" style="1" customWidth="1"/>
    <col min="4" max="16384" width="9" style="1"/>
  </cols>
  <sheetData>
    <row r="1" spans="1:3">
      <c r="A1" s="49"/>
      <c r="B1" s="64" t="s">
        <v>72</v>
      </c>
      <c r="C1" s="64"/>
    </row>
    <row r="2" spans="1:3" ht="29.25" customHeight="1">
      <c r="A2" s="52" t="s">
        <v>1</v>
      </c>
      <c r="B2" s="28" t="s">
        <v>62</v>
      </c>
      <c r="C2" s="34" t="s">
        <v>65</v>
      </c>
    </row>
    <row r="3" spans="1:3" ht="15">
      <c r="A3" s="43" t="s">
        <v>2</v>
      </c>
      <c r="B3" s="6">
        <v>2.6</v>
      </c>
      <c r="C3" s="6">
        <v>2.6</v>
      </c>
    </row>
    <row r="4" spans="1:3" ht="15">
      <c r="A4" s="43" t="s">
        <v>38</v>
      </c>
      <c r="B4" s="6">
        <v>100</v>
      </c>
      <c r="C4" s="6">
        <v>100</v>
      </c>
    </row>
    <row r="5" spans="1:3" ht="15">
      <c r="A5" s="43" t="s">
        <v>3</v>
      </c>
      <c r="B5" s="19" t="s">
        <v>28</v>
      </c>
      <c r="C5" s="19" t="s">
        <v>28</v>
      </c>
    </row>
    <row r="6" spans="1:3" ht="15">
      <c r="A6" s="43" t="s">
        <v>4</v>
      </c>
      <c r="B6" s="19" t="s">
        <v>28</v>
      </c>
      <c r="C6" s="19" t="s">
        <v>28</v>
      </c>
    </row>
    <row r="7" spans="1:3" ht="15">
      <c r="A7" s="43" t="s">
        <v>5</v>
      </c>
      <c r="B7" s="19" t="s">
        <v>28</v>
      </c>
      <c r="C7" s="19" t="s">
        <v>28</v>
      </c>
    </row>
    <row r="8" spans="1:3" ht="15">
      <c r="A8" s="43" t="s">
        <v>6</v>
      </c>
      <c r="B8" s="16">
        <v>0.1</v>
      </c>
      <c r="C8" s="16">
        <v>0.1</v>
      </c>
    </row>
    <row r="9" spans="1:3" ht="15">
      <c r="A9" s="43" t="s">
        <v>111</v>
      </c>
      <c r="B9" s="2" t="s">
        <v>36</v>
      </c>
      <c r="C9" s="2" t="s">
        <v>36</v>
      </c>
    </row>
    <row r="10" spans="1:3" ht="15">
      <c r="A10" s="43" t="s">
        <v>29</v>
      </c>
      <c r="B10" s="2">
        <v>3</v>
      </c>
      <c r="C10" s="2">
        <v>3</v>
      </c>
    </row>
    <row r="11" spans="1:3">
      <c r="A11" s="52" t="s">
        <v>7</v>
      </c>
      <c r="B11" s="5"/>
      <c r="C11" s="5"/>
    </row>
    <row r="12" spans="1:3" ht="15" customHeight="1">
      <c r="A12" s="43" t="s">
        <v>76</v>
      </c>
      <c r="B12" s="6">
        <v>1</v>
      </c>
      <c r="C12" s="6">
        <v>1</v>
      </c>
    </row>
    <row r="13" spans="1:3" ht="15">
      <c r="A13" s="43" t="s">
        <v>77</v>
      </c>
      <c r="B13" s="2">
        <v>64</v>
      </c>
      <c r="C13" s="2">
        <v>64</v>
      </c>
    </row>
    <row r="14" spans="1:3" ht="15">
      <c r="A14" s="53" t="s">
        <v>78</v>
      </c>
      <c r="B14" s="2">
        <v>1</v>
      </c>
      <c r="C14" s="2">
        <v>1</v>
      </c>
    </row>
    <row r="15" spans="1:3" ht="15">
      <c r="A15" s="43" t="s">
        <v>79</v>
      </c>
      <c r="B15" s="2" t="s">
        <v>28</v>
      </c>
      <c r="C15" s="2" t="s">
        <v>28</v>
      </c>
    </row>
    <row r="16" spans="1:3" ht="15">
      <c r="A16" s="43" t="s">
        <v>80</v>
      </c>
      <c r="B16" s="6">
        <v>23</v>
      </c>
      <c r="C16" s="6">
        <v>23</v>
      </c>
    </row>
    <row r="17" spans="1:3" ht="30">
      <c r="A17" s="43" t="s">
        <v>39</v>
      </c>
      <c r="B17" s="6">
        <v>23</v>
      </c>
      <c r="C17" s="6">
        <v>23</v>
      </c>
    </row>
    <row r="18" spans="1:3" ht="45">
      <c r="A18" s="53" t="s">
        <v>61</v>
      </c>
      <c r="B18" s="2">
        <f>B19+10*LOG10(B12/B14)-B20</f>
        <v>0</v>
      </c>
      <c r="C18" s="2">
        <f>C19+10*LOG10(C12/C14)-C20</f>
        <v>-3</v>
      </c>
    </row>
    <row r="19" spans="1:3" ht="15">
      <c r="A19" s="43" t="s">
        <v>81</v>
      </c>
      <c r="B19" s="6">
        <v>0</v>
      </c>
      <c r="C19" s="6">
        <v>-3</v>
      </c>
    </row>
    <row r="20" spans="1:3" ht="45">
      <c r="A20" s="53" t="s">
        <v>67</v>
      </c>
      <c r="B20" s="2">
        <v>0</v>
      </c>
      <c r="C20" s="2">
        <v>0</v>
      </c>
    </row>
    <row r="21" spans="1:3" ht="61.5" customHeight="1">
      <c r="A21" s="53" t="s">
        <v>82</v>
      </c>
      <c r="B21" s="2">
        <v>0</v>
      </c>
      <c r="C21" s="2">
        <v>0</v>
      </c>
    </row>
    <row r="22" spans="1:3" ht="15">
      <c r="A22" s="43" t="s">
        <v>8</v>
      </c>
      <c r="B22" s="6">
        <v>0</v>
      </c>
      <c r="C22" s="6">
        <v>0</v>
      </c>
    </row>
    <row r="23" spans="1:3" ht="15">
      <c r="A23" s="43" t="s">
        <v>9</v>
      </c>
      <c r="B23" s="6">
        <v>0</v>
      </c>
      <c r="C23" s="6">
        <v>0</v>
      </c>
    </row>
    <row r="24" spans="1:3" ht="30">
      <c r="A24" s="43" t="s">
        <v>10</v>
      </c>
      <c r="B24" s="6">
        <v>1</v>
      </c>
      <c r="C24" s="6">
        <v>1</v>
      </c>
    </row>
    <row r="25" spans="1:3" ht="15">
      <c r="A25" s="43" t="s">
        <v>41</v>
      </c>
      <c r="B25" s="19" t="s">
        <v>28</v>
      </c>
      <c r="C25" s="19" t="s">
        <v>28</v>
      </c>
    </row>
    <row r="26" spans="1:3" ht="15">
      <c r="A26" s="43" t="s">
        <v>42</v>
      </c>
      <c r="B26" s="6">
        <f>B17+B18+B21-B23-B24</f>
        <v>22</v>
      </c>
      <c r="C26" s="6">
        <f>C17+C18+C21-C23-C24</f>
        <v>19</v>
      </c>
    </row>
    <row r="27" spans="1:3">
      <c r="A27" s="52" t="s">
        <v>11</v>
      </c>
      <c r="B27" s="5"/>
      <c r="C27" s="5"/>
    </row>
    <row r="28" spans="1:3" ht="15">
      <c r="A28" s="43" t="s">
        <v>110</v>
      </c>
      <c r="B28" s="2">
        <v>192</v>
      </c>
      <c r="C28" s="2">
        <v>192</v>
      </c>
    </row>
    <row r="29" spans="1:3" ht="15">
      <c r="A29" s="44" t="s">
        <v>83</v>
      </c>
      <c r="B29" s="32">
        <v>4</v>
      </c>
      <c r="C29" s="32">
        <v>4</v>
      </c>
    </row>
    <row r="30" spans="1:3" ht="45">
      <c r="A30" s="43" t="s">
        <v>53</v>
      </c>
      <c r="B30" s="2">
        <f>B31+10*LOG10(B28/B13)-B32</f>
        <v>12.771212547196624</v>
      </c>
      <c r="C30" s="2">
        <f>C31+10*LOG10(C28/C13)-C32</f>
        <v>12.771212547196624</v>
      </c>
    </row>
    <row r="31" spans="1:3" ht="15">
      <c r="A31" s="43" t="s">
        <v>85</v>
      </c>
      <c r="B31" s="6">
        <v>8</v>
      </c>
      <c r="C31" s="6">
        <v>8</v>
      </c>
    </row>
    <row r="32" spans="1:3" ht="45">
      <c r="A32" s="44" t="s">
        <v>66</v>
      </c>
      <c r="B32" s="32">
        <v>0</v>
      </c>
      <c r="C32" s="32">
        <v>0</v>
      </c>
    </row>
    <row r="33" spans="1:3" ht="28.5">
      <c r="A33" s="46" t="s">
        <v>109</v>
      </c>
      <c r="B33" s="18">
        <v>8</v>
      </c>
      <c r="C33" s="18">
        <v>8</v>
      </c>
    </row>
    <row r="34" spans="1:3" ht="30">
      <c r="A34" s="43" t="s">
        <v>12</v>
      </c>
      <c r="B34" s="6">
        <v>3</v>
      </c>
      <c r="C34" s="6">
        <v>3</v>
      </c>
    </row>
    <row r="35" spans="1:3" ht="15">
      <c r="A35" s="43" t="s">
        <v>13</v>
      </c>
      <c r="B35" s="6">
        <v>5</v>
      </c>
      <c r="C35" s="6">
        <v>5</v>
      </c>
    </row>
    <row r="36" spans="1:3" ht="15">
      <c r="A36" s="43" t="s">
        <v>14</v>
      </c>
      <c r="B36" s="2">
        <v>-174</v>
      </c>
      <c r="C36" s="2">
        <v>-174</v>
      </c>
    </row>
    <row r="37" spans="1:3" ht="15">
      <c r="A37" s="40" t="s">
        <v>87</v>
      </c>
      <c r="B37" s="2" t="s">
        <v>28</v>
      </c>
      <c r="C37" s="2" t="s">
        <v>28</v>
      </c>
    </row>
    <row r="38" spans="1:3" ht="15">
      <c r="A38" s="31" t="s">
        <v>15</v>
      </c>
      <c r="B38" s="32">
        <v>-999</v>
      </c>
      <c r="C38" s="32">
        <v>-999</v>
      </c>
    </row>
    <row r="39" spans="1:3" ht="30">
      <c r="A39" s="43" t="s">
        <v>88</v>
      </c>
      <c r="B39" s="19" t="s">
        <v>28</v>
      </c>
      <c r="C39" s="19" t="s">
        <v>28</v>
      </c>
    </row>
    <row r="40" spans="1:3" ht="30">
      <c r="A40" s="43" t="s">
        <v>106</v>
      </c>
      <c r="B40" s="2">
        <f>10*LOG10(10^((B35+B36)/10)+10^(B38/10))</f>
        <v>-169.00000000000003</v>
      </c>
      <c r="C40" s="2">
        <f>10*LOG10(10^((C35+C36)/10)+10^(C38/10))</f>
        <v>-169.00000000000003</v>
      </c>
    </row>
    <row r="41" spans="1:3" ht="15">
      <c r="A41" s="54" t="s">
        <v>90</v>
      </c>
      <c r="B41" s="2" t="s">
        <v>28</v>
      </c>
      <c r="C41" s="2" t="s">
        <v>28</v>
      </c>
    </row>
    <row r="42" spans="1:3" ht="15">
      <c r="A42" s="39" t="s">
        <v>91</v>
      </c>
      <c r="B42" s="2">
        <f>2*360*1000</f>
        <v>720000</v>
      </c>
      <c r="C42" s="2">
        <f>2*360*1000</f>
        <v>720000</v>
      </c>
    </row>
    <row r="43" spans="1:3" ht="15">
      <c r="A43" s="43" t="s">
        <v>16</v>
      </c>
      <c r="B43" s="19" t="s">
        <v>28</v>
      </c>
      <c r="C43" s="19" t="s">
        <v>28</v>
      </c>
    </row>
    <row r="44" spans="1:3" ht="15">
      <c r="A44" s="43" t="s">
        <v>17</v>
      </c>
      <c r="B44" s="2">
        <f>B40+10*LOG10(B42)</f>
        <v>-110.42667503568734</v>
      </c>
      <c r="C44" s="2">
        <f>C40+10*LOG10(C42)</f>
        <v>-110.42667503568734</v>
      </c>
    </row>
    <row r="45" spans="1:3" ht="15">
      <c r="A45" s="39" t="s">
        <v>18</v>
      </c>
      <c r="B45" s="2" t="s">
        <v>28</v>
      </c>
      <c r="C45" s="2" t="s">
        <v>28</v>
      </c>
    </row>
    <row r="46" spans="1:3" ht="15">
      <c r="A46" s="17" t="s">
        <v>19</v>
      </c>
      <c r="B46" s="18">
        <v>-6</v>
      </c>
      <c r="C46" s="18">
        <v>-6</v>
      </c>
    </row>
    <row r="47" spans="1:3" ht="15">
      <c r="A47" s="43" t="s">
        <v>20</v>
      </c>
      <c r="B47" s="6">
        <v>2</v>
      </c>
      <c r="C47" s="6">
        <v>2</v>
      </c>
    </row>
    <row r="48" spans="1:3" ht="30">
      <c r="A48" s="43" t="s">
        <v>92</v>
      </c>
      <c r="B48" s="6" t="s">
        <v>28</v>
      </c>
      <c r="C48" s="6" t="s">
        <v>28</v>
      </c>
    </row>
    <row r="49" spans="1:3" ht="33.75" customHeight="1">
      <c r="A49" s="43" t="s">
        <v>93</v>
      </c>
      <c r="B49" s="6">
        <v>0</v>
      </c>
      <c r="C49" s="6">
        <v>0</v>
      </c>
    </row>
    <row r="50" spans="1:3" ht="30">
      <c r="A50" s="43" t="s">
        <v>45</v>
      </c>
      <c r="B50" s="19" t="s">
        <v>28</v>
      </c>
      <c r="C50" s="19" t="s">
        <v>28</v>
      </c>
    </row>
    <row r="51" spans="1:3" ht="30">
      <c r="A51" s="43" t="s">
        <v>46</v>
      </c>
      <c r="B51" s="2">
        <f>B44+B46+B47-B49</f>
        <v>-114.42667503568734</v>
      </c>
      <c r="C51" s="2">
        <f>C44+C46+C47-C49</f>
        <v>-114.42667503568734</v>
      </c>
    </row>
    <row r="52" spans="1:3" ht="30">
      <c r="A52" s="41" t="s">
        <v>94</v>
      </c>
      <c r="B52" s="37" t="s">
        <v>28</v>
      </c>
      <c r="C52" s="37" t="s">
        <v>28</v>
      </c>
    </row>
    <row r="53" spans="1:3" ht="30">
      <c r="A53" s="9" t="s">
        <v>95</v>
      </c>
      <c r="B53" s="8">
        <f>B26+B30+B33-B34-B51</f>
        <v>154.19788758288396</v>
      </c>
      <c r="C53" s="8">
        <f>C26+C30+C33-C34-C51</f>
        <v>151.19788758288396</v>
      </c>
    </row>
    <row r="54" spans="1:3">
      <c r="A54" s="52" t="s">
        <v>21</v>
      </c>
      <c r="B54" s="5"/>
      <c r="C54" s="5"/>
    </row>
    <row r="55" spans="1:3" ht="16.5" customHeight="1">
      <c r="A55" s="44" t="s">
        <v>22</v>
      </c>
      <c r="B55" s="32">
        <v>7</v>
      </c>
      <c r="C55" s="32">
        <v>7</v>
      </c>
    </row>
    <row r="56" spans="1:3" ht="30">
      <c r="A56" s="40" t="s">
        <v>23</v>
      </c>
      <c r="B56" s="36" t="s">
        <v>28</v>
      </c>
      <c r="C56" s="36" t="s">
        <v>28</v>
      </c>
    </row>
    <row r="57" spans="1:3" ht="30">
      <c r="A57" s="31" t="s">
        <v>24</v>
      </c>
      <c r="B57" s="32">
        <v>4.4800000000000004</v>
      </c>
      <c r="C57" s="32">
        <v>4.4800000000000004</v>
      </c>
    </row>
    <row r="58" spans="1:3" ht="15">
      <c r="A58" s="44" t="s">
        <v>25</v>
      </c>
      <c r="B58" s="32">
        <v>0</v>
      </c>
      <c r="C58" s="32">
        <v>0</v>
      </c>
    </row>
    <row r="59" spans="1:3" ht="15">
      <c r="A59" s="44" t="s">
        <v>26</v>
      </c>
      <c r="B59" s="32">
        <v>26.25</v>
      </c>
      <c r="C59" s="32">
        <v>26.25</v>
      </c>
    </row>
    <row r="60" spans="1:3" ht="15">
      <c r="A60" s="44" t="s">
        <v>27</v>
      </c>
      <c r="B60" s="32">
        <v>0</v>
      </c>
      <c r="C60" s="32">
        <v>0</v>
      </c>
    </row>
    <row r="61" spans="1:3" ht="30">
      <c r="A61" s="41" t="s">
        <v>107</v>
      </c>
      <c r="B61" s="37" t="s">
        <v>28</v>
      </c>
      <c r="C61" s="37" t="s">
        <v>28</v>
      </c>
    </row>
    <row r="62" spans="1:3" ht="30">
      <c r="A62" s="9" t="s">
        <v>108</v>
      </c>
      <c r="B62" s="8">
        <f>B53-B57+B58-B59+B60</f>
        <v>123.46788758288398</v>
      </c>
      <c r="C62" s="8">
        <f>C53-C57+C58-C59+C60</f>
        <v>120.46788758288398</v>
      </c>
    </row>
    <row r="63" spans="1:3">
      <c r="B63" s="14"/>
      <c r="C63" s="14"/>
    </row>
    <row r="64" spans="1:3" ht="15">
      <c r="A64" s="41" t="s">
        <v>59</v>
      </c>
      <c r="B64" s="37" t="s">
        <v>28</v>
      </c>
      <c r="C64" s="37" t="s">
        <v>28</v>
      </c>
    </row>
    <row r="65" spans="1:3" ht="15">
      <c r="A65" s="9" t="s">
        <v>60</v>
      </c>
      <c r="B65" s="8">
        <f>B17-B23-B51+B21+B33</f>
        <v>145.42667503568734</v>
      </c>
      <c r="C65" s="8">
        <f>C17-C23-C51+C21+C33</f>
        <v>145.42667503568734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3D7CC-F6C8-4A36-8D78-6A54A75303D6}">
  <dimension ref="A1:D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48" customWidth="1"/>
    <col min="2" max="2" width="15.625" style="11" customWidth="1"/>
    <col min="3" max="4" width="15.625" style="1" customWidth="1"/>
    <col min="5" max="16384" width="9" style="1"/>
  </cols>
  <sheetData>
    <row r="1" spans="1:4">
      <c r="A1" s="49"/>
      <c r="B1" s="64" t="s">
        <v>72</v>
      </c>
      <c r="C1" s="64"/>
      <c r="D1" s="64"/>
    </row>
    <row r="2" spans="1:4" ht="29.25" customHeight="1">
      <c r="A2" s="52" t="s">
        <v>1</v>
      </c>
      <c r="B2" s="28" t="s">
        <v>62</v>
      </c>
      <c r="C2" s="34" t="s">
        <v>63</v>
      </c>
      <c r="D2" s="34" t="s">
        <v>64</v>
      </c>
    </row>
    <row r="3" spans="1:4" ht="15">
      <c r="A3" s="43" t="s">
        <v>2</v>
      </c>
      <c r="B3" s="6">
        <v>2.6</v>
      </c>
      <c r="C3" s="6">
        <v>2.6</v>
      </c>
      <c r="D3" s="6">
        <v>2.6</v>
      </c>
    </row>
    <row r="4" spans="1:4" ht="15">
      <c r="A4" s="43" t="s">
        <v>38</v>
      </c>
      <c r="B4" s="6">
        <v>100</v>
      </c>
      <c r="C4" s="6">
        <v>100</v>
      </c>
      <c r="D4" s="6">
        <v>100</v>
      </c>
    </row>
    <row r="5" spans="1:4" ht="15">
      <c r="A5" s="43" t="s">
        <v>3</v>
      </c>
      <c r="B5" s="19" t="s">
        <v>28</v>
      </c>
      <c r="C5" s="19" t="s">
        <v>28</v>
      </c>
      <c r="D5" s="19" t="s">
        <v>28</v>
      </c>
    </row>
    <row r="6" spans="1:4" ht="15">
      <c r="A6" s="43" t="s">
        <v>4</v>
      </c>
      <c r="B6" s="2" t="s">
        <v>28</v>
      </c>
      <c r="C6" s="2" t="s">
        <v>28</v>
      </c>
      <c r="D6" s="2" t="s">
        <v>28</v>
      </c>
    </row>
    <row r="7" spans="1:4" ht="15">
      <c r="A7" s="43" t="s">
        <v>5</v>
      </c>
      <c r="B7" s="19" t="s">
        <v>28</v>
      </c>
      <c r="C7" s="19" t="s">
        <v>28</v>
      </c>
      <c r="D7" s="19" t="s">
        <v>28</v>
      </c>
    </row>
    <row r="8" spans="1:4" ht="15">
      <c r="A8" s="43" t="s">
        <v>6</v>
      </c>
      <c r="B8" s="7">
        <v>0.1</v>
      </c>
      <c r="C8" s="7">
        <v>0.1</v>
      </c>
      <c r="D8" s="7">
        <v>0.1</v>
      </c>
    </row>
    <row r="9" spans="1:4" ht="15">
      <c r="A9" s="43" t="s">
        <v>111</v>
      </c>
      <c r="B9" s="2" t="s">
        <v>36</v>
      </c>
      <c r="C9" s="2" t="s">
        <v>36</v>
      </c>
      <c r="D9" s="2" t="s">
        <v>36</v>
      </c>
    </row>
    <row r="10" spans="1:4" ht="15">
      <c r="A10" s="43" t="s">
        <v>29</v>
      </c>
      <c r="B10" s="2">
        <v>3</v>
      </c>
      <c r="C10" s="2">
        <v>3</v>
      </c>
      <c r="D10" s="2">
        <v>3</v>
      </c>
    </row>
    <row r="11" spans="1:4">
      <c r="A11" s="52" t="s">
        <v>7</v>
      </c>
      <c r="B11" s="5"/>
      <c r="C11" s="5"/>
      <c r="D11" s="5"/>
    </row>
    <row r="12" spans="1:4" ht="15" customHeight="1">
      <c r="A12" s="43" t="s">
        <v>76</v>
      </c>
      <c r="B12" s="2">
        <v>192</v>
      </c>
      <c r="C12" s="2">
        <v>192</v>
      </c>
      <c r="D12" s="2">
        <v>192</v>
      </c>
    </row>
    <row r="13" spans="1:4" ht="15">
      <c r="A13" s="43" t="s">
        <v>77</v>
      </c>
      <c r="B13" s="2">
        <v>64</v>
      </c>
      <c r="C13" s="2">
        <v>64</v>
      </c>
      <c r="D13" s="2">
        <v>64</v>
      </c>
    </row>
    <row r="14" spans="1:4" ht="15">
      <c r="A14" s="44" t="s">
        <v>78</v>
      </c>
      <c r="B14" s="32">
        <v>4</v>
      </c>
      <c r="C14" s="32">
        <v>4</v>
      </c>
      <c r="D14" s="32">
        <v>4</v>
      </c>
    </row>
    <row r="15" spans="1:4" ht="15">
      <c r="A15" s="44" t="s">
        <v>79</v>
      </c>
      <c r="B15" s="42">
        <v>24</v>
      </c>
      <c r="C15" s="42">
        <v>24</v>
      </c>
      <c r="D15" s="42">
        <v>24</v>
      </c>
    </row>
    <row r="16" spans="1:4" ht="15">
      <c r="A16" s="43" t="s">
        <v>80</v>
      </c>
      <c r="B16" s="2">
        <f>B15+10*LOG10(B4)</f>
        <v>44</v>
      </c>
      <c r="C16" s="2">
        <f>C15+10*LOG10(C4)</f>
        <v>44</v>
      </c>
      <c r="D16" s="2">
        <f>D15+10*LOG10(D4)</f>
        <v>44</v>
      </c>
    </row>
    <row r="17" spans="1:4" ht="30">
      <c r="A17" s="43" t="s">
        <v>39</v>
      </c>
      <c r="B17" s="2">
        <f>B15+10*LOG10(B42/1000000)</f>
        <v>32.57332496431269</v>
      </c>
      <c r="C17" s="2">
        <f>C15+10*LOG10(C42/1000000)</f>
        <v>32.57332496431269</v>
      </c>
      <c r="D17" s="2">
        <f>D15+10*LOG10(D42/1000000)</f>
        <v>32.57332496431269</v>
      </c>
    </row>
    <row r="18" spans="1:4" ht="45">
      <c r="A18" s="53" t="s">
        <v>61</v>
      </c>
      <c r="B18" s="2">
        <f>B19+10*LOG10(B12/B13)-B20</f>
        <v>12.771212547196624</v>
      </c>
      <c r="C18" s="2">
        <f>C19+10*LOG10(C12/C13)-C20</f>
        <v>12.771212547196624</v>
      </c>
      <c r="D18" s="2">
        <f>D19+10*LOG10(D12/D13)-D20</f>
        <v>12.771212547196624</v>
      </c>
    </row>
    <row r="19" spans="1:4" ht="15">
      <c r="A19" s="43" t="s">
        <v>81</v>
      </c>
      <c r="B19" s="2">
        <v>8</v>
      </c>
      <c r="C19" s="2">
        <v>8</v>
      </c>
      <c r="D19" s="2">
        <v>8</v>
      </c>
    </row>
    <row r="20" spans="1:4" ht="45">
      <c r="A20" s="44" t="s">
        <v>67</v>
      </c>
      <c r="B20" s="32">
        <v>0</v>
      </c>
      <c r="C20" s="32">
        <v>0</v>
      </c>
      <c r="D20" s="32">
        <v>0</v>
      </c>
    </row>
    <row r="21" spans="1:4" ht="61.5" customHeight="1">
      <c r="A21" s="45" t="s">
        <v>82</v>
      </c>
      <c r="B21" s="18">
        <v>8</v>
      </c>
      <c r="C21" s="18">
        <v>8</v>
      </c>
      <c r="D21" s="18">
        <v>8</v>
      </c>
    </row>
    <row r="22" spans="1:4" ht="15">
      <c r="A22" s="43" t="s">
        <v>8</v>
      </c>
      <c r="B22" s="2">
        <v>0</v>
      </c>
      <c r="C22" s="2">
        <v>0</v>
      </c>
      <c r="D22" s="2">
        <v>0</v>
      </c>
    </row>
    <row r="23" spans="1:4" ht="15">
      <c r="A23" s="43" t="s">
        <v>9</v>
      </c>
      <c r="B23" s="2">
        <v>0</v>
      </c>
      <c r="C23" s="2">
        <v>0</v>
      </c>
      <c r="D23" s="2">
        <v>0</v>
      </c>
    </row>
    <row r="24" spans="1:4" ht="30">
      <c r="A24" s="43" t="s">
        <v>10</v>
      </c>
      <c r="B24" s="2">
        <v>3</v>
      </c>
      <c r="C24" s="2">
        <v>3</v>
      </c>
      <c r="D24" s="2">
        <v>3</v>
      </c>
    </row>
    <row r="25" spans="1:4" ht="15">
      <c r="A25" s="43" t="s">
        <v>41</v>
      </c>
      <c r="B25" s="19" t="s">
        <v>28</v>
      </c>
      <c r="C25" s="19" t="s">
        <v>28</v>
      </c>
      <c r="D25" s="19" t="s">
        <v>28</v>
      </c>
    </row>
    <row r="26" spans="1:4" ht="15">
      <c r="A26" s="43" t="s">
        <v>42</v>
      </c>
      <c r="B26" s="2">
        <f>B17+B18+B21-B23-B24</f>
        <v>50.344537511509316</v>
      </c>
      <c r="C26" s="2">
        <f>C17+C18+C21-C23-C24</f>
        <v>50.344537511509316</v>
      </c>
      <c r="D26" s="2">
        <f>D17+D18+D21-D23-D24</f>
        <v>50.344537511509316</v>
      </c>
    </row>
    <row r="27" spans="1:4">
      <c r="A27" s="52" t="s">
        <v>11</v>
      </c>
      <c r="B27" s="5"/>
      <c r="C27" s="5"/>
      <c r="D27" s="5"/>
    </row>
    <row r="28" spans="1:4" ht="15">
      <c r="A28" s="43" t="s">
        <v>84</v>
      </c>
      <c r="B28" s="2">
        <v>4</v>
      </c>
      <c r="C28" s="2">
        <v>2</v>
      </c>
      <c r="D28" s="2">
        <v>1</v>
      </c>
    </row>
    <row r="29" spans="1:4" ht="15">
      <c r="A29" s="43" t="s">
        <v>83</v>
      </c>
      <c r="B29" s="2">
        <v>4</v>
      </c>
      <c r="C29" s="2">
        <v>2</v>
      </c>
      <c r="D29" s="2">
        <v>1</v>
      </c>
    </row>
    <row r="30" spans="1:4" ht="45">
      <c r="A30" s="43" t="s">
        <v>53</v>
      </c>
      <c r="B30" s="2">
        <f>B31+10*LOG10(B28/B29)-B32</f>
        <v>0</v>
      </c>
      <c r="C30" s="2">
        <f>C31+10*LOG10(C28/C29)-C32</f>
        <v>-3</v>
      </c>
      <c r="D30" s="2">
        <f>D31+10*LOG10(D28/D29)-D32</f>
        <v>-3</v>
      </c>
    </row>
    <row r="31" spans="1:4" ht="15">
      <c r="A31" s="43" t="s">
        <v>85</v>
      </c>
      <c r="B31" s="2">
        <v>0</v>
      </c>
      <c r="C31" s="2">
        <v>-3</v>
      </c>
      <c r="D31" s="2">
        <v>-3</v>
      </c>
    </row>
    <row r="32" spans="1:4" ht="45">
      <c r="A32" s="53" t="s">
        <v>66</v>
      </c>
      <c r="B32" s="2">
        <v>0</v>
      </c>
      <c r="C32" s="2">
        <v>0</v>
      </c>
      <c r="D32" s="2">
        <v>0</v>
      </c>
    </row>
    <row r="33" spans="1:4" ht="28.5">
      <c r="A33" s="54" t="s">
        <v>109</v>
      </c>
      <c r="B33" s="2">
        <v>0</v>
      </c>
      <c r="C33" s="2">
        <v>0</v>
      </c>
      <c r="D33" s="2">
        <v>0</v>
      </c>
    </row>
    <row r="34" spans="1:4" ht="30">
      <c r="A34" s="43" t="s">
        <v>12</v>
      </c>
      <c r="B34" s="2">
        <v>1</v>
      </c>
      <c r="C34" s="2">
        <v>1</v>
      </c>
      <c r="D34" s="2">
        <v>1</v>
      </c>
    </row>
    <row r="35" spans="1:4" ht="15">
      <c r="A35" s="43" t="s">
        <v>13</v>
      </c>
      <c r="B35" s="6">
        <v>7</v>
      </c>
      <c r="C35" s="6">
        <v>7</v>
      </c>
      <c r="D35" s="6">
        <v>7</v>
      </c>
    </row>
    <row r="36" spans="1:4" ht="15">
      <c r="A36" s="43" t="s">
        <v>14</v>
      </c>
      <c r="B36" s="6">
        <v>-174</v>
      </c>
      <c r="C36" s="6">
        <v>-174</v>
      </c>
      <c r="D36" s="6">
        <v>-174</v>
      </c>
    </row>
    <row r="37" spans="1:4" ht="15">
      <c r="A37" s="53" t="s">
        <v>87</v>
      </c>
      <c r="B37" s="2" t="s">
        <v>28</v>
      </c>
      <c r="C37" s="2" t="s">
        <v>28</v>
      </c>
      <c r="D37" s="2" t="s">
        <v>28</v>
      </c>
    </row>
    <row r="38" spans="1:4" ht="15">
      <c r="A38" s="44" t="s">
        <v>15</v>
      </c>
      <c r="B38" s="32">
        <v>-999</v>
      </c>
      <c r="C38" s="32">
        <v>-999</v>
      </c>
      <c r="D38" s="32">
        <v>-999</v>
      </c>
    </row>
    <row r="39" spans="1:4" ht="30">
      <c r="A39" s="43" t="s">
        <v>105</v>
      </c>
      <c r="B39" s="19" t="s">
        <v>28</v>
      </c>
      <c r="C39" s="19" t="s">
        <v>28</v>
      </c>
      <c r="D39" s="19" t="s">
        <v>28</v>
      </c>
    </row>
    <row r="40" spans="1:4" ht="30">
      <c r="A40" s="43" t="s">
        <v>106</v>
      </c>
      <c r="B40" s="2">
        <f>10*LOG10(10^((B35+B36)/10)+10^(B38/10))</f>
        <v>-167.00000000000003</v>
      </c>
      <c r="C40" s="2">
        <f>10*LOG10(10^((C35+C36)/10)+10^(C38/10))</f>
        <v>-167.00000000000003</v>
      </c>
      <c r="D40" s="2">
        <f>10*LOG10(10^((D35+D36)/10)+10^(D38/10))</f>
        <v>-167.00000000000003</v>
      </c>
    </row>
    <row r="41" spans="1:4" ht="15">
      <c r="A41" s="54" t="s">
        <v>90</v>
      </c>
      <c r="B41" s="2" t="s">
        <v>28</v>
      </c>
      <c r="C41" s="2" t="s">
        <v>28</v>
      </c>
      <c r="D41" s="2" t="s">
        <v>28</v>
      </c>
    </row>
    <row r="42" spans="1:4" ht="15">
      <c r="A42" s="56" t="s">
        <v>91</v>
      </c>
      <c r="B42" s="18">
        <f>20*360*1000</f>
        <v>7200000</v>
      </c>
      <c r="C42" s="18">
        <f t="shared" ref="C42:D42" si="0">20*360*1000</f>
        <v>7200000</v>
      </c>
      <c r="D42" s="18">
        <f t="shared" si="0"/>
        <v>7200000</v>
      </c>
    </row>
    <row r="43" spans="1:4" ht="15">
      <c r="A43" s="43" t="s">
        <v>16</v>
      </c>
      <c r="B43" s="2" t="s">
        <v>28</v>
      </c>
      <c r="C43" s="2" t="s">
        <v>28</v>
      </c>
      <c r="D43" s="2" t="s">
        <v>28</v>
      </c>
    </row>
    <row r="44" spans="1:4" ht="15">
      <c r="A44" s="43" t="s">
        <v>17</v>
      </c>
      <c r="B44" s="2">
        <f>B40+10*LOG10(B42)</f>
        <v>-98.426675035687353</v>
      </c>
      <c r="C44" s="2">
        <f>C40+10*LOG10(C42)</f>
        <v>-98.426675035687353</v>
      </c>
      <c r="D44" s="2">
        <f>D40+10*LOG10(D42)</f>
        <v>-98.426675035687353</v>
      </c>
    </row>
    <row r="45" spans="1:4" ht="15">
      <c r="A45" s="54" t="s">
        <v>18</v>
      </c>
      <c r="B45" s="2" t="s">
        <v>28</v>
      </c>
      <c r="C45" s="2" t="s">
        <v>28</v>
      </c>
      <c r="D45" s="2" t="s">
        <v>28</v>
      </c>
    </row>
    <row r="46" spans="1:4" ht="15">
      <c r="A46" s="56" t="s">
        <v>19</v>
      </c>
      <c r="B46" s="18">
        <v>-11</v>
      </c>
      <c r="C46" s="18">
        <v>-8</v>
      </c>
      <c r="D46" s="18">
        <v>-4.0999999999999996</v>
      </c>
    </row>
    <row r="47" spans="1:4" ht="15">
      <c r="A47" s="43" t="s">
        <v>20</v>
      </c>
      <c r="B47" s="2">
        <v>2</v>
      </c>
      <c r="C47" s="2">
        <v>2</v>
      </c>
      <c r="D47" s="2">
        <v>2</v>
      </c>
    </row>
    <row r="48" spans="1:4" ht="30">
      <c r="A48" s="43" t="s">
        <v>92</v>
      </c>
      <c r="B48" s="2" t="s">
        <v>28</v>
      </c>
      <c r="C48" s="2" t="s">
        <v>28</v>
      </c>
      <c r="D48" s="2" t="s">
        <v>28</v>
      </c>
    </row>
    <row r="49" spans="1:4" ht="33.75" customHeight="1">
      <c r="A49" s="43" t="s">
        <v>93</v>
      </c>
      <c r="B49" s="6">
        <v>0</v>
      </c>
      <c r="C49" s="6">
        <v>0</v>
      </c>
      <c r="D49" s="6">
        <v>0</v>
      </c>
    </row>
    <row r="50" spans="1:4" ht="30">
      <c r="A50" s="43" t="s">
        <v>45</v>
      </c>
      <c r="B50" s="19" t="s">
        <v>28</v>
      </c>
      <c r="C50" s="19" t="s">
        <v>28</v>
      </c>
      <c r="D50" s="19" t="s">
        <v>28</v>
      </c>
    </row>
    <row r="51" spans="1:4" ht="30">
      <c r="A51" s="43" t="s">
        <v>46</v>
      </c>
      <c r="B51" s="2">
        <f>B44+B46+B47-B49</f>
        <v>-107.42667503568735</v>
      </c>
      <c r="C51" s="2">
        <f>C44+C46+C47-C49</f>
        <v>-104.42667503568735</v>
      </c>
      <c r="D51" s="2">
        <f>D44+D46+D47-D49</f>
        <v>-100.52667503568735</v>
      </c>
    </row>
    <row r="52" spans="1:4" ht="30">
      <c r="A52" s="55" t="s">
        <v>94</v>
      </c>
      <c r="B52" s="37" t="s">
        <v>28</v>
      </c>
      <c r="C52" s="37" t="s">
        <v>28</v>
      </c>
      <c r="D52" s="37" t="s">
        <v>28</v>
      </c>
    </row>
    <row r="53" spans="1:4" ht="30">
      <c r="A53" s="9" t="s">
        <v>95</v>
      </c>
      <c r="B53" s="8">
        <f>B26+B30+B33-B34-B51</f>
        <v>156.77121254719668</v>
      </c>
      <c r="C53" s="8">
        <f t="shared" ref="C53:D53" si="1">C26+C30+C33-C34-C51</f>
        <v>150.77121254719668</v>
      </c>
      <c r="D53" s="8">
        <f t="shared" si="1"/>
        <v>146.87121254719665</v>
      </c>
    </row>
    <row r="54" spans="1:4">
      <c r="A54" s="52" t="s">
        <v>21</v>
      </c>
      <c r="B54" s="5"/>
      <c r="C54" s="5"/>
      <c r="D54" s="5"/>
    </row>
    <row r="55" spans="1:4" ht="16.5" customHeight="1">
      <c r="A55" s="44" t="s">
        <v>22</v>
      </c>
      <c r="B55" s="32">
        <v>7</v>
      </c>
      <c r="C55" s="32">
        <v>7</v>
      </c>
      <c r="D55" s="32">
        <v>7</v>
      </c>
    </row>
    <row r="56" spans="1:4" ht="30">
      <c r="A56" s="53" t="s">
        <v>23</v>
      </c>
      <c r="B56" s="36" t="s">
        <v>28</v>
      </c>
      <c r="C56" s="36" t="s">
        <v>28</v>
      </c>
      <c r="D56" s="36" t="s">
        <v>28</v>
      </c>
    </row>
    <row r="57" spans="1:4" ht="30">
      <c r="A57" s="31" t="s">
        <v>24</v>
      </c>
      <c r="B57" s="32">
        <v>4.4800000000000004</v>
      </c>
      <c r="C57" s="32">
        <v>4.4800000000000004</v>
      </c>
      <c r="D57" s="32">
        <v>4.4800000000000004</v>
      </c>
    </row>
    <row r="58" spans="1:4" ht="15">
      <c r="A58" s="44" t="s">
        <v>25</v>
      </c>
      <c r="B58" s="32">
        <v>0</v>
      </c>
      <c r="C58" s="32">
        <v>0</v>
      </c>
      <c r="D58" s="32">
        <v>0</v>
      </c>
    </row>
    <row r="59" spans="1:4" ht="15">
      <c r="A59" s="44" t="s">
        <v>26</v>
      </c>
      <c r="B59" s="32">
        <v>26.25</v>
      </c>
      <c r="C59" s="32">
        <v>26.25</v>
      </c>
      <c r="D59" s="32">
        <v>26.25</v>
      </c>
    </row>
    <row r="60" spans="1:4" ht="15">
      <c r="A60" s="44" t="s">
        <v>27</v>
      </c>
      <c r="B60" s="32">
        <v>0</v>
      </c>
      <c r="C60" s="32">
        <v>0</v>
      </c>
      <c r="D60" s="32">
        <v>0</v>
      </c>
    </row>
    <row r="61" spans="1:4" ht="30">
      <c r="A61" s="41" t="s">
        <v>107</v>
      </c>
      <c r="B61" s="37" t="s">
        <v>28</v>
      </c>
      <c r="C61" s="37" t="s">
        <v>28</v>
      </c>
      <c r="D61" s="37" t="s">
        <v>28</v>
      </c>
    </row>
    <row r="62" spans="1:4" ht="30">
      <c r="A62" s="9" t="s">
        <v>108</v>
      </c>
      <c r="B62" s="8">
        <f>B53-B57+B58-B59+B60</f>
        <v>126.04121254719669</v>
      </c>
      <c r="C62" s="8">
        <f t="shared" ref="C62:D62" si="2">C53-C57+C58-C59+C60</f>
        <v>120.04121254719669</v>
      </c>
      <c r="D62" s="8">
        <f t="shared" si="2"/>
        <v>116.14121254719666</v>
      </c>
    </row>
    <row r="63" spans="1:4">
      <c r="C63" s="11"/>
      <c r="D63" s="11"/>
    </row>
    <row r="64" spans="1:4" ht="15">
      <c r="A64" s="41" t="s">
        <v>59</v>
      </c>
      <c r="B64" s="37" t="s">
        <v>28</v>
      </c>
      <c r="C64" s="37" t="s">
        <v>28</v>
      </c>
      <c r="D64" s="37" t="s">
        <v>28</v>
      </c>
    </row>
    <row r="65" spans="1:4" ht="15">
      <c r="A65" s="9" t="s">
        <v>60</v>
      </c>
      <c r="B65" s="8">
        <f>B17-B23-B51+B21+B33</f>
        <v>148.00000000000006</v>
      </c>
      <c r="C65" s="8">
        <f>C17-C23-C51+C21+C33</f>
        <v>145.00000000000006</v>
      </c>
      <c r="D65" s="8">
        <f>D17-D23-D51+D21+D33</f>
        <v>141.10000000000002</v>
      </c>
    </row>
  </sheetData>
  <mergeCells count="1">
    <mergeCell ref="B1:D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3F7CF-CBAA-4F08-8DA8-4070E50444A8}">
  <dimension ref="A1:C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48" customWidth="1"/>
    <col min="2" max="2" width="15.625" style="11" customWidth="1"/>
    <col min="3" max="3" width="15.625" style="1" customWidth="1"/>
    <col min="4" max="16384" width="9" style="1"/>
  </cols>
  <sheetData>
    <row r="1" spans="1:3">
      <c r="A1" s="49"/>
      <c r="B1" s="64" t="s">
        <v>72</v>
      </c>
      <c r="C1" s="64"/>
    </row>
    <row r="2" spans="1:3" ht="29.25" customHeight="1">
      <c r="A2" s="52" t="s">
        <v>1</v>
      </c>
      <c r="B2" s="28" t="s">
        <v>62</v>
      </c>
      <c r="C2" s="34" t="s">
        <v>65</v>
      </c>
    </row>
    <row r="3" spans="1:3" ht="15">
      <c r="A3" s="43" t="s">
        <v>2</v>
      </c>
      <c r="B3" s="6">
        <v>2.6</v>
      </c>
      <c r="C3" s="6">
        <v>2.6</v>
      </c>
    </row>
    <row r="4" spans="1:3" ht="15">
      <c r="A4" s="43" t="s">
        <v>38</v>
      </c>
      <c r="B4" s="6">
        <v>100</v>
      </c>
      <c r="C4" s="6">
        <v>100</v>
      </c>
    </row>
    <row r="5" spans="1:3" ht="15">
      <c r="A5" s="43" t="s">
        <v>3</v>
      </c>
      <c r="B5" s="19" t="s">
        <v>28</v>
      </c>
      <c r="C5" s="19" t="s">
        <v>28</v>
      </c>
    </row>
    <row r="6" spans="1:3" ht="15">
      <c r="A6" s="43" t="s">
        <v>4</v>
      </c>
      <c r="B6" s="19" t="s">
        <v>28</v>
      </c>
      <c r="C6" s="19" t="s">
        <v>28</v>
      </c>
    </row>
    <row r="7" spans="1:3" ht="30">
      <c r="A7" s="15" t="s">
        <v>73</v>
      </c>
      <c r="B7" s="16">
        <v>0.01</v>
      </c>
      <c r="C7" s="16">
        <v>0.01</v>
      </c>
    </row>
    <row r="8" spans="1:3" ht="15">
      <c r="A8" s="43" t="s">
        <v>6</v>
      </c>
      <c r="B8" s="19" t="s">
        <v>28</v>
      </c>
      <c r="C8" s="19" t="s">
        <v>28</v>
      </c>
    </row>
    <row r="9" spans="1:3" ht="15">
      <c r="A9" s="43" t="s">
        <v>111</v>
      </c>
      <c r="B9" s="2" t="s">
        <v>36</v>
      </c>
      <c r="C9" s="2" t="s">
        <v>36</v>
      </c>
    </row>
    <row r="10" spans="1:3" ht="15">
      <c r="A10" s="43" t="s">
        <v>29</v>
      </c>
      <c r="B10" s="2">
        <v>3</v>
      </c>
      <c r="C10" s="2">
        <v>3</v>
      </c>
    </row>
    <row r="11" spans="1:3">
      <c r="A11" s="52" t="s">
        <v>7</v>
      </c>
      <c r="B11" s="5"/>
      <c r="C11" s="5"/>
    </row>
    <row r="12" spans="1:3" ht="15" customHeight="1">
      <c r="A12" s="43" t="s">
        <v>76</v>
      </c>
      <c r="B12" s="6">
        <v>1</v>
      </c>
      <c r="C12" s="6">
        <v>1</v>
      </c>
    </row>
    <row r="13" spans="1:3" ht="15">
      <c r="A13" s="43" t="s">
        <v>77</v>
      </c>
      <c r="B13" s="2">
        <v>64</v>
      </c>
      <c r="C13" s="2">
        <v>64</v>
      </c>
    </row>
    <row r="14" spans="1:3" ht="15">
      <c r="A14" s="53" t="s">
        <v>78</v>
      </c>
      <c r="B14" s="2">
        <v>1</v>
      </c>
      <c r="C14" s="2">
        <v>1</v>
      </c>
    </row>
    <row r="15" spans="1:3" ht="15">
      <c r="A15" s="43" t="s">
        <v>79</v>
      </c>
      <c r="B15" s="2" t="s">
        <v>28</v>
      </c>
      <c r="C15" s="2" t="s">
        <v>28</v>
      </c>
    </row>
    <row r="16" spans="1:3" ht="15">
      <c r="A16" s="43" t="s">
        <v>80</v>
      </c>
      <c r="B16" s="6">
        <v>23</v>
      </c>
      <c r="C16" s="6">
        <v>23</v>
      </c>
    </row>
    <row r="17" spans="1:3" ht="30">
      <c r="A17" s="43" t="s">
        <v>39</v>
      </c>
      <c r="B17" s="6">
        <v>23</v>
      </c>
      <c r="C17" s="6">
        <v>23</v>
      </c>
    </row>
    <row r="18" spans="1:3" ht="45">
      <c r="A18" s="53" t="s">
        <v>61</v>
      </c>
      <c r="B18" s="2">
        <f>B19+10*LOG10(B12/B14)-B20</f>
        <v>0</v>
      </c>
      <c r="C18" s="2">
        <f>C19+10*LOG10(C12/C14)-C20</f>
        <v>-3</v>
      </c>
    </row>
    <row r="19" spans="1:3" ht="15">
      <c r="A19" s="43" t="s">
        <v>81</v>
      </c>
      <c r="B19" s="6">
        <v>0</v>
      </c>
      <c r="C19" s="6">
        <v>-3</v>
      </c>
    </row>
    <row r="20" spans="1:3" ht="45">
      <c r="A20" s="53" t="s">
        <v>67</v>
      </c>
      <c r="B20" s="2">
        <v>0</v>
      </c>
      <c r="C20" s="2">
        <v>0</v>
      </c>
    </row>
    <row r="21" spans="1:3" ht="61.5" customHeight="1">
      <c r="A21" s="53" t="s">
        <v>82</v>
      </c>
      <c r="B21" s="2">
        <v>0</v>
      </c>
      <c r="C21" s="2">
        <v>0</v>
      </c>
    </row>
    <row r="22" spans="1:3" ht="15">
      <c r="A22" s="43" t="s">
        <v>8</v>
      </c>
      <c r="B22" s="6">
        <v>0</v>
      </c>
      <c r="C22" s="6">
        <v>0</v>
      </c>
    </row>
    <row r="23" spans="1:3" ht="15">
      <c r="A23" s="43" t="s">
        <v>9</v>
      </c>
      <c r="B23" s="6">
        <v>0</v>
      </c>
      <c r="C23" s="6">
        <v>0</v>
      </c>
    </row>
    <row r="24" spans="1:3" ht="30">
      <c r="A24" s="43" t="s">
        <v>10</v>
      </c>
      <c r="B24" s="6">
        <v>1</v>
      </c>
      <c r="C24" s="6">
        <v>1</v>
      </c>
    </row>
    <row r="25" spans="1:3" ht="15">
      <c r="A25" s="43" t="s">
        <v>41</v>
      </c>
      <c r="B25" s="6">
        <f>B17+B18+B21+B22-B24</f>
        <v>22</v>
      </c>
      <c r="C25" s="6">
        <f>C17+C18+C21+C22-C24</f>
        <v>19</v>
      </c>
    </row>
    <row r="26" spans="1:3" ht="15">
      <c r="A26" s="43" t="s">
        <v>42</v>
      </c>
      <c r="B26" s="19" t="s">
        <v>28</v>
      </c>
      <c r="C26" s="19" t="s">
        <v>28</v>
      </c>
    </row>
    <row r="27" spans="1:3">
      <c r="A27" s="52" t="s">
        <v>11</v>
      </c>
      <c r="B27" s="5"/>
      <c r="C27" s="5"/>
    </row>
    <row r="28" spans="1:3" ht="15">
      <c r="A28" s="43" t="s">
        <v>110</v>
      </c>
      <c r="B28" s="2">
        <v>192</v>
      </c>
      <c r="C28" s="2">
        <v>192</v>
      </c>
    </row>
    <row r="29" spans="1:3" ht="15">
      <c r="A29" s="44" t="s">
        <v>83</v>
      </c>
      <c r="B29" s="32">
        <v>4</v>
      </c>
      <c r="C29" s="32">
        <v>4</v>
      </c>
    </row>
    <row r="30" spans="1:3" ht="45">
      <c r="A30" s="43" t="s">
        <v>53</v>
      </c>
      <c r="B30" s="2">
        <f>B31+10*LOG10(B28/B13)-B32</f>
        <v>12.771212547196624</v>
      </c>
      <c r="C30" s="2">
        <f>C31+10*LOG10(C28/C13)-C32</f>
        <v>12.771212547196624</v>
      </c>
    </row>
    <row r="31" spans="1:3" ht="15">
      <c r="A31" s="43" t="s">
        <v>85</v>
      </c>
      <c r="B31" s="6">
        <v>8</v>
      </c>
      <c r="C31" s="6">
        <v>8</v>
      </c>
    </row>
    <row r="32" spans="1:3" ht="45">
      <c r="A32" s="44" t="s">
        <v>66</v>
      </c>
      <c r="B32" s="32">
        <v>0</v>
      </c>
      <c r="C32" s="32">
        <v>0</v>
      </c>
    </row>
    <row r="33" spans="1:3" ht="28.5">
      <c r="A33" s="46" t="s">
        <v>109</v>
      </c>
      <c r="B33" s="18">
        <v>8</v>
      </c>
      <c r="C33" s="18">
        <v>8</v>
      </c>
    </row>
    <row r="34" spans="1:3" ht="30">
      <c r="A34" s="43" t="s">
        <v>12</v>
      </c>
      <c r="B34" s="6">
        <v>3</v>
      </c>
      <c r="C34" s="6">
        <v>3</v>
      </c>
    </row>
    <row r="35" spans="1:3" ht="15">
      <c r="A35" s="43" t="s">
        <v>13</v>
      </c>
      <c r="B35" s="6">
        <v>5</v>
      </c>
      <c r="C35" s="6">
        <v>5</v>
      </c>
    </row>
    <row r="36" spans="1:3" ht="15">
      <c r="A36" s="43" t="s">
        <v>14</v>
      </c>
      <c r="B36" s="6">
        <v>-174</v>
      </c>
      <c r="C36" s="6">
        <v>-174</v>
      </c>
    </row>
    <row r="37" spans="1:3" ht="15">
      <c r="A37" s="44" t="s">
        <v>87</v>
      </c>
      <c r="B37" s="32">
        <v>-999</v>
      </c>
      <c r="C37" s="32">
        <v>-999</v>
      </c>
    </row>
    <row r="38" spans="1:3" ht="15">
      <c r="A38" s="53" t="s">
        <v>15</v>
      </c>
      <c r="B38" s="2" t="s">
        <v>28</v>
      </c>
      <c r="C38" s="2" t="s">
        <v>28</v>
      </c>
    </row>
    <row r="39" spans="1:3" ht="30">
      <c r="A39" s="43" t="s">
        <v>88</v>
      </c>
      <c r="B39" s="2">
        <f>10*LOG10(10^((B35+B36)/10)+10^(B37/10))</f>
        <v>-169.00000000000003</v>
      </c>
      <c r="C39" s="2">
        <f>10*LOG10(10^((C35+C36)/10)+10^(C37/10))</f>
        <v>-169.00000000000003</v>
      </c>
    </row>
    <row r="40" spans="1:3" ht="30">
      <c r="A40" s="43" t="s">
        <v>106</v>
      </c>
      <c r="B40" s="19" t="s">
        <v>28</v>
      </c>
      <c r="C40" s="19" t="s">
        <v>28</v>
      </c>
    </row>
    <row r="41" spans="1:3" ht="15">
      <c r="A41" s="38" t="s">
        <v>90</v>
      </c>
      <c r="B41" s="32">
        <f>139*15*1000</f>
        <v>2085000</v>
      </c>
      <c r="C41" s="32">
        <f>139*15*1000</f>
        <v>2085000</v>
      </c>
    </row>
    <row r="42" spans="1:3" ht="15">
      <c r="A42" s="54" t="s">
        <v>91</v>
      </c>
      <c r="B42" s="2" t="s">
        <v>28</v>
      </c>
      <c r="C42" s="2" t="s">
        <v>28</v>
      </c>
    </row>
    <row r="43" spans="1:3" ht="15">
      <c r="A43" s="43" t="s">
        <v>16</v>
      </c>
      <c r="B43" s="2">
        <f>B39+10*LOG10(B41)</f>
        <v>-105.80893940690227</v>
      </c>
      <c r="C43" s="2">
        <f>C39+10*LOG10(C41)</f>
        <v>-105.80893940690227</v>
      </c>
    </row>
    <row r="44" spans="1:3" ht="15">
      <c r="A44" s="43" t="s">
        <v>17</v>
      </c>
      <c r="B44" s="19" t="s">
        <v>28</v>
      </c>
      <c r="C44" s="19" t="s">
        <v>28</v>
      </c>
    </row>
    <row r="45" spans="1:3" ht="15">
      <c r="A45" s="46" t="s">
        <v>18</v>
      </c>
      <c r="B45" s="18">
        <v>-17.2</v>
      </c>
      <c r="C45" s="18">
        <v>-17.2</v>
      </c>
    </row>
    <row r="46" spans="1:3" ht="15">
      <c r="A46" s="54" t="s">
        <v>19</v>
      </c>
      <c r="B46" s="2" t="s">
        <v>28</v>
      </c>
      <c r="C46" s="2" t="s">
        <v>28</v>
      </c>
    </row>
    <row r="47" spans="1:3" ht="15">
      <c r="A47" s="43" t="s">
        <v>20</v>
      </c>
      <c r="B47" s="6">
        <v>2</v>
      </c>
      <c r="C47" s="6">
        <v>2</v>
      </c>
    </row>
    <row r="48" spans="1:3" ht="30">
      <c r="A48" s="43" t="s">
        <v>92</v>
      </c>
      <c r="B48" s="6">
        <v>0</v>
      </c>
      <c r="C48" s="6">
        <v>0</v>
      </c>
    </row>
    <row r="49" spans="1:3" ht="33.75" customHeight="1">
      <c r="A49" s="43" t="s">
        <v>93</v>
      </c>
      <c r="B49" s="19" t="s">
        <v>28</v>
      </c>
      <c r="C49" s="19" t="s">
        <v>28</v>
      </c>
    </row>
    <row r="50" spans="1:3" ht="30">
      <c r="A50" s="43" t="s">
        <v>45</v>
      </c>
      <c r="B50" s="2">
        <f>B43+B45+B47-B48</f>
        <v>-121.00893940690227</v>
      </c>
      <c r="C50" s="2">
        <f>C43+C45+C47-C48</f>
        <v>-121.00893940690227</v>
      </c>
    </row>
    <row r="51" spans="1:3" ht="30">
      <c r="A51" s="43" t="s">
        <v>46</v>
      </c>
      <c r="B51" s="2" t="s">
        <v>28</v>
      </c>
      <c r="C51" s="2" t="s">
        <v>28</v>
      </c>
    </row>
    <row r="52" spans="1:3" ht="30">
      <c r="A52" s="47" t="s">
        <v>94</v>
      </c>
      <c r="B52" s="8">
        <f>B25+B30+B33-B34-B50</f>
        <v>160.7801519540989</v>
      </c>
      <c r="C52" s="8">
        <f>C25+C30+C33-C34-C50</f>
        <v>157.7801519540989</v>
      </c>
    </row>
    <row r="53" spans="1:3" ht="30">
      <c r="A53" s="55" t="s">
        <v>95</v>
      </c>
      <c r="B53" s="37" t="s">
        <v>28</v>
      </c>
      <c r="C53" s="37" t="s">
        <v>28</v>
      </c>
    </row>
    <row r="54" spans="1:3">
      <c r="A54" s="52" t="s">
        <v>21</v>
      </c>
      <c r="B54" s="5"/>
      <c r="C54" s="5"/>
    </row>
    <row r="55" spans="1:3" ht="16.5" customHeight="1">
      <c r="A55" s="44" t="s">
        <v>22</v>
      </c>
      <c r="B55" s="32">
        <v>7</v>
      </c>
      <c r="C55" s="32">
        <v>7</v>
      </c>
    </row>
    <row r="56" spans="1:3" ht="30">
      <c r="A56" s="44" t="s">
        <v>23</v>
      </c>
      <c r="B56" s="32">
        <v>7.56</v>
      </c>
      <c r="C56" s="32">
        <v>7.56</v>
      </c>
    </row>
    <row r="57" spans="1:3" ht="30">
      <c r="A57" s="53" t="s">
        <v>24</v>
      </c>
      <c r="B57" s="36" t="s">
        <v>28</v>
      </c>
      <c r="C57" s="36" t="s">
        <v>28</v>
      </c>
    </row>
    <row r="58" spans="1:3" ht="15">
      <c r="A58" s="44" t="s">
        <v>25</v>
      </c>
      <c r="B58" s="32">
        <v>0</v>
      </c>
      <c r="C58" s="32">
        <v>0</v>
      </c>
    </row>
    <row r="59" spans="1:3" ht="15">
      <c r="A59" s="44" t="s">
        <v>26</v>
      </c>
      <c r="B59" s="32">
        <v>26.25</v>
      </c>
      <c r="C59" s="32">
        <v>26.25</v>
      </c>
    </row>
    <row r="60" spans="1:3" ht="15">
      <c r="A60" s="44" t="s">
        <v>27</v>
      </c>
      <c r="B60" s="32">
        <v>0</v>
      </c>
      <c r="C60" s="32">
        <v>0</v>
      </c>
    </row>
    <row r="61" spans="1:3" ht="30">
      <c r="A61" s="47" t="s">
        <v>107</v>
      </c>
      <c r="B61" s="8">
        <f>B52-B56+B58-B59+B60</f>
        <v>126.9701519540989</v>
      </c>
      <c r="C61" s="8">
        <f>C52-C56+C58-C59+C60</f>
        <v>123.9701519540989</v>
      </c>
    </row>
    <row r="62" spans="1:3" ht="30">
      <c r="A62" s="55" t="s">
        <v>108</v>
      </c>
      <c r="B62" s="37" t="s">
        <v>28</v>
      </c>
      <c r="C62" s="37" t="s">
        <v>28</v>
      </c>
    </row>
    <row r="63" spans="1:3">
      <c r="C63" s="11"/>
    </row>
    <row r="64" spans="1:3" ht="15">
      <c r="A64" s="47" t="s">
        <v>59</v>
      </c>
      <c r="B64" s="8">
        <f>B17+B22-B50+B21+B33</f>
        <v>152.00893940690227</v>
      </c>
      <c r="C64" s="8">
        <f>C17+C22-C50+C21+C33</f>
        <v>152.00893940690227</v>
      </c>
    </row>
    <row r="65" spans="1:3" ht="15">
      <c r="A65" s="55" t="s">
        <v>60</v>
      </c>
      <c r="B65" s="37" t="s">
        <v>28</v>
      </c>
      <c r="C65" s="37" t="s">
        <v>28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0105E-3ABA-4267-96AC-143C615FF3E6}">
  <dimension ref="A1:G77"/>
  <sheetViews>
    <sheetView zoomScaleNormal="100"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4.25"/>
  <cols>
    <col min="1" max="1" width="62.125" style="13" customWidth="1"/>
    <col min="2" max="4" width="15.625" style="11" customWidth="1"/>
    <col min="5" max="5" width="15.625" style="14" customWidth="1"/>
    <col min="6" max="6" width="38.5" style="48" customWidth="1"/>
    <col min="7" max="7" width="20.25" style="1" customWidth="1"/>
    <col min="8" max="16384" width="9" style="1"/>
  </cols>
  <sheetData>
    <row r="1" spans="1:6" ht="15">
      <c r="A1" s="29" t="s">
        <v>48</v>
      </c>
    </row>
    <row r="2" spans="1:6" ht="30">
      <c r="A2" s="21" t="s">
        <v>49</v>
      </c>
    </row>
    <row r="3" spans="1:6" ht="15">
      <c r="A3" s="9" t="s">
        <v>50</v>
      </c>
    </row>
    <row r="5" spans="1:6" ht="28.35" customHeight="1">
      <c r="A5" s="3" t="s">
        <v>0</v>
      </c>
      <c r="B5" s="60" t="s">
        <v>68</v>
      </c>
      <c r="C5" s="60"/>
      <c r="D5" s="60"/>
      <c r="E5" s="60"/>
      <c r="F5" s="60"/>
    </row>
    <row r="6" spans="1:6">
      <c r="A6" s="3"/>
      <c r="B6" s="20" t="s">
        <v>30</v>
      </c>
      <c r="C6" s="20" t="s">
        <v>31</v>
      </c>
      <c r="D6" s="20" t="s">
        <v>32</v>
      </c>
      <c r="E6" s="20" t="s">
        <v>33</v>
      </c>
      <c r="F6" s="49" t="s">
        <v>34</v>
      </c>
    </row>
    <row r="7" spans="1:6" ht="15" customHeight="1">
      <c r="A7" s="4" t="s">
        <v>1</v>
      </c>
      <c r="B7" s="5"/>
      <c r="C7" s="5"/>
      <c r="D7" s="5"/>
      <c r="E7" s="5"/>
      <c r="F7" s="25"/>
    </row>
    <row r="8" spans="1:6" ht="15">
      <c r="A8" s="15" t="s">
        <v>2</v>
      </c>
      <c r="B8" s="6">
        <v>2.6</v>
      </c>
      <c r="C8" s="6">
        <v>2.6</v>
      </c>
      <c r="D8" s="6">
        <v>2.6</v>
      </c>
      <c r="E8" s="6">
        <v>2.6</v>
      </c>
      <c r="F8" s="25" t="s">
        <v>98</v>
      </c>
    </row>
    <row r="9" spans="1:6" ht="15">
      <c r="A9" s="15" t="s">
        <v>38</v>
      </c>
      <c r="B9" s="6">
        <v>100</v>
      </c>
      <c r="C9" s="6">
        <v>100</v>
      </c>
      <c r="D9" s="6">
        <v>100</v>
      </c>
      <c r="E9" s="6">
        <v>100</v>
      </c>
      <c r="F9" s="25" t="s">
        <v>35</v>
      </c>
    </row>
    <row r="10" spans="1:6" ht="15">
      <c r="A10" s="15" t="s">
        <v>3</v>
      </c>
      <c r="B10" s="19" t="s">
        <v>28</v>
      </c>
      <c r="C10" s="19" t="s">
        <v>28</v>
      </c>
      <c r="D10" s="19" t="s">
        <v>28</v>
      </c>
      <c r="E10" s="19" t="s">
        <v>28</v>
      </c>
      <c r="F10" s="25"/>
    </row>
    <row r="11" spans="1:6" ht="30">
      <c r="A11" s="15" t="s">
        <v>4</v>
      </c>
      <c r="B11" s="19" t="s">
        <v>28</v>
      </c>
      <c r="C11" s="58">
        <v>2000000</v>
      </c>
      <c r="D11" s="59" t="s">
        <v>28</v>
      </c>
      <c r="E11" s="58">
        <v>1000000</v>
      </c>
      <c r="F11" s="26" t="s">
        <v>70</v>
      </c>
    </row>
    <row r="12" spans="1:6" ht="15">
      <c r="A12" s="15" t="s">
        <v>5</v>
      </c>
      <c r="B12" s="7">
        <v>0.01</v>
      </c>
      <c r="C12" s="19" t="s">
        <v>28</v>
      </c>
      <c r="D12" s="16">
        <v>0.01</v>
      </c>
      <c r="E12" s="19" t="s">
        <v>28</v>
      </c>
      <c r="F12" s="25" t="s">
        <v>35</v>
      </c>
    </row>
    <row r="13" spans="1:6" ht="15">
      <c r="A13" s="15" t="s">
        <v>6</v>
      </c>
      <c r="B13" s="19" t="s">
        <v>28</v>
      </c>
      <c r="C13" s="7">
        <v>0.1</v>
      </c>
      <c r="D13" s="19" t="s">
        <v>28</v>
      </c>
      <c r="E13" s="16">
        <v>0.1</v>
      </c>
      <c r="F13" s="25" t="s">
        <v>35</v>
      </c>
    </row>
    <row r="14" spans="1:6" ht="15">
      <c r="A14" s="15" t="s">
        <v>111</v>
      </c>
      <c r="B14" s="2" t="s">
        <v>36</v>
      </c>
      <c r="C14" s="2" t="s">
        <v>36</v>
      </c>
      <c r="D14" s="2" t="s">
        <v>36</v>
      </c>
      <c r="E14" s="2" t="s">
        <v>36</v>
      </c>
      <c r="F14" s="25" t="s">
        <v>35</v>
      </c>
    </row>
    <row r="15" spans="1:6" ht="15">
      <c r="A15" s="15" t="s">
        <v>29</v>
      </c>
      <c r="B15" s="2">
        <v>3</v>
      </c>
      <c r="C15" s="2">
        <v>3</v>
      </c>
      <c r="D15" s="2">
        <v>3</v>
      </c>
      <c r="E15" s="2">
        <v>3</v>
      </c>
      <c r="F15" s="25" t="s">
        <v>35</v>
      </c>
    </row>
    <row r="16" spans="1:6" ht="15">
      <c r="A16" s="4" t="s">
        <v>7</v>
      </c>
      <c r="B16" s="5"/>
      <c r="C16" s="5"/>
      <c r="D16" s="5"/>
      <c r="E16" s="5"/>
      <c r="F16" s="25"/>
    </row>
    <row r="17" spans="1:6" ht="46.5" customHeight="1">
      <c r="A17" s="15" t="s">
        <v>76</v>
      </c>
      <c r="B17" s="2">
        <v>192</v>
      </c>
      <c r="C17" s="2">
        <v>192</v>
      </c>
      <c r="D17" s="6">
        <v>1</v>
      </c>
      <c r="E17" s="6">
        <v>1</v>
      </c>
      <c r="F17" s="26" t="s">
        <v>99</v>
      </c>
    </row>
    <row r="18" spans="1:6" ht="30">
      <c r="A18" s="43" t="s">
        <v>77</v>
      </c>
      <c r="B18" s="2">
        <v>64</v>
      </c>
      <c r="C18" s="2">
        <v>64</v>
      </c>
      <c r="D18" s="2">
        <v>64</v>
      </c>
      <c r="E18" s="2">
        <v>64</v>
      </c>
      <c r="F18" s="26" t="s">
        <v>100</v>
      </c>
    </row>
    <row r="19" spans="1:6" ht="60">
      <c r="A19" s="44" t="s">
        <v>78</v>
      </c>
      <c r="B19" s="32">
        <v>4</v>
      </c>
      <c r="C19" s="32">
        <v>4</v>
      </c>
      <c r="D19" s="2">
        <v>1</v>
      </c>
      <c r="E19" s="2">
        <v>1</v>
      </c>
      <c r="F19" s="35" t="s">
        <v>101</v>
      </c>
    </row>
    <row r="20" spans="1:6" ht="60">
      <c r="A20" s="44" t="s">
        <v>79</v>
      </c>
      <c r="B20" s="57">
        <v>24</v>
      </c>
      <c r="C20" s="57">
        <v>24</v>
      </c>
      <c r="D20" s="2" t="s">
        <v>28</v>
      </c>
      <c r="E20" s="2" t="s">
        <v>28</v>
      </c>
      <c r="F20" s="35" t="s">
        <v>56</v>
      </c>
    </row>
    <row r="21" spans="1:6" ht="15">
      <c r="A21" s="43" t="s">
        <v>80</v>
      </c>
      <c r="B21" s="2">
        <f>B20+10*LOG10(B9)</f>
        <v>44</v>
      </c>
      <c r="C21" s="2">
        <f>C20+10*LOG10(C9)</f>
        <v>44</v>
      </c>
      <c r="D21" s="6">
        <v>23</v>
      </c>
      <c r="E21" s="6">
        <v>23</v>
      </c>
      <c r="F21" s="26" t="s">
        <v>51</v>
      </c>
    </row>
    <row r="22" spans="1:6" ht="45">
      <c r="A22" s="15" t="s">
        <v>39</v>
      </c>
      <c r="B22" s="2">
        <f>B20+10*LOG10(B46/1000000)</f>
        <v>36.375437381428746</v>
      </c>
      <c r="C22" s="2">
        <f>C20+10*LOG10(C47/1000000)</f>
        <v>36.638726768652234</v>
      </c>
      <c r="D22" s="6">
        <v>23</v>
      </c>
      <c r="E22" s="6">
        <v>23</v>
      </c>
      <c r="F22" s="26" t="s">
        <v>52</v>
      </c>
    </row>
    <row r="23" spans="1:6" ht="45">
      <c r="A23" s="53" t="s">
        <v>61</v>
      </c>
      <c r="B23" s="2">
        <f>B24+10*LOG10(B17/B18)-B25</f>
        <v>12.771212547196624</v>
      </c>
      <c r="C23" s="2">
        <f>C24+10*LOG10(C17/C18)-C25</f>
        <v>12.771212547196624</v>
      </c>
      <c r="D23" s="2">
        <f>D24+10*LOG10(D17/D19)-D25</f>
        <v>-3</v>
      </c>
      <c r="E23" s="2">
        <f>E24+10*LOG10(E17/E19)-E25</f>
        <v>-3</v>
      </c>
      <c r="F23" s="50" t="s">
        <v>55</v>
      </c>
    </row>
    <row r="24" spans="1:6" ht="60">
      <c r="A24" s="43" t="s">
        <v>81</v>
      </c>
      <c r="B24" s="2">
        <v>8</v>
      </c>
      <c r="C24" s="2">
        <v>8</v>
      </c>
      <c r="D24" s="6">
        <v>-3</v>
      </c>
      <c r="E24" s="6">
        <v>-3</v>
      </c>
      <c r="F24" s="26" t="s">
        <v>71</v>
      </c>
    </row>
    <row r="25" spans="1:6" ht="60">
      <c r="A25" s="44" t="s">
        <v>67</v>
      </c>
      <c r="B25" s="32">
        <v>0</v>
      </c>
      <c r="C25" s="32">
        <v>0</v>
      </c>
      <c r="D25" s="2">
        <v>0</v>
      </c>
      <c r="E25" s="2">
        <v>0</v>
      </c>
      <c r="F25" s="35" t="s">
        <v>54</v>
      </c>
    </row>
    <row r="26" spans="1:6" ht="78" customHeight="1">
      <c r="A26" s="45" t="s">
        <v>82</v>
      </c>
      <c r="B26" s="18">
        <v>8</v>
      </c>
      <c r="C26" s="18">
        <v>12</v>
      </c>
      <c r="D26" s="2">
        <v>0</v>
      </c>
      <c r="E26" s="2">
        <v>0</v>
      </c>
      <c r="F26" s="51" t="s">
        <v>75</v>
      </c>
    </row>
    <row r="27" spans="1:6" ht="15">
      <c r="A27" s="15" t="s">
        <v>8</v>
      </c>
      <c r="B27" s="2">
        <v>0</v>
      </c>
      <c r="C27" s="2">
        <v>0</v>
      </c>
      <c r="D27" s="6">
        <v>0</v>
      </c>
      <c r="E27" s="6">
        <v>0</v>
      </c>
      <c r="F27" s="25" t="s">
        <v>37</v>
      </c>
    </row>
    <row r="28" spans="1:6" ht="15">
      <c r="A28" s="15" t="s">
        <v>9</v>
      </c>
      <c r="B28" s="2">
        <v>0</v>
      </c>
      <c r="C28" s="2">
        <v>0</v>
      </c>
      <c r="D28" s="6">
        <v>0</v>
      </c>
      <c r="E28" s="6">
        <v>0</v>
      </c>
      <c r="F28" s="25" t="s">
        <v>37</v>
      </c>
    </row>
    <row r="29" spans="1:6" ht="30">
      <c r="A29" s="15" t="s">
        <v>10</v>
      </c>
      <c r="B29" s="2">
        <v>3</v>
      </c>
      <c r="C29" s="2">
        <v>3</v>
      </c>
      <c r="D29" s="6">
        <v>1</v>
      </c>
      <c r="E29" s="6">
        <v>1</v>
      </c>
      <c r="F29" s="25" t="s">
        <v>37</v>
      </c>
    </row>
    <row r="30" spans="1:6" ht="15">
      <c r="A30" s="15" t="s">
        <v>41</v>
      </c>
      <c r="B30" s="2">
        <f>B22+B23+B26+B27-B29</f>
        <v>54.146649928625372</v>
      </c>
      <c r="C30" s="19" t="s">
        <v>28</v>
      </c>
      <c r="D30" s="6">
        <f>D22+D23+D26+D27-D29</f>
        <v>19</v>
      </c>
      <c r="E30" s="19" t="s">
        <v>28</v>
      </c>
      <c r="F30" s="26" t="s">
        <v>40</v>
      </c>
    </row>
    <row r="31" spans="1:6" ht="15">
      <c r="A31" s="15" t="s">
        <v>42</v>
      </c>
      <c r="B31" s="19" t="s">
        <v>28</v>
      </c>
      <c r="C31" s="2">
        <f>C22+C23+C26-C28-C29</f>
        <v>58.40993931584886</v>
      </c>
      <c r="D31" s="19" t="s">
        <v>28</v>
      </c>
      <c r="E31" s="6">
        <f>E22+E23+E26-E28-E29</f>
        <v>19</v>
      </c>
      <c r="F31" s="26" t="s">
        <v>40</v>
      </c>
    </row>
    <row r="32" spans="1:6" ht="15">
      <c r="A32" s="4" t="s">
        <v>11</v>
      </c>
      <c r="B32" s="5"/>
      <c r="C32" s="5"/>
      <c r="D32" s="5"/>
      <c r="E32" s="5"/>
      <c r="F32" s="25"/>
    </row>
    <row r="33" spans="1:6" ht="45">
      <c r="A33" s="15" t="s">
        <v>84</v>
      </c>
      <c r="B33" s="2">
        <v>2</v>
      </c>
      <c r="C33" s="2">
        <v>2</v>
      </c>
      <c r="D33" s="2">
        <v>192</v>
      </c>
      <c r="E33" s="2">
        <v>192</v>
      </c>
      <c r="F33" s="26" t="s">
        <v>99</v>
      </c>
    </row>
    <row r="34" spans="1:6" ht="75">
      <c r="A34" s="44" t="s">
        <v>83</v>
      </c>
      <c r="B34" s="2">
        <v>2</v>
      </c>
      <c r="C34" s="2">
        <v>2</v>
      </c>
      <c r="D34" s="32">
        <v>4</v>
      </c>
      <c r="E34" s="32">
        <v>4</v>
      </c>
      <c r="F34" s="35" t="s">
        <v>102</v>
      </c>
    </row>
    <row r="35" spans="1:6" ht="45">
      <c r="A35" s="43" t="s">
        <v>53</v>
      </c>
      <c r="B35" s="2">
        <f>B36+10*LOG10(B33/B34)-B37</f>
        <v>-3</v>
      </c>
      <c r="C35" s="2">
        <f>C36+10*LOG10(C33/C34)-C37</f>
        <v>-3</v>
      </c>
      <c r="D35" s="2">
        <f>D36+10*LOG10(D33/D18)-D37</f>
        <v>12.771212547196624</v>
      </c>
      <c r="E35" s="2">
        <f>E36+10*LOG10(E33/E18)-E37</f>
        <v>12.771212547196624</v>
      </c>
      <c r="F35" s="26" t="s">
        <v>55</v>
      </c>
    </row>
    <row r="36" spans="1:6" ht="60">
      <c r="A36" s="43" t="s">
        <v>85</v>
      </c>
      <c r="B36" s="2">
        <v>-3</v>
      </c>
      <c r="C36" s="2">
        <v>-3</v>
      </c>
      <c r="D36" s="6">
        <v>8</v>
      </c>
      <c r="E36" s="6">
        <v>8</v>
      </c>
      <c r="F36" s="26" t="s">
        <v>71</v>
      </c>
    </row>
    <row r="37" spans="1:6" ht="60">
      <c r="A37" s="44" t="s">
        <v>66</v>
      </c>
      <c r="B37" s="2">
        <v>0</v>
      </c>
      <c r="C37" s="2">
        <v>0</v>
      </c>
      <c r="D37" s="32">
        <v>0</v>
      </c>
      <c r="E37" s="32">
        <v>0</v>
      </c>
      <c r="F37" s="35" t="s">
        <v>54</v>
      </c>
    </row>
    <row r="38" spans="1:6" ht="90">
      <c r="A38" s="46" t="s">
        <v>86</v>
      </c>
      <c r="B38" s="2">
        <v>0</v>
      </c>
      <c r="C38" s="2">
        <v>0</v>
      </c>
      <c r="D38" s="18">
        <v>8</v>
      </c>
      <c r="E38" s="18">
        <v>12</v>
      </c>
      <c r="F38" s="51" t="s">
        <v>75</v>
      </c>
    </row>
    <row r="39" spans="1:6" ht="30">
      <c r="A39" s="15" t="s">
        <v>12</v>
      </c>
      <c r="B39" s="2">
        <v>1</v>
      </c>
      <c r="C39" s="2">
        <v>1</v>
      </c>
      <c r="D39" s="6">
        <v>3</v>
      </c>
      <c r="E39" s="6">
        <v>3</v>
      </c>
      <c r="F39" s="25" t="s">
        <v>37</v>
      </c>
    </row>
    <row r="40" spans="1:6" ht="15">
      <c r="A40" s="15" t="s">
        <v>13</v>
      </c>
      <c r="B40" s="6">
        <v>7</v>
      </c>
      <c r="C40" s="6">
        <v>7</v>
      </c>
      <c r="D40" s="6">
        <v>5</v>
      </c>
      <c r="E40" s="6">
        <v>5</v>
      </c>
      <c r="F40" s="25" t="s">
        <v>37</v>
      </c>
    </row>
    <row r="41" spans="1:6" ht="15">
      <c r="A41" s="15" t="s">
        <v>14</v>
      </c>
      <c r="B41" s="6">
        <v>-174</v>
      </c>
      <c r="C41" s="6">
        <v>-174</v>
      </c>
      <c r="D41" s="6">
        <v>-174</v>
      </c>
      <c r="E41" s="2">
        <v>-174</v>
      </c>
      <c r="F41" s="25"/>
    </row>
    <row r="42" spans="1:6" ht="30">
      <c r="A42" s="31" t="s">
        <v>87</v>
      </c>
      <c r="B42" s="32">
        <v>-999</v>
      </c>
      <c r="C42" s="32" t="s">
        <v>28</v>
      </c>
      <c r="D42" s="32">
        <v>-999</v>
      </c>
      <c r="E42" s="32" t="s">
        <v>28</v>
      </c>
      <c r="F42" s="51" t="s">
        <v>57</v>
      </c>
    </row>
    <row r="43" spans="1:6" ht="30">
      <c r="A43" s="31" t="s">
        <v>15</v>
      </c>
      <c r="B43" s="32" t="s">
        <v>28</v>
      </c>
      <c r="C43" s="32">
        <v>-999</v>
      </c>
      <c r="D43" s="32" t="s">
        <v>28</v>
      </c>
      <c r="E43" s="32">
        <v>-999</v>
      </c>
      <c r="F43" s="51" t="s">
        <v>57</v>
      </c>
    </row>
    <row r="44" spans="1:6" ht="30">
      <c r="A44" s="15" t="s">
        <v>88</v>
      </c>
      <c r="B44" s="2">
        <f>10*LOG10(10^((B40+B41)/10)+10^(B42/10))</f>
        <v>-167.00000000000003</v>
      </c>
      <c r="C44" s="19" t="s">
        <v>28</v>
      </c>
      <c r="D44" s="2">
        <f>10*LOG10(10^((D40+D41)/10)+10^(D42/10))</f>
        <v>-169.00000000000003</v>
      </c>
      <c r="E44" s="19" t="s">
        <v>28</v>
      </c>
      <c r="F44" s="25"/>
    </row>
    <row r="45" spans="1:6" ht="30">
      <c r="A45" s="15" t="s">
        <v>89</v>
      </c>
      <c r="B45" s="19" t="s">
        <v>28</v>
      </c>
      <c r="C45" s="2">
        <f>10*LOG10(10^((C40+C41)/10)+10^(C43/10))</f>
        <v>-167.00000000000003</v>
      </c>
      <c r="D45" s="19" t="s">
        <v>28</v>
      </c>
      <c r="E45" s="2">
        <f>10*LOG10(10^((E40+E41)/10)+10^(E43/10))</f>
        <v>-169.00000000000003</v>
      </c>
      <c r="F45" s="25"/>
    </row>
    <row r="46" spans="1:6" ht="30">
      <c r="A46" s="17" t="s">
        <v>90</v>
      </c>
      <c r="B46" s="18">
        <f>48*360*1000</f>
        <v>17280000</v>
      </c>
      <c r="C46" s="18" t="s">
        <v>28</v>
      </c>
      <c r="D46" s="18">
        <f>1*12*30*1000</f>
        <v>360000</v>
      </c>
      <c r="E46" s="18" t="s">
        <v>28</v>
      </c>
      <c r="F46" s="51" t="s">
        <v>103</v>
      </c>
    </row>
    <row r="47" spans="1:6" ht="30">
      <c r="A47" s="17" t="s">
        <v>91</v>
      </c>
      <c r="B47" s="18" t="s">
        <v>28</v>
      </c>
      <c r="C47" s="18">
        <f>51*360*1000</f>
        <v>18360000</v>
      </c>
      <c r="D47" s="18" t="s">
        <v>28</v>
      </c>
      <c r="E47" s="18">
        <f>30*360*1000</f>
        <v>10800000</v>
      </c>
      <c r="F47" s="51" t="s">
        <v>103</v>
      </c>
    </row>
    <row r="48" spans="1:6" ht="15">
      <c r="A48" s="15" t="s">
        <v>16</v>
      </c>
      <c r="B48" s="2">
        <f>B44+10*LOG10(B46)</f>
        <v>-94.624562618571289</v>
      </c>
      <c r="C48" s="2" t="s">
        <v>28</v>
      </c>
      <c r="D48" s="2">
        <f>D44+10*LOG10(D46)</f>
        <v>-113.43697499232715</v>
      </c>
      <c r="E48" s="19" t="s">
        <v>28</v>
      </c>
      <c r="F48" s="25"/>
    </row>
    <row r="49" spans="1:7" ht="15">
      <c r="A49" s="15" t="s">
        <v>17</v>
      </c>
      <c r="B49" s="19" t="s">
        <v>28</v>
      </c>
      <c r="C49" s="2">
        <f>C45+10*LOG10(C47)</f>
        <v>-94.361273231347795</v>
      </c>
      <c r="D49" s="19" t="s">
        <v>28</v>
      </c>
      <c r="E49" s="2">
        <f>E45+10*LOG10(E47)</f>
        <v>-98.66576244513054</v>
      </c>
      <c r="F49" s="25"/>
    </row>
    <row r="50" spans="1:7" ht="15">
      <c r="A50" s="17" t="s">
        <v>18</v>
      </c>
      <c r="B50" s="18">
        <v>-6</v>
      </c>
      <c r="C50" s="18" t="s">
        <v>28</v>
      </c>
      <c r="D50" s="18">
        <v>-5.4</v>
      </c>
      <c r="E50" s="18" t="s">
        <v>28</v>
      </c>
      <c r="F50" s="51" t="s">
        <v>43</v>
      </c>
    </row>
    <row r="51" spans="1:7" ht="15">
      <c r="A51" s="17" t="s">
        <v>19</v>
      </c>
      <c r="B51" s="18" t="s">
        <v>28</v>
      </c>
      <c r="C51" s="18">
        <v>-2.7</v>
      </c>
      <c r="D51" s="18" t="s">
        <v>28</v>
      </c>
      <c r="E51" s="18">
        <v>-10.7</v>
      </c>
      <c r="F51" s="51" t="s">
        <v>43</v>
      </c>
    </row>
    <row r="52" spans="1:7" ht="15">
      <c r="A52" s="15" t="s">
        <v>20</v>
      </c>
      <c r="B52" s="2">
        <v>2</v>
      </c>
      <c r="C52" s="2">
        <v>2</v>
      </c>
      <c r="D52" s="6">
        <v>2</v>
      </c>
      <c r="E52" s="6">
        <v>2</v>
      </c>
      <c r="F52" s="25" t="s">
        <v>37</v>
      </c>
    </row>
    <row r="53" spans="1:7" ht="30">
      <c r="A53" s="43" t="s">
        <v>92</v>
      </c>
      <c r="B53" s="6">
        <v>0</v>
      </c>
      <c r="C53" s="2" t="s">
        <v>28</v>
      </c>
      <c r="D53" s="6">
        <v>0</v>
      </c>
      <c r="E53" s="6" t="s">
        <v>28</v>
      </c>
      <c r="F53" s="25" t="s">
        <v>44</v>
      </c>
    </row>
    <row r="54" spans="1:7" ht="33.75" customHeight="1">
      <c r="A54" s="43" t="s">
        <v>93</v>
      </c>
      <c r="B54" s="19" t="s">
        <v>28</v>
      </c>
      <c r="C54" s="6">
        <v>0</v>
      </c>
      <c r="D54" s="19" t="s">
        <v>28</v>
      </c>
      <c r="E54" s="6">
        <v>0</v>
      </c>
      <c r="F54" s="25" t="s">
        <v>44</v>
      </c>
      <c r="G54" s="10"/>
    </row>
    <row r="55" spans="1:7" ht="30">
      <c r="A55" s="15" t="s">
        <v>45</v>
      </c>
      <c r="B55" s="2">
        <f>B48+B50+B52-B53</f>
        <v>-98.624562618571289</v>
      </c>
      <c r="C55" s="19" t="s">
        <v>28</v>
      </c>
      <c r="D55" s="2">
        <f>D48+D50+D52-D53</f>
        <v>-116.83697499232716</v>
      </c>
      <c r="E55" s="19" t="s">
        <v>28</v>
      </c>
      <c r="F55" s="25" t="s">
        <v>58</v>
      </c>
    </row>
    <row r="56" spans="1:7" ht="30">
      <c r="A56" s="15" t="s">
        <v>46</v>
      </c>
      <c r="B56" s="19" t="s">
        <v>28</v>
      </c>
      <c r="C56" s="2">
        <f>C49+C51+C52-C54</f>
        <v>-95.061273231347798</v>
      </c>
      <c r="D56" s="2" t="s">
        <v>28</v>
      </c>
      <c r="E56" s="2">
        <f>E49+E51+E52-E54</f>
        <v>-107.36576244513054</v>
      </c>
      <c r="F56" s="25" t="s">
        <v>58</v>
      </c>
    </row>
    <row r="57" spans="1:7" ht="30">
      <c r="A57" s="47" t="s">
        <v>94</v>
      </c>
      <c r="B57" s="8">
        <f>B30+B35+B38-B39-B55</f>
        <v>148.77121254719665</v>
      </c>
      <c r="C57" s="8" t="s">
        <v>28</v>
      </c>
      <c r="D57" s="8">
        <f>D30+D35+D38-D39-D55</f>
        <v>153.60818753952378</v>
      </c>
      <c r="E57" s="8" t="s">
        <v>28</v>
      </c>
      <c r="F57" s="27" t="s">
        <v>104</v>
      </c>
    </row>
    <row r="58" spans="1:7" ht="30">
      <c r="A58" s="47" t="s">
        <v>95</v>
      </c>
      <c r="B58" s="8" t="s">
        <v>28</v>
      </c>
      <c r="C58" s="8">
        <f>C31+C35+C38-C39-C56</f>
        <v>149.47121254719667</v>
      </c>
      <c r="D58" s="8" t="s">
        <v>28</v>
      </c>
      <c r="E58" s="8">
        <f>E31+E35+E38-E39-E56</f>
        <v>148.13697499232717</v>
      </c>
      <c r="F58" s="27" t="s">
        <v>104</v>
      </c>
    </row>
    <row r="59" spans="1:7" ht="15">
      <c r="A59" s="4" t="s">
        <v>21</v>
      </c>
      <c r="B59" s="5"/>
      <c r="C59" s="5"/>
      <c r="D59" s="5"/>
      <c r="E59" s="5"/>
      <c r="F59" s="25"/>
    </row>
    <row r="60" spans="1:7" ht="30.75" customHeight="1">
      <c r="A60" s="31" t="s">
        <v>22</v>
      </c>
      <c r="B60" s="32">
        <v>7</v>
      </c>
      <c r="C60" s="32">
        <v>7</v>
      </c>
      <c r="D60" s="32">
        <v>7</v>
      </c>
      <c r="E60" s="32">
        <v>7</v>
      </c>
      <c r="F60" s="61" t="s">
        <v>74</v>
      </c>
    </row>
    <row r="61" spans="1:7" ht="30">
      <c r="A61" s="31" t="s">
        <v>23</v>
      </c>
      <c r="B61" s="32">
        <v>7.56</v>
      </c>
      <c r="C61" s="33" t="s">
        <v>28</v>
      </c>
      <c r="D61" s="32">
        <v>7.56</v>
      </c>
      <c r="E61" s="33" t="s">
        <v>28</v>
      </c>
      <c r="F61" s="62"/>
    </row>
    <row r="62" spans="1:7" ht="30">
      <c r="A62" s="31" t="s">
        <v>24</v>
      </c>
      <c r="B62" s="33" t="s">
        <v>28</v>
      </c>
      <c r="C62" s="32">
        <v>4.4800000000000004</v>
      </c>
      <c r="D62" s="33" t="s">
        <v>28</v>
      </c>
      <c r="E62" s="32">
        <v>4.4800000000000004</v>
      </c>
      <c r="F62" s="62"/>
    </row>
    <row r="63" spans="1:7" ht="15">
      <c r="A63" s="31" t="s">
        <v>25</v>
      </c>
      <c r="B63" s="32">
        <v>0</v>
      </c>
      <c r="C63" s="32">
        <v>0</v>
      </c>
      <c r="D63" s="32">
        <v>0</v>
      </c>
      <c r="E63" s="32">
        <v>0</v>
      </c>
      <c r="F63" s="62"/>
    </row>
    <row r="64" spans="1:7" ht="15">
      <c r="A64" s="31" t="s">
        <v>26</v>
      </c>
      <c r="B64" s="32">
        <v>26.25</v>
      </c>
      <c r="C64" s="32">
        <v>26.25</v>
      </c>
      <c r="D64" s="32">
        <v>26.25</v>
      </c>
      <c r="E64" s="32">
        <v>26.25</v>
      </c>
      <c r="F64" s="62"/>
    </row>
    <row r="65" spans="1:7" ht="15">
      <c r="A65" s="31" t="s">
        <v>27</v>
      </c>
      <c r="B65" s="32">
        <v>0</v>
      </c>
      <c r="C65" s="32">
        <v>0</v>
      </c>
      <c r="D65" s="32">
        <v>0</v>
      </c>
      <c r="E65" s="32">
        <v>0</v>
      </c>
      <c r="F65" s="63"/>
    </row>
    <row r="66" spans="1:7" ht="30">
      <c r="A66" s="47" t="s">
        <v>97</v>
      </c>
      <c r="B66" s="8">
        <f>B57-B61+B63-B64+B65</f>
        <v>114.96121254719665</v>
      </c>
      <c r="C66" s="8" t="s">
        <v>28</v>
      </c>
      <c r="D66" s="8">
        <f>D57-D61+D63-D64+D65</f>
        <v>119.79818753952378</v>
      </c>
      <c r="E66" s="8" t="s">
        <v>28</v>
      </c>
      <c r="F66" s="27" t="s">
        <v>47</v>
      </c>
    </row>
    <row r="67" spans="1:7" ht="30">
      <c r="A67" s="9" t="s">
        <v>96</v>
      </c>
      <c r="B67" s="8" t="s">
        <v>28</v>
      </c>
      <c r="C67" s="8">
        <f>C58-C62+C63-C64+C65</f>
        <v>118.74121254719668</v>
      </c>
      <c r="D67" s="8" t="s">
        <v>28</v>
      </c>
      <c r="E67" s="8">
        <f>E58-E62+E63-E64+E65</f>
        <v>117.40697499232718</v>
      </c>
      <c r="F67" s="27" t="s">
        <v>47</v>
      </c>
    </row>
    <row r="68" spans="1:7">
      <c r="G68" s="12"/>
    </row>
    <row r="69" spans="1:7" ht="15">
      <c r="A69" s="9" t="s">
        <v>59</v>
      </c>
      <c r="B69" s="8">
        <f>B22+B27-B55+B26+B38</f>
        <v>143.00000000000003</v>
      </c>
      <c r="C69" s="8" t="s">
        <v>28</v>
      </c>
      <c r="D69" s="8">
        <f>D22+D27-D55+D26+D38</f>
        <v>147.83697499232716</v>
      </c>
      <c r="E69" s="8" t="s">
        <v>28</v>
      </c>
      <c r="F69" s="27" t="s">
        <v>47</v>
      </c>
    </row>
    <row r="70" spans="1:7" ht="15">
      <c r="A70" s="9" t="s">
        <v>60</v>
      </c>
      <c r="B70" s="8" t="s">
        <v>28</v>
      </c>
      <c r="C70" s="8">
        <f>C22-C28-C56+C26+C38</f>
        <v>143.70000000000005</v>
      </c>
      <c r="D70" s="8" t="s">
        <v>28</v>
      </c>
      <c r="E70" s="8">
        <f>E22-E28-E56+E26+E38</f>
        <v>142.36576244513054</v>
      </c>
      <c r="F70" s="27" t="s">
        <v>47</v>
      </c>
    </row>
    <row r="74" spans="1:7">
      <c r="E74" s="11"/>
    </row>
    <row r="75" spans="1:7" s="22" customFormat="1" ht="15">
      <c r="A75" s="13"/>
      <c r="B75" s="11"/>
      <c r="C75" s="11"/>
      <c r="D75" s="11"/>
      <c r="E75" s="14"/>
      <c r="F75" s="48"/>
    </row>
    <row r="77" spans="1:7" ht="15">
      <c r="A77" s="22"/>
      <c r="B77" s="23"/>
      <c r="C77" s="23"/>
      <c r="D77" s="23"/>
      <c r="E77" s="24"/>
      <c r="F77" s="22"/>
    </row>
  </sheetData>
  <mergeCells count="2">
    <mergeCell ref="B5:F5"/>
    <mergeCell ref="F60:F65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75021-1C0F-45A1-9C94-460749CA9040}">
  <dimension ref="A1:D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48" customWidth="1"/>
    <col min="2" max="2" width="15.625" style="11" customWidth="1"/>
    <col min="3" max="4" width="15.625" style="1" customWidth="1"/>
    <col min="5" max="16384" width="9" style="1"/>
  </cols>
  <sheetData>
    <row r="1" spans="1:4">
      <c r="A1" s="49"/>
      <c r="B1" s="64" t="s">
        <v>72</v>
      </c>
      <c r="C1" s="64"/>
      <c r="D1" s="64"/>
    </row>
    <row r="2" spans="1:4" ht="29.25" customHeight="1">
      <c r="A2" s="52" t="s">
        <v>1</v>
      </c>
      <c r="B2" s="28" t="s">
        <v>62</v>
      </c>
      <c r="C2" s="30" t="s">
        <v>63</v>
      </c>
      <c r="D2" s="30" t="s">
        <v>64</v>
      </c>
    </row>
    <row r="3" spans="1:4" ht="15">
      <c r="A3" s="43" t="s">
        <v>2</v>
      </c>
      <c r="B3" s="6">
        <v>2.6</v>
      </c>
      <c r="C3" s="6">
        <v>2.6</v>
      </c>
      <c r="D3" s="6">
        <v>2.6</v>
      </c>
    </row>
    <row r="4" spans="1:4" ht="15">
      <c r="A4" s="43" t="s">
        <v>38</v>
      </c>
      <c r="B4" s="6">
        <v>100</v>
      </c>
      <c r="C4" s="6">
        <v>100</v>
      </c>
      <c r="D4" s="6">
        <v>100</v>
      </c>
    </row>
    <row r="5" spans="1:4" ht="15">
      <c r="A5" s="43" t="s">
        <v>3</v>
      </c>
      <c r="B5" s="19" t="s">
        <v>28</v>
      </c>
      <c r="C5" s="19" t="s">
        <v>28</v>
      </c>
      <c r="D5" s="19" t="s">
        <v>28</v>
      </c>
    </row>
    <row r="6" spans="1:4" ht="15">
      <c r="A6" s="43" t="s">
        <v>4</v>
      </c>
      <c r="B6" s="19" t="s">
        <v>28</v>
      </c>
      <c r="C6" s="19" t="s">
        <v>28</v>
      </c>
      <c r="D6" s="19" t="s">
        <v>28</v>
      </c>
    </row>
    <row r="7" spans="1:4" ht="15">
      <c r="A7" s="43" t="s">
        <v>5</v>
      </c>
      <c r="B7" s="7">
        <v>0.01</v>
      </c>
      <c r="C7" s="7">
        <v>0.01</v>
      </c>
      <c r="D7" s="7">
        <v>0.01</v>
      </c>
    </row>
    <row r="8" spans="1:4" ht="15">
      <c r="A8" s="43" t="s">
        <v>6</v>
      </c>
      <c r="B8" s="19" t="s">
        <v>28</v>
      </c>
      <c r="C8" s="19" t="s">
        <v>28</v>
      </c>
      <c r="D8" s="19" t="s">
        <v>28</v>
      </c>
    </row>
    <row r="9" spans="1:4" ht="15">
      <c r="A9" s="43" t="s">
        <v>111</v>
      </c>
      <c r="B9" s="2" t="s">
        <v>36</v>
      </c>
      <c r="C9" s="2" t="s">
        <v>36</v>
      </c>
      <c r="D9" s="2" t="s">
        <v>36</v>
      </c>
    </row>
    <row r="10" spans="1:4" ht="15">
      <c r="A10" s="43" t="s">
        <v>29</v>
      </c>
      <c r="B10" s="2">
        <v>3</v>
      </c>
      <c r="C10" s="2">
        <v>3</v>
      </c>
      <c r="D10" s="2">
        <v>3</v>
      </c>
    </row>
    <row r="11" spans="1:4">
      <c r="A11" s="52" t="s">
        <v>7</v>
      </c>
      <c r="B11" s="5"/>
      <c r="C11" s="5"/>
      <c r="D11" s="5"/>
    </row>
    <row r="12" spans="1:4" ht="15" customHeight="1">
      <c r="A12" s="43" t="s">
        <v>76</v>
      </c>
      <c r="B12" s="2">
        <v>192</v>
      </c>
      <c r="C12" s="2">
        <v>192</v>
      </c>
      <c r="D12" s="2">
        <v>192</v>
      </c>
    </row>
    <row r="13" spans="1:4" ht="15">
      <c r="A13" s="43" t="s">
        <v>77</v>
      </c>
      <c r="B13" s="2">
        <v>64</v>
      </c>
      <c r="C13" s="2">
        <v>64</v>
      </c>
      <c r="D13" s="2">
        <v>64</v>
      </c>
    </row>
    <row r="14" spans="1:4" ht="15">
      <c r="A14" s="44" t="s">
        <v>78</v>
      </c>
      <c r="B14" s="32">
        <v>4</v>
      </c>
      <c r="C14" s="32">
        <v>4</v>
      </c>
      <c r="D14" s="32">
        <v>4</v>
      </c>
    </row>
    <row r="15" spans="1:4" ht="15">
      <c r="A15" s="44" t="s">
        <v>79</v>
      </c>
      <c r="B15" s="42">
        <v>24</v>
      </c>
      <c r="C15" s="42">
        <v>24</v>
      </c>
      <c r="D15" s="42">
        <v>24</v>
      </c>
    </row>
    <row r="16" spans="1:4" ht="15">
      <c r="A16" s="43" t="s">
        <v>80</v>
      </c>
      <c r="B16" s="2">
        <f>B15+10*LOG10(B4)</f>
        <v>44</v>
      </c>
      <c r="C16" s="2">
        <f>C15+10*LOG10(C4)</f>
        <v>44</v>
      </c>
      <c r="D16" s="2">
        <f>D15+10*LOG10(D4)</f>
        <v>44</v>
      </c>
    </row>
    <row r="17" spans="1:4" ht="30">
      <c r="A17" s="43" t="s">
        <v>39</v>
      </c>
      <c r="B17" s="2">
        <f>B15+10*LOG10(B41/1000000)</f>
        <v>36.375437381428746</v>
      </c>
      <c r="C17" s="2">
        <f>C15+10*LOG10(C41/1000000)</f>
        <v>36.375437381428746</v>
      </c>
      <c r="D17" s="2">
        <f>D15+10*LOG10(D41/1000000)</f>
        <v>36.375437381428746</v>
      </c>
    </row>
    <row r="18" spans="1:4" ht="45">
      <c r="A18" s="53" t="s">
        <v>61</v>
      </c>
      <c r="B18" s="2">
        <f>B19+10*LOG10(B12/B13)-B20</f>
        <v>12.771212547196624</v>
      </c>
      <c r="C18" s="2">
        <f>C19+10*LOG10(C12/C13)-C20</f>
        <v>12.771212547196624</v>
      </c>
      <c r="D18" s="2">
        <f>D19+10*LOG10(D12/D13)-D20</f>
        <v>12.771212547196624</v>
      </c>
    </row>
    <row r="19" spans="1:4" ht="15">
      <c r="A19" s="43" t="s">
        <v>81</v>
      </c>
      <c r="B19" s="2">
        <v>8</v>
      </c>
      <c r="C19" s="2">
        <v>8</v>
      </c>
      <c r="D19" s="2">
        <v>8</v>
      </c>
    </row>
    <row r="20" spans="1:4" ht="45">
      <c r="A20" s="44" t="s">
        <v>67</v>
      </c>
      <c r="B20" s="32">
        <v>0</v>
      </c>
      <c r="C20" s="32">
        <v>0</v>
      </c>
      <c r="D20" s="32">
        <v>0</v>
      </c>
    </row>
    <row r="21" spans="1:4" ht="61.5" customHeight="1">
      <c r="A21" s="45" t="s">
        <v>82</v>
      </c>
      <c r="B21" s="18">
        <v>12</v>
      </c>
      <c r="C21" s="18">
        <v>12</v>
      </c>
      <c r="D21" s="18">
        <v>12</v>
      </c>
    </row>
    <row r="22" spans="1:4" ht="15">
      <c r="A22" s="43" t="s">
        <v>8</v>
      </c>
      <c r="B22" s="2">
        <v>0</v>
      </c>
      <c r="C22" s="2">
        <v>0</v>
      </c>
      <c r="D22" s="2">
        <v>0</v>
      </c>
    </row>
    <row r="23" spans="1:4" ht="15">
      <c r="A23" s="43" t="s">
        <v>9</v>
      </c>
      <c r="B23" s="2">
        <v>0</v>
      </c>
      <c r="C23" s="2">
        <v>0</v>
      </c>
      <c r="D23" s="2">
        <v>0</v>
      </c>
    </row>
    <row r="24" spans="1:4" ht="30">
      <c r="A24" s="43" t="s">
        <v>10</v>
      </c>
      <c r="B24" s="2">
        <v>3</v>
      </c>
      <c r="C24" s="2">
        <v>3</v>
      </c>
      <c r="D24" s="2">
        <v>3</v>
      </c>
    </row>
    <row r="25" spans="1:4" ht="15">
      <c r="A25" s="43" t="s">
        <v>41</v>
      </c>
      <c r="B25" s="2">
        <f>B17+B18+B21+B22-B24</f>
        <v>58.146649928625372</v>
      </c>
      <c r="C25" s="2">
        <f>C17+C18+C21+C22-C24</f>
        <v>58.146649928625372</v>
      </c>
      <c r="D25" s="2">
        <f>D17+D18+D21+D22-D24</f>
        <v>58.146649928625372</v>
      </c>
    </row>
    <row r="26" spans="1:4" ht="15">
      <c r="A26" s="43" t="s">
        <v>42</v>
      </c>
      <c r="B26" s="19" t="s">
        <v>28</v>
      </c>
      <c r="C26" s="19" t="s">
        <v>28</v>
      </c>
      <c r="D26" s="19" t="s">
        <v>28</v>
      </c>
    </row>
    <row r="27" spans="1:4">
      <c r="A27" s="52" t="s">
        <v>11</v>
      </c>
      <c r="B27" s="5"/>
      <c r="C27" s="5"/>
      <c r="D27" s="5"/>
    </row>
    <row r="28" spans="1:4" ht="15">
      <c r="A28" s="43" t="s">
        <v>84</v>
      </c>
      <c r="B28" s="2">
        <v>4</v>
      </c>
      <c r="C28" s="2">
        <v>2</v>
      </c>
      <c r="D28" s="2">
        <v>1</v>
      </c>
    </row>
    <row r="29" spans="1:4" ht="15">
      <c r="A29" s="43" t="s">
        <v>83</v>
      </c>
      <c r="B29" s="2">
        <v>4</v>
      </c>
      <c r="C29" s="2">
        <v>2</v>
      </c>
      <c r="D29" s="2">
        <v>1</v>
      </c>
    </row>
    <row r="30" spans="1:4" ht="45">
      <c r="A30" s="43" t="s">
        <v>53</v>
      </c>
      <c r="B30" s="2">
        <f>B31+10*LOG10(B28/B29)-B32</f>
        <v>0</v>
      </c>
      <c r="C30" s="2">
        <f>C31+10*LOG10(C28/C29)-C32</f>
        <v>-3</v>
      </c>
      <c r="D30" s="2">
        <f>D31+10*LOG10(D28/D29)-D32</f>
        <v>-3</v>
      </c>
    </row>
    <row r="31" spans="1:4" ht="15">
      <c r="A31" s="43" t="s">
        <v>85</v>
      </c>
      <c r="B31" s="2">
        <v>0</v>
      </c>
      <c r="C31" s="2">
        <v>-3</v>
      </c>
      <c r="D31" s="2">
        <v>-3</v>
      </c>
    </row>
    <row r="32" spans="1:4" ht="45">
      <c r="A32" s="53" t="s">
        <v>66</v>
      </c>
      <c r="B32" s="2">
        <v>0</v>
      </c>
      <c r="C32" s="2">
        <v>0</v>
      </c>
      <c r="D32" s="2">
        <v>0</v>
      </c>
    </row>
    <row r="33" spans="1:4" ht="28.5">
      <c r="A33" s="54" t="s">
        <v>109</v>
      </c>
      <c r="B33" s="2">
        <v>0</v>
      </c>
      <c r="C33" s="2">
        <v>0</v>
      </c>
      <c r="D33" s="2">
        <v>0</v>
      </c>
    </row>
    <row r="34" spans="1:4" ht="30">
      <c r="A34" s="43" t="s">
        <v>12</v>
      </c>
      <c r="B34" s="2">
        <v>1</v>
      </c>
      <c r="C34" s="2">
        <v>1</v>
      </c>
      <c r="D34" s="2">
        <v>1</v>
      </c>
    </row>
    <row r="35" spans="1:4" ht="15">
      <c r="A35" s="43" t="s">
        <v>13</v>
      </c>
      <c r="B35" s="6">
        <v>7</v>
      </c>
      <c r="C35" s="6">
        <v>7</v>
      </c>
      <c r="D35" s="6">
        <v>7</v>
      </c>
    </row>
    <row r="36" spans="1:4" ht="15">
      <c r="A36" s="43" t="s">
        <v>14</v>
      </c>
      <c r="B36" s="6">
        <v>-174</v>
      </c>
      <c r="C36" s="6">
        <v>-174</v>
      </c>
      <c r="D36" s="6">
        <v>-174</v>
      </c>
    </row>
    <row r="37" spans="1:4" ht="15">
      <c r="A37" s="44" t="s">
        <v>87</v>
      </c>
      <c r="B37" s="32">
        <v>-999</v>
      </c>
      <c r="C37" s="32">
        <v>-999</v>
      </c>
      <c r="D37" s="32">
        <v>-999</v>
      </c>
    </row>
    <row r="38" spans="1:4" ht="15">
      <c r="A38" s="53" t="s">
        <v>15</v>
      </c>
      <c r="B38" s="2" t="s">
        <v>28</v>
      </c>
      <c r="C38" s="2" t="s">
        <v>28</v>
      </c>
      <c r="D38" s="2" t="s">
        <v>28</v>
      </c>
    </row>
    <row r="39" spans="1:4" ht="30">
      <c r="A39" s="43" t="s">
        <v>105</v>
      </c>
      <c r="B39" s="2">
        <f>10*LOG10(10^((B35+B36)/10)+10^(B37/10))</f>
        <v>-167.00000000000003</v>
      </c>
      <c r="C39" s="2">
        <f>10*LOG10(10^((C35+C36)/10)+10^(C37/10))</f>
        <v>-167.00000000000003</v>
      </c>
      <c r="D39" s="2">
        <f>10*LOG10(10^((D35+D36)/10)+10^(D37/10))</f>
        <v>-167.00000000000003</v>
      </c>
    </row>
    <row r="40" spans="1:4" ht="30">
      <c r="A40" s="43" t="s">
        <v>106</v>
      </c>
      <c r="B40" s="19" t="s">
        <v>28</v>
      </c>
      <c r="C40" s="19" t="s">
        <v>28</v>
      </c>
      <c r="D40" s="19" t="s">
        <v>28</v>
      </c>
    </row>
    <row r="41" spans="1:4" ht="15">
      <c r="A41" s="54" t="s">
        <v>90</v>
      </c>
      <c r="B41" s="2">
        <f>48*360*1000</f>
        <v>17280000</v>
      </c>
      <c r="C41" s="2">
        <f>48*360*1000</f>
        <v>17280000</v>
      </c>
      <c r="D41" s="2">
        <f>48*360*1000</f>
        <v>17280000</v>
      </c>
    </row>
    <row r="42" spans="1:4" ht="15">
      <c r="A42" s="54" t="s">
        <v>91</v>
      </c>
      <c r="B42" s="2" t="s">
        <v>28</v>
      </c>
      <c r="C42" s="2" t="s">
        <v>28</v>
      </c>
      <c r="D42" s="2" t="s">
        <v>28</v>
      </c>
    </row>
    <row r="43" spans="1:4" ht="15">
      <c r="A43" s="43" t="s">
        <v>16</v>
      </c>
      <c r="B43" s="2">
        <f>B39+10*LOG10(B41)</f>
        <v>-94.624562618571289</v>
      </c>
      <c r="C43" s="2">
        <f>C39+10*LOG10(C41)</f>
        <v>-94.624562618571289</v>
      </c>
      <c r="D43" s="2">
        <f>D39+10*LOG10(D41)</f>
        <v>-94.624562618571289</v>
      </c>
    </row>
    <row r="44" spans="1:4" ht="15">
      <c r="A44" s="43" t="s">
        <v>17</v>
      </c>
      <c r="B44" s="19" t="s">
        <v>28</v>
      </c>
      <c r="C44" s="19" t="s">
        <v>28</v>
      </c>
      <c r="D44" s="19" t="s">
        <v>28</v>
      </c>
    </row>
    <row r="45" spans="1:4" ht="15">
      <c r="A45" s="46" t="s">
        <v>18</v>
      </c>
      <c r="B45" s="18">
        <v>-9.1999999999999993</v>
      </c>
      <c r="C45" s="18">
        <v>-6</v>
      </c>
      <c r="D45" s="18">
        <v>-3</v>
      </c>
    </row>
    <row r="46" spans="1:4" ht="15">
      <c r="A46" s="54" t="s">
        <v>19</v>
      </c>
      <c r="B46" s="2" t="s">
        <v>28</v>
      </c>
      <c r="C46" s="2" t="s">
        <v>28</v>
      </c>
      <c r="D46" s="2" t="s">
        <v>28</v>
      </c>
    </row>
    <row r="47" spans="1:4" ht="15">
      <c r="A47" s="43" t="s">
        <v>20</v>
      </c>
      <c r="B47" s="2">
        <v>2</v>
      </c>
      <c r="C47" s="2">
        <v>2</v>
      </c>
      <c r="D47" s="2">
        <v>2</v>
      </c>
    </row>
    <row r="48" spans="1:4" ht="30">
      <c r="A48" s="43" t="s">
        <v>92</v>
      </c>
      <c r="B48" s="6">
        <v>0</v>
      </c>
      <c r="C48" s="6">
        <v>0</v>
      </c>
      <c r="D48" s="6">
        <v>0</v>
      </c>
    </row>
    <row r="49" spans="1:4" ht="33.75" customHeight="1">
      <c r="A49" s="43" t="s">
        <v>93</v>
      </c>
      <c r="B49" s="19" t="s">
        <v>28</v>
      </c>
      <c r="C49" s="19" t="s">
        <v>28</v>
      </c>
      <c r="D49" s="19" t="s">
        <v>28</v>
      </c>
    </row>
    <row r="50" spans="1:4" ht="30">
      <c r="A50" s="43" t="s">
        <v>45</v>
      </c>
      <c r="B50" s="2">
        <f>B43+B45+B47-B48</f>
        <v>-101.82456261857129</v>
      </c>
      <c r="C50" s="2">
        <f>C43+C45+C47-C48</f>
        <v>-98.624562618571289</v>
      </c>
      <c r="D50" s="2">
        <f>D43+D45+D47-D48</f>
        <v>-95.624562618571289</v>
      </c>
    </row>
    <row r="51" spans="1:4" ht="30">
      <c r="A51" s="43" t="s">
        <v>46</v>
      </c>
      <c r="B51" s="19" t="s">
        <v>28</v>
      </c>
      <c r="C51" s="19" t="s">
        <v>28</v>
      </c>
      <c r="D51" s="19" t="s">
        <v>28</v>
      </c>
    </row>
    <row r="52" spans="1:4" ht="30">
      <c r="A52" s="47" t="s">
        <v>94</v>
      </c>
      <c r="B52" s="8">
        <f>B25+B30+B33-B34-B50</f>
        <v>158.97121254719667</v>
      </c>
      <c r="C52" s="8">
        <f t="shared" ref="C52:D52" si="0">C25+C30+C33-C34-C50</f>
        <v>152.77121254719665</v>
      </c>
      <c r="D52" s="8">
        <f t="shared" si="0"/>
        <v>149.77121254719665</v>
      </c>
    </row>
    <row r="53" spans="1:4" ht="30">
      <c r="A53" s="55" t="s">
        <v>95</v>
      </c>
      <c r="B53" s="37" t="s">
        <v>28</v>
      </c>
      <c r="C53" s="37" t="s">
        <v>28</v>
      </c>
      <c r="D53" s="37" t="s">
        <v>28</v>
      </c>
    </row>
    <row r="54" spans="1:4">
      <c r="A54" s="52" t="s">
        <v>21</v>
      </c>
      <c r="B54" s="5"/>
      <c r="C54" s="5"/>
      <c r="D54" s="5"/>
    </row>
    <row r="55" spans="1:4" ht="16.5" customHeight="1">
      <c r="A55" s="44" t="s">
        <v>22</v>
      </c>
      <c r="B55" s="32">
        <v>7</v>
      </c>
      <c r="C55" s="32">
        <v>7</v>
      </c>
      <c r="D55" s="32">
        <v>7</v>
      </c>
    </row>
    <row r="56" spans="1:4" ht="30">
      <c r="A56" s="44" t="s">
        <v>23</v>
      </c>
      <c r="B56" s="32">
        <v>7.56</v>
      </c>
      <c r="C56" s="32">
        <v>7.56</v>
      </c>
      <c r="D56" s="32">
        <v>7.56</v>
      </c>
    </row>
    <row r="57" spans="1:4" ht="30">
      <c r="A57" s="53" t="s">
        <v>24</v>
      </c>
      <c r="B57" s="36" t="s">
        <v>28</v>
      </c>
      <c r="C57" s="36" t="s">
        <v>28</v>
      </c>
      <c r="D57" s="36" t="s">
        <v>28</v>
      </c>
    </row>
    <row r="58" spans="1:4" ht="15">
      <c r="A58" s="44" t="s">
        <v>25</v>
      </c>
      <c r="B58" s="32">
        <v>0</v>
      </c>
      <c r="C58" s="32">
        <v>0</v>
      </c>
      <c r="D58" s="32">
        <v>0</v>
      </c>
    </row>
    <row r="59" spans="1:4" ht="15">
      <c r="A59" s="44" t="s">
        <v>26</v>
      </c>
      <c r="B59" s="32">
        <v>26.25</v>
      </c>
      <c r="C59" s="32">
        <v>26.25</v>
      </c>
      <c r="D59" s="32">
        <v>26.25</v>
      </c>
    </row>
    <row r="60" spans="1:4" ht="15">
      <c r="A60" s="44" t="s">
        <v>27</v>
      </c>
      <c r="B60" s="32">
        <v>0</v>
      </c>
      <c r="C60" s="32">
        <v>0</v>
      </c>
      <c r="D60" s="32">
        <v>0</v>
      </c>
    </row>
    <row r="61" spans="1:4" ht="30">
      <c r="A61" s="47" t="s">
        <v>107</v>
      </c>
      <c r="B61" s="8">
        <f>B52-B56+B58-B59+B60</f>
        <v>125.16121254719667</v>
      </c>
      <c r="C61" s="8">
        <f t="shared" ref="C61:D61" si="1">C52-C56+C58-C59+C60</f>
        <v>118.96121254719665</v>
      </c>
      <c r="D61" s="8">
        <f t="shared" si="1"/>
        <v>115.96121254719665</v>
      </c>
    </row>
    <row r="62" spans="1:4" ht="30">
      <c r="A62" s="55" t="s">
        <v>108</v>
      </c>
      <c r="B62" s="37" t="s">
        <v>28</v>
      </c>
      <c r="C62" s="37" t="s">
        <v>28</v>
      </c>
      <c r="D62" s="37" t="s">
        <v>28</v>
      </c>
    </row>
    <row r="63" spans="1:4">
      <c r="C63" s="11"/>
      <c r="D63" s="11"/>
    </row>
    <row r="64" spans="1:4" ht="15">
      <c r="A64" s="47" t="s">
        <v>59</v>
      </c>
      <c r="B64" s="8">
        <f>B17+B22-B50+B21+B33</f>
        <v>150.20000000000005</v>
      </c>
      <c r="C64" s="8">
        <f>C17+C22-C50+C21+C33</f>
        <v>147.00000000000003</v>
      </c>
      <c r="D64" s="8">
        <f>D17+D22-D50+D21+D33</f>
        <v>144.00000000000003</v>
      </c>
    </row>
    <row r="65" spans="1:4" ht="15">
      <c r="A65" s="55" t="s">
        <v>60</v>
      </c>
      <c r="B65" s="37" t="s">
        <v>28</v>
      </c>
      <c r="C65" s="37" t="s">
        <v>28</v>
      </c>
      <c r="D65" s="37" t="s">
        <v>28</v>
      </c>
    </row>
  </sheetData>
  <mergeCells count="1">
    <mergeCell ref="B1:D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49D8D-0E7B-43DB-903F-3E943A0EB65F}">
  <dimension ref="A1:D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48" customWidth="1"/>
    <col min="2" max="2" width="15.625" style="11" customWidth="1"/>
    <col min="3" max="4" width="15.625" style="1" customWidth="1"/>
    <col min="5" max="16384" width="9" style="1"/>
  </cols>
  <sheetData>
    <row r="1" spans="1:4">
      <c r="A1" s="49"/>
      <c r="B1" s="64" t="s">
        <v>72</v>
      </c>
      <c r="C1" s="64"/>
      <c r="D1" s="64"/>
    </row>
    <row r="2" spans="1:4" ht="29.25" customHeight="1">
      <c r="A2" s="52" t="s">
        <v>1</v>
      </c>
      <c r="B2" s="28" t="s">
        <v>62</v>
      </c>
      <c r="C2" s="34" t="s">
        <v>63</v>
      </c>
      <c r="D2" s="34" t="s">
        <v>64</v>
      </c>
    </row>
    <row r="3" spans="1:4" ht="15">
      <c r="A3" s="43" t="s">
        <v>2</v>
      </c>
      <c r="B3" s="6">
        <v>2.6</v>
      </c>
      <c r="C3" s="6">
        <v>2.6</v>
      </c>
      <c r="D3" s="6">
        <v>2.6</v>
      </c>
    </row>
    <row r="4" spans="1:4" ht="15">
      <c r="A4" s="43" t="s">
        <v>38</v>
      </c>
      <c r="B4" s="6">
        <v>100</v>
      </c>
      <c r="C4" s="6">
        <v>100</v>
      </c>
      <c r="D4" s="6">
        <v>100</v>
      </c>
    </row>
    <row r="5" spans="1:4" ht="15">
      <c r="A5" s="43" t="s">
        <v>3</v>
      </c>
      <c r="B5" s="19" t="s">
        <v>28</v>
      </c>
      <c r="C5" s="19" t="s">
        <v>28</v>
      </c>
      <c r="D5" s="19" t="s">
        <v>28</v>
      </c>
    </row>
    <row r="6" spans="1:4" ht="15">
      <c r="A6" s="43" t="s">
        <v>4</v>
      </c>
      <c r="B6" s="2">
        <v>10000000</v>
      </c>
      <c r="C6" s="2">
        <v>2000000</v>
      </c>
      <c r="D6" s="2">
        <v>2000000</v>
      </c>
    </row>
    <row r="7" spans="1:4" ht="15">
      <c r="A7" s="43" t="s">
        <v>5</v>
      </c>
      <c r="B7" s="19" t="s">
        <v>28</v>
      </c>
      <c r="C7" s="19" t="s">
        <v>28</v>
      </c>
      <c r="D7" s="19" t="s">
        <v>28</v>
      </c>
    </row>
    <row r="8" spans="1:4" ht="15">
      <c r="A8" s="43" t="s">
        <v>6</v>
      </c>
      <c r="B8" s="7">
        <v>0.1</v>
      </c>
      <c r="C8" s="7">
        <v>0.1</v>
      </c>
      <c r="D8" s="7">
        <v>0.1</v>
      </c>
    </row>
    <row r="9" spans="1:4" ht="15">
      <c r="A9" s="43" t="s">
        <v>111</v>
      </c>
      <c r="B9" s="2" t="s">
        <v>36</v>
      </c>
      <c r="C9" s="2" t="s">
        <v>36</v>
      </c>
      <c r="D9" s="2" t="s">
        <v>36</v>
      </c>
    </row>
    <row r="10" spans="1:4" ht="15">
      <c r="A10" s="43" t="s">
        <v>29</v>
      </c>
      <c r="B10" s="2">
        <v>3</v>
      </c>
      <c r="C10" s="2">
        <v>3</v>
      </c>
      <c r="D10" s="2">
        <v>3</v>
      </c>
    </row>
    <row r="11" spans="1:4">
      <c r="A11" s="52" t="s">
        <v>7</v>
      </c>
      <c r="B11" s="5"/>
      <c r="C11" s="5"/>
      <c r="D11" s="5"/>
    </row>
    <row r="12" spans="1:4" ht="15" customHeight="1">
      <c r="A12" s="43" t="s">
        <v>76</v>
      </c>
      <c r="B12" s="2">
        <v>192</v>
      </c>
      <c r="C12" s="2">
        <v>192</v>
      </c>
      <c r="D12" s="2">
        <v>192</v>
      </c>
    </row>
    <row r="13" spans="1:4" ht="15">
      <c r="A13" s="43" t="s">
        <v>77</v>
      </c>
      <c r="B13" s="2">
        <v>64</v>
      </c>
      <c r="C13" s="2">
        <v>64</v>
      </c>
      <c r="D13" s="2">
        <v>64</v>
      </c>
    </row>
    <row r="14" spans="1:4" ht="15">
      <c r="A14" s="44" t="s">
        <v>78</v>
      </c>
      <c r="B14" s="32">
        <v>4</v>
      </c>
      <c r="C14" s="32">
        <v>4</v>
      </c>
      <c r="D14" s="32">
        <v>4</v>
      </c>
    </row>
    <row r="15" spans="1:4" ht="15">
      <c r="A15" s="44" t="s">
        <v>79</v>
      </c>
      <c r="B15" s="42">
        <v>24</v>
      </c>
      <c r="C15" s="42">
        <v>24</v>
      </c>
      <c r="D15" s="42">
        <v>24</v>
      </c>
    </row>
    <row r="16" spans="1:4" ht="15">
      <c r="A16" s="43" t="s">
        <v>80</v>
      </c>
      <c r="B16" s="2">
        <f>B15+10*LOG10(B4)</f>
        <v>44</v>
      </c>
      <c r="C16" s="2">
        <f>C15+10*LOG10(C4)</f>
        <v>44</v>
      </c>
      <c r="D16" s="2">
        <f>D15+10*LOG10(D4)</f>
        <v>44</v>
      </c>
    </row>
    <row r="17" spans="1:4" ht="30">
      <c r="A17" s="43" t="s">
        <v>39</v>
      </c>
      <c r="B17" s="2">
        <f>B15+10*LOG10(B42/1000000)</f>
        <v>42.57332496431269</v>
      </c>
      <c r="C17" s="2">
        <f>C15+10*LOG10(C42/1000000)</f>
        <v>36.638726768652234</v>
      </c>
      <c r="D17" s="2">
        <f>D15+10*LOG10(D42/1000000)</f>
        <v>36.638726768652234</v>
      </c>
    </row>
    <row r="18" spans="1:4" ht="45">
      <c r="A18" s="53" t="s">
        <v>61</v>
      </c>
      <c r="B18" s="2">
        <f>B19+10*LOG10(B12/B13)-B20</f>
        <v>12.771212547196624</v>
      </c>
      <c r="C18" s="2">
        <f>C19+10*LOG10(C12/C13)-C20</f>
        <v>12.771212547196624</v>
      </c>
      <c r="D18" s="2">
        <f>D19+10*LOG10(D12/D13)-D20</f>
        <v>12.771212547196624</v>
      </c>
    </row>
    <row r="19" spans="1:4" ht="15">
      <c r="A19" s="43" t="s">
        <v>81</v>
      </c>
      <c r="B19" s="2">
        <v>8</v>
      </c>
      <c r="C19" s="2">
        <v>8</v>
      </c>
      <c r="D19" s="2">
        <v>8</v>
      </c>
    </row>
    <row r="20" spans="1:4" ht="45">
      <c r="A20" s="44" t="s">
        <v>67</v>
      </c>
      <c r="B20" s="32">
        <v>0</v>
      </c>
      <c r="C20" s="32">
        <v>0</v>
      </c>
      <c r="D20" s="32">
        <v>0</v>
      </c>
    </row>
    <row r="21" spans="1:4" ht="61.5" customHeight="1">
      <c r="A21" s="45" t="s">
        <v>82</v>
      </c>
      <c r="B21" s="18">
        <v>12</v>
      </c>
      <c r="C21" s="18">
        <v>12</v>
      </c>
      <c r="D21" s="18">
        <v>12</v>
      </c>
    </row>
    <row r="22" spans="1:4" ht="15">
      <c r="A22" s="43" t="s">
        <v>8</v>
      </c>
      <c r="B22" s="2">
        <v>0</v>
      </c>
      <c r="C22" s="2">
        <v>0</v>
      </c>
      <c r="D22" s="2">
        <v>0</v>
      </c>
    </row>
    <row r="23" spans="1:4" ht="15">
      <c r="A23" s="43" t="s">
        <v>9</v>
      </c>
      <c r="B23" s="2">
        <v>0</v>
      </c>
      <c r="C23" s="2">
        <v>0</v>
      </c>
      <c r="D23" s="2">
        <v>0</v>
      </c>
    </row>
    <row r="24" spans="1:4" ht="30">
      <c r="A24" s="43" t="s">
        <v>10</v>
      </c>
      <c r="B24" s="2">
        <v>3</v>
      </c>
      <c r="C24" s="2">
        <v>3</v>
      </c>
      <c r="D24" s="2">
        <v>3</v>
      </c>
    </row>
    <row r="25" spans="1:4" ht="15">
      <c r="A25" s="43" t="s">
        <v>41</v>
      </c>
      <c r="B25" s="19" t="s">
        <v>28</v>
      </c>
      <c r="C25" s="19" t="s">
        <v>28</v>
      </c>
      <c r="D25" s="19" t="s">
        <v>28</v>
      </c>
    </row>
    <row r="26" spans="1:4" ht="15">
      <c r="A26" s="43" t="s">
        <v>42</v>
      </c>
      <c r="B26" s="2">
        <f>B17+B18+B21-B23-B24</f>
        <v>64.344537511509316</v>
      </c>
      <c r="C26" s="2">
        <f>C17+C18+C21-C23-C24</f>
        <v>58.40993931584886</v>
      </c>
      <c r="D26" s="2">
        <f>D17+D18+D21-D23-D24</f>
        <v>58.40993931584886</v>
      </c>
    </row>
    <row r="27" spans="1:4">
      <c r="A27" s="52" t="s">
        <v>11</v>
      </c>
      <c r="B27" s="5"/>
      <c r="C27" s="5"/>
      <c r="D27" s="5"/>
    </row>
    <row r="28" spans="1:4" ht="15">
      <c r="A28" s="43" t="s">
        <v>84</v>
      </c>
      <c r="B28" s="2">
        <v>4</v>
      </c>
      <c r="C28" s="2">
        <v>2</v>
      </c>
      <c r="D28" s="2">
        <v>1</v>
      </c>
    </row>
    <row r="29" spans="1:4" ht="15">
      <c r="A29" s="43" t="s">
        <v>83</v>
      </c>
      <c r="B29" s="2">
        <v>4</v>
      </c>
      <c r="C29" s="2">
        <v>2</v>
      </c>
      <c r="D29" s="2">
        <v>1</v>
      </c>
    </row>
    <row r="30" spans="1:4" ht="45">
      <c r="A30" s="43" t="s">
        <v>53</v>
      </c>
      <c r="B30" s="2">
        <f>B31+10*LOG10(B28/B29)-B32</f>
        <v>0</v>
      </c>
      <c r="C30" s="2">
        <f>C31+10*LOG10(C28/C29)-C32</f>
        <v>-3</v>
      </c>
      <c r="D30" s="2">
        <f>D31+10*LOG10(D28/D29)-D32</f>
        <v>-3</v>
      </c>
    </row>
    <row r="31" spans="1:4" ht="15">
      <c r="A31" s="43" t="s">
        <v>85</v>
      </c>
      <c r="B31" s="2">
        <v>0</v>
      </c>
      <c r="C31" s="2">
        <v>-3</v>
      </c>
      <c r="D31" s="2">
        <v>-3</v>
      </c>
    </row>
    <row r="32" spans="1:4" ht="45">
      <c r="A32" s="53" t="s">
        <v>66</v>
      </c>
      <c r="B32" s="2">
        <v>0</v>
      </c>
      <c r="C32" s="2">
        <v>0</v>
      </c>
      <c r="D32" s="2">
        <v>0</v>
      </c>
    </row>
    <row r="33" spans="1:4" ht="28.5">
      <c r="A33" s="54" t="s">
        <v>109</v>
      </c>
      <c r="B33" s="2">
        <v>0</v>
      </c>
      <c r="C33" s="2">
        <v>0</v>
      </c>
      <c r="D33" s="2">
        <v>0</v>
      </c>
    </row>
    <row r="34" spans="1:4" ht="30">
      <c r="A34" s="43" t="s">
        <v>12</v>
      </c>
      <c r="B34" s="2">
        <v>1</v>
      </c>
      <c r="C34" s="2">
        <v>1</v>
      </c>
      <c r="D34" s="2">
        <v>1</v>
      </c>
    </row>
    <row r="35" spans="1:4" ht="15">
      <c r="A35" s="43" t="s">
        <v>13</v>
      </c>
      <c r="B35" s="6">
        <v>7</v>
      </c>
      <c r="C35" s="6">
        <v>7</v>
      </c>
      <c r="D35" s="6">
        <v>7</v>
      </c>
    </row>
    <row r="36" spans="1:4" ht="15">
      <c r="A36" s="43" t="s">
        <v>14</v>
      </c>
      <c r="B36" s="6">
        <v>-174</v>
      </c>
      <c r="C36" s="6">
        <v>-174</v>
      </c>
      <c r="D36" s="6">
        <v>-174</v>
      </c>
    </row>
    <row r="37" spans="1:4" ht="15">
      <c r="A37" s="53" t="s">
        <v>87</v>
      </c>
      <c r="B37" s="2" t="s">
        <v>28</v>
      </c>
      <c r="C37" s="2" t="s">
        <v>28</v>
      </c>
      <c r="D37" s="2" t="s">
        <v>28</v>
      </c>
    </row>
    <row r="38" spans="1:4" ht="15">
      <c r="A38" s="44" t="s">
        <v>15</v>
      </c>
      <c r="B38" s="32">
        <v>-999</v>
      </c>
      <c r="C38" s="32">
        <v>-999</v>
      </c>
      <c r="D38" s="32">
        <v>-999</v>
      </c>
    </row>
    <row r="39" spans="1:4" ht="30">
      <c r="A39" s="43" t="s">
        <v>105</v>
      </c>
      <c r="B39" s="19" t="s">
        <v>28</v>
      </c>
      <c r="C39" s="19" t="s">
        <v>28</v>
      </c>
      <c r="D39" s="19" t="s">
        <v>28</v>
      </c>
    </row>
    <row r="40" spans="1:4" ht="30">
      <c r="A40" s="43" t="s">
        <v>106</v>
      </c>
      <c r="B40" s="2">
        <f>10*LOG10(10^((B35+B36)/10)+10^(B38/10))</f>
        <v>-167.00000000000003</v>
      </c>
      <c r="C40" s="2">
        <f>10*LOG10(10^((C35+C36)/10)+10^(C38/10))</f>
        <v>-167.00000000000003</v>
      </c>
      <c r="D40" s="2">
        <f>10*LOG10(10^((D35+D36)/10)+10^(D38/10))</f>
        <v>-167.00000000000003</v>
      </c>
    </row>
    <row r="41" spans="1:4" ht="15">
      <c r="A41" s="54" t="s">
        <v>90</v>
      </c>
      <c r="B41" s="2" t="s">
        <v>28</v>
      </c>
      <c r="C41" s="2" t="s">
        <v>28</v>
      </c>
      <c r="D41" s="2" t="s">
        <v>28</v>
      </c>
    </row>
    <row r="42" spans="1:4" ht="15">
      <c r="A42" s="56" t="s">
        <v>91</v>
      </c>
      <c r="B42" s="18">
        <f>200*360*1000</f>
        <v>72000000</v>
      </c>
      <c r="C42" s="18">
        <f>51*360*1000</f>
        <v>18360000</v>
      </c>
      <c r="D42" s="18">
        <f>51*360*1000</f>
        <v>18360000</v>
      </c>
    </row>
    <row r="43" spans="1:4" ht="15">
      <c r="A43" s="43" t="s">
        <v>16</v>
      </c>
      <c r="B43" s="2" t="s">
        <v>28</v>
      </c>
      <c r="C43" s="2" t="s">
        <v>28</v>
      </c>
      <c r="D43" s="2" t="s">
        <v>28</v>
      </c>
    </row>
    <row r="44" spans="1:4" ht="15">
      <c r="A44" s="43" t="s">
        <v>17</v>
      </c>
      <c r="B44" s="2">
        <f>B40+10*LOG10(B42)</f>
        <v>-88.426675035687353</v>
      </c>
      <c r="C44" s="2">
        <f>C40+10*LOG10(C42)</f>
        <v>-94.361273231347795</v>
      </c>
      <c r="D44" s="2">
        <f>D40+10*LOG10(D42)</f>
        <v>-94.361273231347795</v>
      </c>
    </row>
    <row r="45" spans="1:4" ht="15">
      <c r="A45" s="54" t="s">
        <v>18</v>
      </c>
      <c r="B45" s="2" t="s">
        <v>28</v>
      </c>
      <c r="C45" s="2" t="s">
        <v>28</v>
      </c>
      <c r="D45" s="2" t="s">
        <v>28</v>
      </c>
    </row>
    <row r="46" spans="1:4" ht="15">
      <c r="A46" s="56" t="s">
        <v>19</v>
      </c>
      <c r="B46" s="18">
        <v>-5.7</v>
      </c>
      <c r="C46" s="18">
        <v>-2.7</v>
      </c>
      <c r="D46" s="18">
        <v>0.5</v>
      </c>
    </row>
    <row r="47" spans="1:4" ht="15">
      <c r="A47" s="43" t="s">
        <v>20</v>
      </c>
      <c r="B47" s="2">
        <v>2</v>
      </c>
      <c r="C47" s="2">
        <v>2</v>
      </c>
      <c r="D47" s="2">
        <v>2</v>
      </c>
    </row>
    <row r="48" spans="1:4" ht="30">
      <c r="A48" s="43" t="s">
        <v>92</v>
      </c>
      <c r="B48" s="2" t="s">
        <v>28</v>
      </c>
      <c r="C48" s="2" t="s">
        <v>28</v>
      </c>
      <c r="D48" s="2" t="s">
        <v>28</v>
      </c>
    </row>
    <row r="49" spans="1:4" ht="33.75" customHeight="1">
      <c r="A49" s="43" t="s">
        <v>93</v>
      </c>
      <c r="B49" s="6">
        <v>0</v>
      </c>
      <c r="C49" s="6">
        <v>0</v>
      </c>
      <c r="D49" s="6">
        <v>0</v>
      </c>
    </row>
    <row r="50" spans="1:4" ht="30">
      <c r="A50" s="43" t="s">
        <v>45</v>
      </c>
      <c r="B50" s="19" t="s">
        <v>28</v>
      </c>
      <c r="C50" s="19" t="s">
        <v>28</v>
      </c>
      <c r="D50" s="19" t="s">
        <v>28</v>
      </c>
    </row>
    <row r="51" spans="1:4" ht="30">
      <c r="A51" s="43" t="s">
        <v>46</v>
      </c>
      <c r="B51" s="2">
        <f>B44+B46+B47-B49</f>
        <v>-92.126675035687356</v>
      </c>
      <c r="C51" s="2">
        <f>C44+C46+C47-C49</f>
        <v>-95.061273231347798</v>
      </c>
      <c r="D51" s="2">
        <f>D44+D46+D47-D49</f>
        <v>-91.861273231347795</v>
      </c>
    </row>
    <row r="52" spans="1:4" ht="30">
      <c r="A52" s="55" t="s">
        <v>94</v>
      </c>
      <c r="B52" s="37" t="s">
        <v>28</v>
      </c>
      <c r="C52" s="37" t="s">
        <v>28</v>
      </c>
      <c r="D52" s="37" t="s">
        <v>28</v>
      </c>
    </row>
    <row r="53" spans="1:4" ht="30">
      <c r="A53" s="9" t="s">
        <v>95</v>
      </c>
      <c r="B53" s="8">
        <f>B26+B30+B33-B34-B51</f>
        <v>155.47121254719667</v>
      </c>
      <c r="C53" s="8">
        <f t="shared" ref="C53:D53" si="0">C26+C30+C33-C34-C51</f>
        <v>149.47121254719667</v>
      </c>
      <c r="D53" s="8">
        <f t="shared" si="0"/>
        <v>146.27121254719665</v>
      </c>
    </row>
    <row r="54" spans="1:4">
      <c r="A54" s="52" t="s">
        <v>21</v>
      </c>
      <c r="B54" s="5"/>
      <c r="C54" s="5"/>
      <c r="D54" s="5"/>
    </row>
    <row r="55" spans="1:4" ht="16.5" customHeight="1">
      <c r="A55" s="44" t="s">
        <v>22</v>
      </c>
      <c r="B55" s="32">
        <v>7</v>
      </c>
      <c r="C55" s="32">
        <v>7</v>
      </c>
      <c r="D55" s="32">
        <v>7</v>
      </c>
    </row>
    <row r="56" spans="1:4" ht="30">
      <c r="A56" s="53" t="s">
        <v>23</v>
      </c>
      <c r="B56" s="36" t="s">
        <v>28</v>
      </c>
      <c r="C56" s="36" t="s">
        <v>28</v>
      </c>
      <c r="D56" s="36" t="s">
        <v>28</v>
      </c>
    </row>
    <row r="57" spans="1:4" ht="30">
      <c r="A57" s="31" t="s">
        <v>24</v>
      </c>
      <c r="B57" s="32">
        <v>4.4800000000000004</v>
      </c>
      <c r="C57" s="32">
        <v>4.4800000000000004</v>
      </c>
      <c r="D57" s="32">
        <v>4.4800000000000004</v>
      </c>
    </row>
    <row r="58" spans="1:4" ht="15">
      <c r="A58" s="44" t="s">
        <v>25</v>
      </c>
      <c r="B58" s="32">
        <v>0</v>
      </c>
      <c r="C58" s="32">
        <v>0</v>
      </c>
      <c r="D58" s="32">
        <v>0</v>
      </c>
    </row>
    <row r="59" spans="1:4" ht="15">
      <c r="A59" s="44" t="s">
        <v>26</v>
      </c>
      <c r="B59" s="32">
        <v>26.25</v>
      </c>
      <c r="C59" s="32">
        <v>26.25</v>
      </c>
      <c r="D59" s="32">
        <v>26.25</v>
      </c>
    </row>
    <row r="60" spans="1:4" ht="15">
      <c r="A60" s="44" t="s">
        <v>27</v>
      </c>
      <c r="B60" s="32">
        <v>0</v>
      </c>
      <c r="C60" s="32">
        <v>0</v>
      </c>
      <c r="D60" s="32">
        <v>0</v>
      </c>
    </row>
    <row r="61" spans="1:4" ht="30">
      <c r="A61" s="41" t="s">
        <v>107</v>
      </c>
      <c r="B61" s="37" t="s">
        <v>28</v>
      </c>
      <c r="C61" s="37" t="s">
        <v>28</v>
      </c>
      <c r="D61" s="37" t="s">
        <v>28</v>
      </c>
    </row>
    <row r="62" spans="1:4" ht="30">
      <c r="A62" s="9" t="s">
        <v>108</v>
      </c>
      <c r="B62" s="8">
        <f>B53-B57+B58-B59+B60</f>
        <v>124.74121254719668</v>
      </c>
      <c r="C62" s="8">
        <f t="shared" ref="C62:D62" si="1">C53-C57+C58-C59+C60</f>
        <v>118.74121254719668</v>
      </c>
      <c r="D62" s="8">
        <f t="shared" si="1"/>
        <v>115.54121254719666</v>
      </c>
    </row>
    <row r="63" spans="1:4">
      <c r="C63" s="11"/>
      <c r="D63" s="11"/>
    </row>
    <row r="64" spans="1:4" ht="15">
      <c r="A64" s="41" t="s">
        <v>59</v>
      </c>
      <c r="B64" s="37" t="s">
        <v>28</v>
      </c>
      <c r="C64" s="37" t="s">
        <v>28</v>
      </c>
      <c r="D64" s="37" t="s">
        <v>28</v>
      </c>
    </row>
    <row r="65" spans="1:4" ht="15">
      <c r="A65" s="9" t="s">
        <v>60</v>
      </c>
      <c r="B65" s="8">
        <f>B17-B23-B51+B21+B33</f>
        <v>146.70000000000005</v>
      </c>
      <c r="C65" s="8">
        <f>C17-C23-C51+C21+C33</f>
        <v>143.70000000000005</v>
      </c>
      <c r="D65" s="8">
        <f>D17-D23-D51+D21+D33</f>
        <v>140.50000000000003</v>
      </c>
    </row>
  </sheetData>
  <mergeCells count="1">
    <mergeCell ref="B1:D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A7777-A572-4F42-853E-E4423D994F9B}">
  <dimension ref="A1:C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48" customWidth="1"/>
    <col min="2" max="2" width="15.625" style="11" customWidth="1"/>
    <col min="3" max="3" width="15.625" style="1" customWidth="1"/>
    <col min="4" max="16384" width="9" style="1"/>
  </cols>
  <sheetData>
    <row r="1" spans="1:3">
      <c r="A1" s="49"/>
      <c r="B1" s="64" t="s">
        <v>72</v>
      </c>
      <c r="C1" s="64"/>
    </row>
    <row r="2" spans="1:3" ht="29.25" customHeight="1">
      <c r="A2" s="52" t="s">
        <v>1</v>
      </c>
      <c r="B2" s="28" t="s">
        <v>62</v>
      </c>
      <c r="C2" s="34" t="s">
        <v>65</v>
      </c>
    </row>
    <row r="3" spans="1:3" ht="15">
      <c r="A3" s="43" t="s">
        <v>2</v>
      </c>
      <c r="B3" s="6">
        <v>2.6</v>
      </c>
      <c r="C3" s="6">
        <v>2.6</v>
      </c>
    </row>
    <row r="4" spans="1:3" ht="15">
      <c r="A4" s="43" t="s">
        <v>38</v>
      </c>
      <c r="B4" s="6">
        <v>100</v>
      </c>
      <c r="C4" s="6">
        <v>100</v>
      </c>
    </row>
    <row r="5" spans="1:3" ht="15">
      <c r="A5" s="43" t="s">
        <v>3</v>
      </c>
      <c r="B5" s="19" t="s">
        <v>28</v>
      </c>
      <c r="C5" s="19" t="s">
        <v>28</v>
      </c>
    </row>
    <row r="6" spans="1:3" ht="15">
      <c r="A6" s="43" t="s">
        <v>4</v>
      </c>
      <c r="B6" s="19" t="s">
        <v>28</v>
      </c>
      <c r="C6" s="19" t="s">
        <v>28</v>
      </c>
    </row>
    <row r="7" spans="1:3" ht="15">
      <c r="A7" s="43" t="s">
        <v>5</v>
      </c>
      <c r="B7" s="16">
        <v>0.01</v>
      </c>
      <c r="C7" s="16">
        <v>0.01</v>
      </c>
    </row>
    <row r="8" spans="1:3" ht="15">
      <c r="A8" s="43" t="s">
        <v>6</v>
      </c>
      <c r="B8" s="19" t="s">
        <v>28</v>
      </c>
      <c r="C8" s="19" t="s">
        <v>28</v>
      </c>
    </row>
    <row r="9" spans="1:3" ht="15">
      <c r="A9" s="43" t="s">
        <v>111</v>
      </c>
      <c r="B9" s="2" t="s">
        <v>36</v>
      </c>
      <c r="C9" s="2" t="s">
        <v>36</v>
      </c>
    </row>
    <row r="10" spans="1:3" ht="15">
      <c r="A10" s="43" t="s">
        <v>29</v>
      </c>
      <c r="B10" s="2">
        <v>3</v>
      </c>
      <c r="C10" s="2">
        <v>3</v>
      </c>
    </row>
    <row r="11" spans="1:3">
      <c r="A11" s="52" t="s">
        <v>7</v>
      </c>
      <c r="B11" s="5"/>
      <c r="C11" s="5"/>
    </row>
    <row r="12" spans="1:3" ht="15" customHeight="1">
      <c r="A12" s="43" t="s">
        <v>76</v>
      </c>
      <c r="B12" s="6">
        <v>1</v>
      </c>
      <c r="C12" s="6">
        <v>1</v>
      </c>
    </row>
    <row r="13" spans="1:3" ht="15">
      <c r="A13" s="43" t="s">
        <v>77</v>
      </c>
      <c r="B13" s="2">
        <v>64</v>
      </c>
      <c r="C13" s="2">
        <v>64</v>
      </c>
    </row>
    <row r="14" spans="1:3" ht="15">
      <c r="A14" s="53" t="s">
        <v>78</v>
      </c>
      <c r="B14" s="2">
        <v>1</v>
      </c>
      <c r="C14" s="2">
        <v>1</v>
      </c>
    </row>
    <row r="15" spans="1:3" ht="15">
      <c r="A15" s="43" t="s">
        <v>79</v>
      </c>
      <c r="B15" s="2" t="s">
        <v>28</v>
      </c>
      <c r="C15" s="2" t="s">
        <v>28</v>
      </c>
    </row>
    <row r="16" spans="1:3" ht="15">
      <c r="A16" s="43" t="s">
        <v>80</v>
      </c>
      <c r="B16" s="6">
        <v>23</v>
      </c>
      <c r="C16" s="6">
        <v>23</v>
      </c>
    </row>
    <row r="17" spans="1:3" ht="30">
      <c r="A17" s="43" t="s">
        <v>39</v>
      </c>
      <c r="B17" s="6">
        <v>23</v>
      </c>
      <c r="C17" s="6">
        <v>23</v>
      </c>
    </row>
    <row r="18" spans="1:3" ht="45">
      <c r="A18" s="53" t="s">
        <v>61</v>
      </c>
      <c r="B18" s="2">
        <f>B19+10*LOG10(B12/B14)-B20</f>
        <v>0</v>
      </c>
      <c r="C18" s="2">
        <f>C19+10*LOG10(C12/C14)-C20</f>
        <v>-3</v>
      </c>
    </row>
    <row r="19" spans="1:3" ht="15">
      <c r="A19" s="43" t="s">
        <v>81</v>
      </c>
      <c r="B19" s="6">
        <v>0</v>
      </c>
      <c r="C19" s="6">
        <v>-3</v>
      </c>
    </row>
    <row r="20" spans="1:3" ht="45">
      <c r="A20" s="53" t="s">
        <v>67</v>
      </c>
      <c r="B20" s="2">
        <v>0</v>
      </c>
      <c r="C20" s="2">
        <v>0</v>
      </c>
    </row>
    <row r="21" spans="1:3" ht="61.5" customHeight="1">
      <c r="A21" s="53" t="s">
        <v>82</v>
      </c>
      <c r="B21" s="2">
        <v>0</v>
      </c>
      <c r="C21" s="2">
        <v>0</v>
      </c>
    </row>
    <row r="22" spans="1:3" ht="15">
      <c r="A22" s="43" t="s">
        <v>8</v>
      </c>
      <c r="B22" s="6">
        <v>0</v>
      </c>
      <c r="C22" s="6">
        <v>0</v>
      </c>
    </row>
    <row r="23" spans="1:3" ht="15">
      <c r="A23" s="43" t="s">
        <v>9</v>
      </c>
      <c r="B23" s="6">
        <v>0</v>
      </c>
      <c r="C23" s="6">
        <v>0</v>
      </c>
    </row>
    <row r="24" spans="1:3" ht="30">
      <c r="A24" s="43" t="s">
        <v>10</v>
      </c>
      <c r="B24" s="6">
        <v>1</v>
      </c>
      <c r="C24" s="6">
        <v>1</v>
      </c>
    </row>
    <row r="25" spans="1:3" ht="15">
      <c r="A25" s="43" t="s">
        <v>41</v>
      </c>
      <c r="B25" s="6">
        <f>B17+B18+B21+B22-B24</f>
        <v>22</v>
      </c>
      <c r="C25" s="6">
        <f>C17+C18+C21+C22-C24</f>
        <v>19</v>
      </c>
    </row>
    <row r="26" spans="1:3" ht="15">
      <c r="A26" s="43" t="s">
        <v>42</v>
      </c>
      <c r="B26" s="19" t="s">
        <v>28</v>
      </c>
      <c r="C26" s="19" t="s">
        <v>28</v>
      </c>
    </row>
    <row r="27" spans="1:3">
      <c r="A27" s="52" t="s">
        <v>11</v>
      </c>
      <c r="B27" s="5"/>
      <c r="C27" s="5"/>
    </row>
    <row r="28" spans="1:3" ht="15">
      <c r="A28" s="43" t="s">
        <v>110</v>
      </c>
      <c r="B28" s="2">
        <v>192</v>
      </c>
      <c r="C28" s="2">
        <v>192</v>
      </c>
    </row>
    <row r="29" spans="1:3" ht="15">
      <c r="A29" s="44" t="s">
        <v>83</v>
      </c>
      <c r="B29" s="32">
        <v>4</v>
      </c>
      <c r="C29" s="32">
        <v>4</v>
      </c>
    </row>
    <row r="30" spans="1:3" ht="45">
      <c r="A30" s="43" t="s">
        <v>53</v>
      </c>
      <c r="B30" s="2">
        <f>B31+10*LOG10(B28/B13)-B32</f>
        <v>12.771212547196624</v>
      </c>
      <c r="C30" s="2">
        <f>C31+10*LOG10(C28/C13)-C32</f>
        <v>12.771212547196624</v>
      </c>
    </row>
    <row r="31" spans="1:3" ht="15">
      <c r="A31" s="43" t="s">
        <v>85</v>
      </c>
      <c r="B31" s="6">
        <v>8</v>
      </c>
      <c r="C31" s="6">
        <v>8</v>
      </c>
    </row>
    <row r="32" spans="1:3" ht="45">
      <c r="A32" s="44" t="s">
        <v>66</v>
      </c>
      <c r="B32" s="32">
        <v>0</v>
      </c>
      <c r="C32" s="32">
        <v>0</v>
      </c>
    </row>
    <row r="33" spans="1:3" ht="28.5">
      <c r="A33" s="46" t="s">
        <v>109</v>
      </c>
      <c r="B33" s="18">
        <v>8</v>
      </c>
      <c r="C33" s="18">
        <v>8</v>
      </c>
    </row>
    <row r="34" spans="1:3" ht="30">
      <c r="A34" s="43" t="s">
        <v>12</v>
      </c>
      <c r="B34" s="6">
        <v>3</v>
      </c>
      <c r="C34" s="6">
        <v>3</v>
      </c>
    </row>
    <row r="35" spans="1:3" ht="15">
      <c r="A35" s="43" t="s">
        <v>13</v>
      </c>
      <c r="B35" s="6">
        <v>5</v>
      </c>
      <c r="C35" s="6">
        <v>5</v>
      </c>
    </row>
    <row r="36" spans="1:3" ht="15">
      <c r="A36" s="43" t="s">
        <v>14</v>
      </c>
      <c r="B36" s="6">
        <v>-174</v>
      </c>
      <c r="C36" s="6">
        <v>-174</v>
      </c>
    </row>
    <row r="37" spans="1:3" ht="15">
      <c r="A37" s="44" t="s">
        <v>87</v>
      </c>
      <c r="B37" s="32">
        <v>-999</v>
      </c>
      <c r="C37" s="32">
        <v>-999</v>
      </c>
    </row>
    <row r="38" spans="1:3" ht="15">
      <c r="A38" s="53" t="s">
        <v>15</v>
      </c>
      <c r="B38" s="2" t="s">
        <v>28</v>
      </c>
      <c r="C38" s="2" t="s">
        <v>28</v>
      </c>
    </row>
    <row r="39" spans="1:3" ht="30">
      <c r="A39" s="43" t="s">
        <v>88</v>
      </c>
      <c r="B39" s="2">
        <f>10*LOG10(10^((B35+B36)/10)+10^(B37/10))</f>
        <v>-169.00000000000003</v>
      </c>
      <c r="C39" s="2">
        <f>10*LOG10(10^((C35+C36)/10)+10^(C37/10))</f>
        <v>-169.00000000000003</v>
      </c>
    </row>
    <row r="40" spans="1:3" ht="30">
      <c r="A40" s="43" t="s">
        <v>106</v>
      </c>
      <c r="B40" s="19" t="s">
        <v>28</v>
      </c>
      <c r="C40" s="19" t="s">
        <v>28</v>
      </c>
    </row>
    <row r="41" spans="1:3" ht="15">
      <c r="A41" s="54" t="s">
        <v>90</v>
      </c>
      <c r="B41" s="2">
        <f>1*12*30*1000</f>
        <v>360000</v>
      </c>
      <c r="C41" s="2">
        <f>1*12*30*1000</f>
        <v>360000</v>
      </c>
    </row>
    <row r="42" spans="1:3" ht="15">
      <c r="A42" s="54" t="s">
        <v>91</v>
      </c>
      <c r="B42" s="2" t="s">
        <v>28</v>
      </c>
      <c r="C42" s="2" t="s">
        <v>28</v>
      </c>
    </row>
    <row r="43" spans="1:3" ht="15">
      <c r="A43" s="43" t="s">
        <v>16</v>
      </c>
      <c r="B43" s="2">
        <f>B39+10*LOG10(B41)</f>
        <v>-113.43697499232715</v>
      </c>
      <c r="C43" s="2">
        <f>C39+10*LOG10(C41)</f>
        <v>-113.43697499232715</v>
      </c>
    </row>
    <row r="44" spans="1:3" ht="15">
      <c r="A44" s="43" t="s">
        <v>17</v>
      </c>
      <c r="B44" s="19" t="s">
        <v>28</v>
      </c>
      <c r="C44" s="19" t="s">
        <v>28</v>
      </c>
    </row>
    <row r="45" spans="1:3" ht="15">
      <c r="A45" s="46" t="s">
        <v>18</v>
      </c>
      <c r="B45" s="18">
        <v>-5.4</v>
      </c>
      <c r="C45" s="18">
        <v>-5.4</v>
      </c>
    </row>
    <row r="46" spans="1:3" ht="15">
      <c r="A46" s="54" t="s">
        <v>19</v>
      </c>
      <c r="B46" s="2" t="s">
        <v>28</v>
      </c>
      <c r="C46" s="2" t="s">
        <v>28</v>
      </c>
    </row>
    <row r="47" spans="1:3" ht="15">
      <c r="A47" s="43" t="s">
        <v>20</v>
      </c>
      <c r="B47" s="6">
        <v>2</v>
      </c>
      <c r="C47" s="6">
        <v>2</v>
      </c>
    </row>
    <row r="48" spans="1:3" ht="30">
      <c r="A48" s="43" t="s">
        <v>92</v>
      </c>
      <c r="B48" s="6">
        <v>0</v>
      </c>
      <c r="C48" s="6">
        <v>0</v>
      </c>
    </row>
    <row r="49" spans="1:3" ht="33.75" customHeight="1">
      <c r="A49" s="43" t="s">
        <v>93</v>
      </c>
      <c r="B49" s="19" t="s">
        <v>28</v>
      </c>
      <c r="C49" s="19" t="s">
        <v>28</v>
      </c>
    </row>
    <row r="50" spans="1:3" ht="30">
      <c r="A50" s="43" t="s">
        <v>45</v>
      </c>
      <c r="B50" s="2">
        <f>B43+B45+B47-B48</f>
        <v>-116.83697499232716</v>
      </c>
      <c r="C50" s="2">
        <f>C43+C45+C47-C48</f>
        <v>-116.83697499232716</v>
      </c>
    </row>
    <row r="51" spans="1:3" ht="30">
      <c r="A51" s="43" t="s">
        <v>46</v>
      </c>
      <c r="B51" s="2" t="s">
        <v>28</v>
      </c>
      <c r="C51" s="2" t="s">
        <v>28</v>
      </c>
    </row>
    <row r="52" spans="1:3" ht="30">
      <c r="A52" s="47" t="s">
        <v>94</v>
      </c>
      <c r="B52" s="8">
        <f>B25+B30+B33-B34-B50</f>
        <v>156.60818753952378</v>
      </c>
      <c r="C52" s="8">
        <f>C25+C30+C33-C34-C50</f>
        <v>153.60818753952378</v>
      </c>
    </row>
    <row r="53" spans="1:3" ht="30">
      <c r="A53" s="55" t="s">
        <v>95</v>
      </c>
      <c r="B53" s="37" t="s">
        <v>28</v>
      </c>
      <c r="C53" s="37" t="s">
        <v>28</v>
      </c>
    </row>
    <row r="54" spans="1:3">
      <c r="A54" s="52" t="s">
        <v>21</v>
      </c>
      <c r="B54" s="5"/>
      <c r="C54" s="5"/>
    </row>
    <row r="55" spans="1:3" ht="16.5" customHeight="1">
      <c r="A55" s="44" t="s">
        <v>22</v>
      </c>
      <c r="B55" s="32">
        <v>7</v>
      </c>
      <c r="C55" s="32">
        <v>7</v>
      </c>
    </row>
    <row r="56" spans="1:3" ht="30">
      <c r="A56" s="44" t="s">
        <v>23</v>
      </c>
      <c r="B56" s="32">
        <v>7.56</v>
      </c>
      <c r="C56" s="32">
        <v>7.56</v>
      </c>
    </row>
    <row r="57" spans="1:3" ht="30">
      <c r="A57" s="53" t="s">
        <v>24</v>
      </c>
      <c r="B57" s="36" t="s">
        <v>28</v>
      </c>
      <c r="C57" s="36" t="s">
        <v>28</v>
      </c>
    </row>
    <row r="58" spans="1:3" ht="15">
      <c r="A58" s="44" t="s">
        <v>25</v>
      </c>
      <c r="B58" s="32">
        <v>0</v>
      </c>
      <c r="C58" s="32">
        <v>0</v>
      </c>
    </row>
    <row r="59" spans="1:3" ht="15">
      <c r="A59" s="44" t="s">
        <v>26</v>
      </c>
      <c r="B59" s="32">
        <v>26.25</v>
      </c>
      <c r="C59" s="32">
        <v>26.25</v>
      </c>
    </row>
    <row r="60" spans="1:3" ht="15">
      <c r="A60" s="44" t="s">
        <v>27</v>
      </c>
      <c r="B60" s="32">
        <v>0</v>
      </c>
      <c r="C60" s="32">
        <v>0</v>
      </c>
    </row>
    <row r="61" spans="1:3" ht="30">
      <c r="A61" s="47" t="s">
        <v>107</v>
      </c>
      <c r="B61" s="8">
        <f>B52-B56+B58-B59+B60</f>
        <v>122.79818753952378</v>
      </c>
      <c r="C61" s="8">
        <f>C52-C56+C58-C59+C60</f>
        <v>119.79818753952378</v>
      </c>
    </row>
    <row r="62" spans="1:3" ht="30">
      <c r="A62" s="55" t="s">
        <v>108</v>
      </c>
      <c r="B62" s="37" t="s">
        <v>28</v>
      </c>
      <c r="C62" s="37" t="s">
        <v>28</v>
      </c>
    </row>
    <row r="63" spans="1:3">
      <c r="C63" s="11"/>
    </row>
    <row r="64" spans="1:3" ht="15">
      <c r="A64" s="47" t="s">
        <v>59</v>
      </c>
      <c r="B64" s="8">
        <f>B17+B22-B50+B21+B33</f>
        <v>147.83697499232716</v>
      </c>
      <c r="C64" s="8">
        <f>C17+C22-C50+C21+C33</f>
        <v>147.83697499232716</v>
      </c>
    </row>
    <row r="65" spans="1:3" ht="15">
      <c r="A65" s="55" t="s">
        <v>60</v>
      </c>
      <c r="B65" s="37" t="s">
        <v>28</v>
      </c>
      <c r="C65" s="37" t="s">
        <v>28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B9EE0-9612-46CE-8D37-8831F94FD4C3}">
  <dimension ref="A1:C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48" customWidth="1"/>
    <col min="2" max="2" width="15.625" style="11" customWidth="1"/>
    <col min="3" max="3" width="15.625" style="1" customWidth="1"/>
    <col min="4" max="16384" width="9" style="1"/>
  </cols>
  <sheetData>
    <row r="1" spans="1:3">
      <c r="A1" s="49"/>
      <c r="B1" s="64" t="s">
        <v>72</v>
      </c>
      <c r="C1" s="64"/>
    </row>
    <row r="2" spans="1:3" ht="29.25" customHeight="1">
      <c r="A2" s="52" t="s">
        <v>1</v>
      </c>
      <c r="B2" s="28" t="s">
        <v>62</v>
      </c>
      <c r="C2" s="34" t="s">
        <v>65</v>
      </c>
    </row>
    <row r="3" spans="1:3" ht="15">
      <c r="A3" s="43" t="s">
        <v>2</v>
      </c>
      <c r="B3" s="6">
        <v>2.6</v>
      </c>
      <c r="C3" s="6">
        <v>2.6</v>
      </c>
    </row>
    <row r="4" spans="1:3" ht="15">
      <c r="A4" s="43" t="s">
        <v>38</v>
      </c>
      <c r="B4" s="6">
        <v>100</v>
      </c>
      <c r="C4" s="6">
        <v>100</v>
      </c>
    </row>
    <row r="5" spans="1:3" ht="15">
      <c r="A5" s="43" t="s">
        <v>3</v>
      </c>
      <c r="B5" s="19" t="s">
        <v>28</v>
      </c>
      <c r="C5" s="19" t="s">
        <v>28</v>
      </c>
    </row>
    <row r="6" spans="1:3" ht="15">
      <c r="A6" s="43" t="s">
        <v>4</v>
      </c>
      <c r="B6" s="19" t="s">
        <v>28</v>
      </c>
      <c r="C6" s="19" t="s">
        <v>28</v>
      </c>
    </row>
    <row r="7" spans="1:3" ht="15">
      <c r="A7" s="43" t="s">
        <v>5</v>
      </c>
      <c r="B7" s="16">
        <v>0.01</v>
      </c>
      <c r="C7" s="16">
        <v>0.01</v>
      </c>
    </row>
    <row r="8" spans="1:3" ht="15">
      <c r="A8" s="43" t="s">
        <v>6</v>
      </c>
      <c r="B8" s="19" t="s">
        <v>28</v>
      </c>
      <c r="C8" s="19" t="s">
        <v>28</v>
      </c>
    </row>
    <row r="9" spans="1:3" ht="15">
      <c r="A9" s="43" t="s">
        <v>111</v>
      </c>
      <c r="B9" s="2" t="s">
        <v>36</v>
      </c>
      <c r="C9" s="2" t="s">
        <v>36</v>
      </c>
    </row>
    <row r="10" spans="1:3" ht="15">
      <c r="A10" s="43" t="s">
        <v>29</v>
      </c>
      <c r="B10" s="2">
        <v>3</v>
      </c>
      <c r="C10" s="2">
        <v>3</v>
      </c>
    </row>
    <row r="11" spans="1:3">
      <c r="A11" s="52" t="s">
        <v>7</v>
      </c>
      <c r="B11" s="5"/>
      <c r="C11" s="5"/>
    </row>
    <row r="12" spans="1:3" ht="15" customHeight="1">
      <c r="A12" s="43" t="s">
        <v>76</v>
      </c>
      <c r="B12" s="6">
        <v>1</v>
      </c>
      <c r="C12" s="6">
        <v>1</v>
      </c>
    </row>
    <row r="13" spans="1:3" ht="15">
      <c r="A13" s="43" t="s">
        <v>77</v>
      </c>
      <c r="B13" s="2">
        <v>64</v>
      </c>
      <c r="C13" s="2">
        <v>64</v>
      </c>
    </row>
    <row r="14" spans="1:3" ht="15">
      <c r="A14" s="53" t="s">
        <v>78</v>
      </c>
      <c r="B14" s="2">
        <v>1</v>
      </c>
      <c r="C14" s="2">
        <v>1</v>
      </c>
    </row>
    <row r="15" spans="1:3" ht="15">
      <c r="A15" s="43" t="s">
        <v>79</v>
      </c>
      <c r="B15" s="2" t="s">
        <v>28</v>
      </c>
      <c r="C15" s="2" t="s">
        <v>28</v>
      </c>
    </row>
    <row r="16" spans="1:3" ht="15">
      <c r="A16" s="43" t="s">
        <v>80</v>
      </c>
      <c r="B16" s="6">
        <v>23</v>
      </c>
      <c r="C16" s="6">
        <v>23</v>
      </c>
    </row>
    <row r="17" spans="1:3" ht="30">
      <c r="A17" s="43" t="s">
        <v>39</v>
      </c>
      <c r="B17" s="6">
        <v>23</v>
      </c>
      <c r="C17" s="6">
        <v>23</v>
      </c>
    </row>
    <row r="18" spans="1:3" ht="45">
      <c r="A18" s="53" t="s">
        <v>61</v>
      </c>
      <c r="B18" s="2">
        <f>B19+10*LOG10(B12/B14)-B20</f>
        <v>0</v>
      </c>
      <c r="C18" s="2">
        <f>C19+10*LOG10(C12/C14)-C20</f>
        <v>-3</v>
      </c>
    </row>
    <row r="19" spans="1:3" ht="15">
      <c r="A19" s="43" t="s">
        <v>81</v>
      </c>
      <c r="B19" s="6">
        <v>0</v>
      </c>
      <c r="C19" s="6">
        <v>-3</v>
      </c>
    </row>
    <row r="20" spans="1:3" ht="45">
      <c r="A20" s="53" t="s">
        <v>67</v>
      </c>
      <c r="B20" s="2">
        <v>0</v>
      </c>
      <c r="C20" s="2">
        <v>0</v>
      </c>
    </row>
    <row r="21" spans="1:3" ht="61.5" customHeight="1">
      <c r="A21" s="53" t="s">
        <v>82</v>
      </c>
      <c r="B21" s="2">
        <v>0</v>
      </c>
      <c r="C21" s="2">
        <v>0</v>
      </c>
    </row>
    <row r="22" spans="1:3" ht="15">
      <c r="A22" s="43" t="s">
        <v>8</v>
      </c>
      <c r="B22" s="6">
        <v>0</v>
      </c>
      <c r="C22" s="6">
        <v>0</v>
      </c>
    </row>
    <row r="23" spans="1:3" ht="15">
      <c r="A23" s="43" t="s">
        <v>9</v>
      </c>
      <c r="B23" s="6">
        <v>0</v>
      </c>
      <c r="C23" s="6">
        <v>0</v>
      </c>
    </row>
    <row r="24" spans="1:3" ht="30">
      <c r="A24" s="43" t="s">
        <v>10</v>
      </c>
      <c r="B24" s="6">
        <v>1</v>
      </c>
      <c r="C24" s="6">
        <v>1</v>
      </c>
    </row>
    <row r="25" spans="1:3" ht="15">
      <c r="A25" s="43" t="s">
        <v>41</v>
      </c>
      <c r="B25" s="6">
        <f>B17+B18+B21+B22-B24</f>
        <v>22</v>
      </c>
      <c r="C25" s="6">
        <f>C17+C18+C21+C22-C24</f>
        <v>19</v>
      </c>
    </row>
    <row r="26" spans="1:3" ht="15">
      <c r="A26" s="43" t="s">
        <v>42</v>
      </c>
      <c r="B26" s="19" t="s">
        <v>28</v>
      </c>
      <c r="C26" s="19" t="s">
        <v>28</v>
      </c>
    </row>
    <row r="27" spans="1:3">
      <c r="A27" s="52" t="s">
        <v>11</v>
      </c>
      <c r="B27" s="5"/>
      <c r="C27" s="5"/>
    </row>
    <row r="28" spans="1:3" ht="15">
      <c r="A28" s="43" t="s">
        <v>110</v>
      </c>
      <c r="B28" s="2">
        <v>192</v>
      </c>
      <c r="C28" s="2">
        <v>192</v>
      </c>
    </row>
    <row r="29" spans="1:3" ht="15">
      <c r="A29" s="44" t="s">
        <v>83</v>
      </c>
      <c r="B29" s="32">
        <v>4</v>
      </c>
      <c r="C29" s="32">
        <v>4</v>
      </c>
    </row>
    <row r="30" spans="1:3" ht="45">
      <c r="A30" s="43" t="s">
        <v>53</v>
      </c>
      <c r="B30" s="2">
        <f>B31+10*LOG10(B28/B13)-B32</f>
        <v>12.771212547196624</v>
      </c>
      <c r="C30" s="2">
        <f>C31+10*LOG10(C28/C13)-C32</f>
        <v>12.771212547196624</v>
      </c>
    </row>
    <row r="31" spans="1:3" ht="15">
      <c r="A31" s="43" t="s">
        <v>85</v>
      </c>
      <c r="B31" s="6">
        <v>8</v>
      </c>
      <c r="C31" s="6">
        <v>8</v>
      </c>
    </row>
    <row r="32" spans="1:3" ht="45">
      <c r="A32" s="44" t="s">
        <v>66</v>
      </c>
      <c r="B32" s="32">
        <v>0</v>
      </c>
      <c r="C32" s="32">
        <v>0</v>
      </c>
    </row>
    <row r="33" spans="1:3" ht="28.5">
      <c r="A33" s="46" t="s">
        <v>109</v>
      </c>
      <c r="B33" s="18">
        <v>8</v>
      </c>
      <c r="C33" s="18">
        <v>8</v>
      </c>
    </row>
    <row r="34" spans="1:3" ht="30">
      <c r="A34" s="43" t="s">
        <v>12</v>
      </c>
      <c r="B34" s="6">
        <v>3</v>
      </c>
      <c r="C34" s="6">
        <v>3</v>
      </c>
    </row>
    <row r="35" spans="1:3" ht="15">
      <c r="A35" s="43" t="s">
        <v>13</v>
      </c>
      <c r="B35" s="6">
        <v>5</v>
      </c>
      <c r="C35" s="6">
        <v>5</v>
      </c>
    </row>
    <row r="36" spans="1:3" ht="15">
      <c r="A36" s="43" t="s">
        <v>14</v>
      </c>
      <c r="B36" s="6">
        <v>-174</v>
      </c>
      <c r="C36" s="6">
        <v>-174</v>
      </c>
    </row>
    <row r="37" spans="1:3" ht="15">
      <c r="A37" s="44" t="s">
        <v>87</v>
      </c>
      <c r="B37" s="32">
        <v>-999</v>
      </c>
      <c r="C37" s="32">
        <v>-999</v>
      </c>
    </row>
    <row r="38" spans="1:3" ht="15">
      <c r="A38" s="53" t="s">
        <v>15</v>
      </c>
      <c r="B38" s="2" t="s">
        <v>28</v>
      </c>
      <c r="C38" s="2" t="s">
        <v>28</v>
      </c>
    </row>
    <row r="39" spans="1:3" ht="30">
      <c r="A39" s="43" t="s">
        <v>88</v>
      </c>
      <c r="B39" s="2">
        <f>10*LOG10(10^((B35+B36)/10)+10^(B37/10))</f>
        <v>-169.00000000000003</v>
      </c>
      <c r="C39" s="2">
        <f>10*LOG10(10^((C35+C36)/10)+10^(C37/10))</f>
        <v>-169.00000000000003</v>
      </c>
    </row>
    <row r="40" spans="1:3" ht="30">
      <c r="A40" s="43" t="s">
        <v>106</v>
      </c>
      <c r="B40" s="19" t="s">
        <v>28</v>
      </c>
      <c r="C40" s="19" t="s">
        <v>28</v>
      </c>
    </row>
    <row r="41" spans="1:3" ht="15">
      <c r="A41" s="54" t="s">
        <v>90</v>
      </c>
      <c r="B41" s="2">
        <f>1*12*30*1000</f>
        <v>360000</v>
      </c>
      <c r="C41" s="2">
        <f>1*12*30*1000</f>
        <v>360000</v>
      </c>
    </row>
    <row r="42" spans="1:3" ht="15">
      <c r="A42" s="54" t="s">
        <v>91</v>
      </c>
      <c r="B42" s="2" t="s">
        <v>28</v>
      </c>
      <c r="C42" s="2" t="s">
        <v>28</v>
      </c>
    </row>
    <row r="43" spans="1:3" ht="15">
      <c r="A43" s="43" t="s">
        <v>16</v>
      </c>
      <c r="B43" s="2">
        <f>B39+10*LOG10(B41)</f>
        <v>-113.43697499232715</v>
      </c>
      <c r="C43" s="2">
        <f>C39+10*LOG10(C41)</f>
        <v>-113.43697499232715</v>
      </c>
    </row>
    <row r="44" spans="1:3" ht="15">
      <c r="A44" s="43" t="s">
        <v>17</v>
      </c>
      <c r="B44" s="19" t="s">
        <v>28</v>
      </c>
      <c r="C44" s="19" t="s">
        <v>28</v>
      </c>
    </row>
    <row r="45" spans="1:3" ht="15">
      <c r="A45" s="46" t="s">
        <v>18</v>
      </c>
      <c r="B45" s="18">
        <v>-7.34</v>
      </c>
      <c r="C45" s="18">
        <v>-7.34</v>
      </c>
    </row>
    <row r="46" spans="1:3" ht="15">
      <c r="A46" s="54" t="s">
        <v>19</v>
      </c>
      <c r="B46" s="2" t="s">
        <v>28</v>
      </c>
      <c r="C46" s="2" t="s">
        <v>28</v>
      </c>
    </row>
    <row r="47" spans="1:3" ht="15">
      <c r="A47" s="43" t="s">
        <v>20</v>
      </c>
      <c r="B47" s="6">
        <v>2</v>
      </c>
      <c r="C47" s="6">
        <v>2</v>
      </c>
    </row>
    <row r="48" spans="1:3" ht="30">
      <c r="A48" s="43" t="s">
        <v>92</v>
      </c>
      <c r="B48" s="6">
        <v>0</v>
      </c>
      <c r="C48" s="6">
        <v>0</v>
      </c>
    </row>
    <row r="49" spans="1:3" ht="33.75" customHeight="1">
      <c r="A49" s="43" t="s">
        <v>93</v>
      </c>
      <c r="B49" s="19" t="s">
        <v>28</v>
      </c>
      <c r="C49" s="19" t="s">
        <v>28</v>
      </c>
    </row>
    <row r="50" spans="1:3" ht="30">
      <c r="A50" s="43" t="s">
        <v>45</v>
      </c>
      <c r="B50" s="2">
        <f>B43+B45+B47-B48</f>
        <v>-118.77697499232715</v>
      </c>
      <c r="C50" s="2">
        <f>C43+C45+C47-C48</f>
        <v>-118.77697499232715</v>
      </c>
    </row>
    <row r="51" spans="1:3" ht="30">
      <c r="A51" s="43" t="s">
        <v>46</v>
      </c>
      <c r="B51" s="2" t="s">
        <v>28</v>
      </c>
      <c r="C51" s="2" t="s">
        <v>28</v>
      </c>
    </row>
    <row r="52" spans="1:3" ht="30">
      <c r="A52" s="47" t="s">
        <v>94</v>
      </c>
      <c r="B52" s="8">
        <f>B25+B30+B33-B34-B50</f>
        <v>158.54818753952378</v>
      </c>
      <c r="C52" s="8">
        <f>C25+C30+C33-C34-C50</f>
        <v>155.54818753952378</v>
      </c>
    </row>
    <row r="53" spans="1:3" ht="30">
      <c r="A53" s="55" t="s">
        <v>95</v>
      </c>
      <c r="B53" s="37" t="s">
        <v>28</v>
      </c>
      <c r="C53" s="37" t="s">
        <v>28</v>
      </c>
    </row>
    <row r="54" spans="1:3">
      <c r="A54" s="52" t="s">
        <v>21</v>
      </c>
      <c r="B54" s="5"/>
      <c r="C54" s="5"/>
    </row>
    <row r="55" spans="1:3" ht="16.5" customHeight="1">
      <c r="A55" s="44" t="s">
        <v>22</v>
      </c>
      <c r="B55" s="32">
        <v>7</v>
      </c>
      <c r="C55" s="32">
        <v>7</v>
      </c>
    </row>
    <row r="56" spans="1:3" ht="30">
      <c r="A56" s="44" t="s">
        <v>23</v>
      </c>
      <c r="B56" s="32">
        <v>7.56</v>
      </c>
      <c r="C56" s="32">
        <v>7.56</v>
      </c>
    </row>
    <row r="57" spans="1:3" ht="30">
      <c r="A57" s="53" t="s">
        <v>24</v>
      </c>
      <c r="B57" s="36" t="s">
        <v>28</v>
      </c>
      <c r="C57" s="36" t="s">
        <v>28</v>
      </c>
    </row>
    <row r="58" spans="1:3" ht="15">
      <c r="A58" s="44" t="s">
        <v>25</v>
      </c>
      <c r="B58" s="32">
        <v>0</v>
      </c>
      <c r="C58" s="32">
        <v>0</v>
      </c>
    </row>
    <row r="59" spans="1:3" ht="15">
      <c r="A59" s="44" t="s">
        <v>26</v>
      </c>
      <c r="B59" s="32">
        <v>26.25</v>
      </c>
      <c r="C59" s="32">
        <v>26.25</v>
      </c>
    </row>
    <row r="60" spans="1:3" ht="15">
      <c r="A60" s="44" t="s">
        <v>27</v>
      </c>
      <c r="B60" s="32">
        <v>0</v>
      </c>
      <c r="C60" s="32">
        <v>0</v>
      </c>
    </row>
    <row r="61" spans="1:3" ht="30">
      <c r="A61" s="47" t="s">
        <v>107</v>
      </c>
      <c r="B61" s="8">
        <f>B52-B56+B58-B59+B60</f>
        <v>124.73818753952378</v>
      </c>
      <c r="C61" s="8">
        <f>C52-C56+C58-C59+C60</f>
        <v>121.73818753952378</v>
      </c>
    </row>
    <row r="62" spans="1:3" ht="30">
      <c r="A62" s="55" t="s">
        <v>108</v>
      </c>
      <c r="B62" s="37" t="s">
        <v>28</v>
      </c>
      <c r="C62" s="37" t="s">
        <v>28</v>
      </c>
    </row>
    <row r="63" spans="1:3">
      <c r="C63" s="11"/>
    </row>
    <row r="64" spans="1:3" ht="15">
      <c r="A64" s="47" t="s">
        <v>59</v>
      </c>
      <c r="B64" s="8">
        <f>B17+B22-B50+B21+B33</f>
        <v>149.77697499232715</v>
      </c>
      <c r="C64" s="8">
        <f>C17+C22-C50+C21+C33</f>
        <v>149.77697499232715</v>
      </c>
    </row>
    <row r="65" spans="1:3" ht="15">
      <c r="A65" s="55" t="s">
        <v>60</v>
      </c>
      <c r="B65" s="37" t="s">
        <v>28</v>
      </c>
      <c r="C65" s="37" t="s">
        <v>28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98BEE-00C1-4073-AC24-0DBA45E8334F}">
  <dimension ref="A1:C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48" customWidth="1"/>
    <col min="2" max="2" width="15.625" style="11" customWidth="1"/>
    <col min="3" max="3" width="15.625" style="1" customWidth="1"/>
    <col min="4" max="16384" width="9" style="1"/>
  </cols>
  <sheetData>
    <row r="1" spans="1:3">
      <c r="A1" s="49"/>
      <c r="B1" s="64" t="s">
        <v>72</v>
      </c>
      <c r="C1" s="64"/>
    </row>
    <row r="2" spans="1:3" ht="29.25" customHeight="1">
      <c r="A2" s="52" t="s">
        <v>1</v>
      </c>
      <c r="B2" s="28" t="s">
        <v>62</v>
      </c>
      <c r="C2" s="34" t="s">
        <v>65</v>
      </c>
    </row>
    <row r="3" spans="1:3" ht="15">
      <c r="A3" s="43" t="s">
        <v>2</v>
      </c>
      <c r="B3" s="6">
        <v>2.6</v>
      </c>
      <c r="C3" s="6">
        <v>2.6</v>
      </c>
    </row>
    <row r="4" spans="1:3" ht="15">
      <c r="A4" s="43" t="s">
        <v>38</v>
      </c>
      <c r="B4" s="6">
        <v>100</v>
      </c>
      <c r="C4" s="6">
        <v>100</v>
      </c>
    </row>
    <row r="5" spans="1:3" ht="15">
      <c r="A5" s="43" t="s">
        <v>3</v>
      </c>
      <c r="B5" s="19" t="s">
        <v>28</v>
      </c>
      <c r="C5" s="19" t="s">
        <v>28</v>
      </c>
    </row>
    <row r="6" spans="1:3" ht="15">
      <c r="A6" s="43" t="s">
        <v>4</v>
      </c>
      <c r="B6" s="19" t="s">
        <v>28</v>
      </c>
      <c r="C6" s="19" t="s">
        <v>28</v>
      </c>
    </row>
    <row r="7" spans="1:3" ht="15">
      <c r="A7" s="43" t="s">
        <v>5</v>
      </c>
      <c r="B7" s="16">
        <v>0.01</v>
      </c>
      <c r="C7" s="16">
        <v>0.01</v>
      </c>
    </row>
    <row r="8" spans="1:3" ht="15">
      <c r="A8" s="43" t="s">
        <v>6</v>
      </c>
      <c r="B8" s="19" t="s">
        <v>28</v>
      </c>
      <c r="C8" s="19" t="s">
        <v>28</v>
      </c>
    </row>
    <row r="9" spans="1:3" ht="15">
      <c r="A9" s="43" t="s">
        <v>111</v>
      </c>
      <c r="B9" s="2" t="s">
        <v>36</v>
      </c>
      <c r="C9" s="2" t="s">
        <v>36</v>
      </c>
    </row>
    <row r="10" spans="1:3" ht="15">
      <c r="A10" s="43" t="s">
        <v>29</v>
      </c>
      <c r="B10" s="2">
        <v>3</v>
      </c>
      <c r="C10" s="2">
        <v>3</v>
      </c>
    </row>
    <row r="11" spans="1:3">
      <c r="A11" s="52" t="s">
        <v>7</v>
      </c>
      <c r="B11" s="5"/>
      <c r="C11" s="5"/>
    </row>
    <row r="12" spans="1:3" ht="15" customHeight="1">
      <c r="A12" s="43" t="s">
        <v>76</v>
      </c>
      <c r="B12" s="6">
        <v>1</v>
      </c>
      <c r="C12" s="6">
        <v>1</v>
      </c>
    </row>
    <row r="13" spans="1:3" ht="15">
      <c r="A13" s="43" t="s">
        <v>77</v>
      </c>
      <c r="B13" s="2">
        <v>64</v>
      </c>
      <c r="C13" s="2">
        <v>64</v>
      </c>
    </row>
    <row r="14" spans="1:3" ht="15">
      <c r="A14" s="53" t="s">
        <v>78</v>
      </c>
      <c r="B14" s="2">
        <v>1</v>
      </c>
      <c r="C14" s="2">
        <v>1</v>
      </c>
    </row>
    <row r="15" spans="1:3" ht="15">
      <c r="A15" s="43" t="s">
        <v>79</v>
      </c>
      <c r="B15" s="2" t="s">
        <v>28</v>
      </c>
      <c r="C15" s="2" t="s">
        <v>28</v>
      </c>
    </row>
    <row r="16" spans="1:3" ht="15">
      <c r="A16" s="43" t="s">
        <v>80</v>
      </c>
      <c r="B16" s="6">
        <v>23</v>
      </c>
      <c r="C16" s="6">
        <v>23</v>
      </c>
    </row>
    <row r="17" spans="1:3" ht="30">
      <c r="A17" s="43" t="s">
        <v>39</v>
      </c>
      <c r="B17" s="6">
        <v>23</v>
      </c>
      <c r="C17" s="6">
        <v>23</v>
      </c>
    </row>
    <row r="18" spans="1:3" ht="45">
      <c r="A18" s="53" t="s">
        <v>61</v>
      </c>
      <c r="B18" s="2">
        <f>B19+10*LOG10(B12/B14)-B20</f>
        <v>0</v>
      </c>
      <c r="C18" s="2">
        <f>C19+10*LOG10(C12/C14)-C20</f>
        <v>-3</v>
      </c>
    </row>
    <row r="19" spans="1:3" ht="15">
      <c r="A19" s="43" t="s">
        <v>81</v>
      </c>
      <c r="B19" s="6">
        <v>0</v>
      </c>
      <c r="C19" s="6">
        <v>-3</v>
      </c>
    </row>
    <row r="20" spans="1:3" ht="45">
      <c r="A20" s="53" t="s">
        <v>67</v>
      </c>
      <c r="B20" s="2">
        <v>0</v>
      </c>
      <c r="C20" s="2">
        <v>0</v>
      </c>
    </row>
    <row r="21" spans="1:3" ht="61.5" customHeight="1">
      <c r="A21" s="53" t="s">
        <v>82</v>
      </c>
      <c r="B21" s="2">
        <v>0</v>
      </c>
      <c r="C21" s="2">
        <v>0</v>
      </c>
    </row>
    <row r="22" spans="1:3" ht="15">
      <c r="A22" s="43" t="s">
        <v>8</v>
      </c>
      <c r="B22" s="6">
        <v>0</v>
      </c>
      <c r="C22" s="6">
        <v>0</v>
      </c>
    </row>
    <row r="23" spans="1:3" ht="15">
      <c r="A23" s="43" t="s">
        <v>9</v>
      </c>
      <c r="B23" s="6">
        <v>0</v>
      </c>
      <c r="C23" s="6">
        <v>0</v>
      </c>
    </row>
    <row r="24" spans="1:3" ht="30">
      <c r="A24" s="43" t="s">
        <v>10</v>
      </c>
      <c r="B24" s="6">
        <v>1</v>
      </c>
      <c r="C24" s="6">
        <v>1</v>
      </c>
    </row>
    <row r="25" spans="1:3" ht="15">
      <c r="A25" s="43" t="s">
        <v>41</v>
      </c>
      <c r="B25" s="6">
        <f>B17+B18+B21+B22-B24</f>
        <v>22</v>
      </c>
      <c r="C25" s="6">
        <f>C17+C18+C21+C22-C24</f>
        <v>19</v>
      </c>
    </row>
    <row r="26" spans="1:3" ht="15">
      <c r="A26" s="43" t="s">
        <v>42</v>
      </c>
      <c r="B26" s="19" t="s">
        <v>28</v>
      </c>
      <c r="C26" s="19" t="s">
        <v>28</v>
      </c>
    </row>
    <row r="27" spans="1:3">
      <c r="A27" s="52" t="s">
        <v>11</v>
      </c>
      <c r="B27" s="5"/>
      <c r="C27" s="5"/>
    </row>
    <row r="28" spans="1:3" ht="15">
      <c r="A28" s="43" t="s">
        <v>110</v>
      </c>
      <c r="B28" s="2">
        <v>192</v>
      </c>
      <c r="C28" s="2">
        <v>192</v>
      </c>
    </row>
    <row r="29" spans="1:3" ht="15">
      <c r="A29" s="44" t="s">
        <v>83</v>
      </c>
      <c r="B29" s="32">
        <v>4</v>
      </c>
      <c r="C29" s="32">
        <v>4</v>
      </c>
    </row>
    <row r="30" spans="1:3" ht="45">
      <c r="A30" s="43" t="s">
        <v>53</v>
      </c>
      <c r="B30" s="2">
        <f>B31+10*LOG10(B28/B13)-B32</f>
        <v>12.771212547196624</v>
      </c>
      <c r="C30" s="2">
        <f>C31+10*LOG10(C28/C13)-C32</f>
        <v>12.771212547196624</v>
      </c>
    </row>
    <row r="31" spans="1:3" ht="15">
      <c r="A31" s="43" t="s">
        <v>85</v>
      </c>
      <c r="B31" s="6">
        <v>8</v>
      </c>
      <c r="C31" s="6">
        <v>8</v>
      </c>
    </row>
    <row r="32" spans="1:3" ht="45">
      <c r="A32" s="44" t="s">
        <v>66</v>
      </c>
      <c r="B32" s="32">
        <v>0</v>
      </c>
      <c r="C32" s="32">
        <v>0</v>
      </c>
    </row>
    <row r="33" spans="1:3" ht="28.5">
      <c r="A33" s="46" t="s">
        <v>109</v>
      </c>
      <c r="B33" s="18">
        <v>8</v>
      </c>
      <c r="C33" s="18">
        <v>8</v>
      </c>
    </row>
    <row r="34" spans="1:3" ht="30">
      <c r="A34" s="43" t="s">
        <v>12</v>
      </c>
      <c r="B34" s="6">
        <v>3</v>
      </c>
      <c r="C34" s="6">
        <v>3</v>
      </c>
    </row>
    <row r="35" spans="1:3" ht="15">
      <c r="A35" s="43" t="s">
        <v>13</v>
      </c>
      <c r="B35" s="6">
        <v>5</v>
      </c>
      <c r="C35" s="6">
        <v>5</v>
      </c>
    </row>
    <row r="36" spans="1:3" ht="15">
      <c r="A36" s="43" t="s">
        <v>14</v>
      </c>
      <c r="B36" s="6">
        <v>-174</v>
      </c>
      <c r="C36" s="6">
        <v>-174</v>
      </c>
    </row>
    <row r="37" spans="1:3" ht="15">
      <c r="A37" s="44" t="s">
        <v>87</v>
      </c>
      <c r="B37" s="32">
        <v>-999</v>
      </c>
      <c r="C37" s="32">
        <v>-999</v>
      </c>
    </row>
    <row r="38" spans="1:3" ht="15">
      <c r="A38" s="53" t="s">
        <v>15</v>
      </c>
      <c r="B38" s="2" t="s">
        <v>28</v>
      </c>
      <c r="C38" s="2" t="s">
        <v>28</v>
      </c>
    </row>
    <row r="39" spans="1:3" ht="30">
      <c r="A39" s="43" t="s">
        <v>88</v>
      </c>
      <c r="B39" s="2">
        <f>10*LOG10(10^((B35+B36)/10)+10^(B37/10))</f>
        <v>-169.00000000000003</v>
      </c>
      <c r="C39" s="2">
        <f>10*LOG10(10^((C35+C36)/10)+10^(C37/10))</f>
        <v>-169.00000000000003</v>
      </c>
    </row>
    <row r="40" spans="1:3" ht="30">
      <c r="A40" s="43" t="s">
        <v>106</v>
      </c>
      <c r="B40" s="19" t="s">
        <v>28</v>
      </c>
      <c r="C40" s="19" t="s">
        <v>28</v>
      </c>
    </row>
    <row r="41" spans="1:3" ht="15">
      <c r="A41" s="54" t="s">
        <v>90</v>
      </c>
      <c r="B41" s="2">
        <f>1*12*30*1000</f>
        <v>360000</v>
      </c>
      <c r="C41" s="2">
        <f>1*12*30*1000</f>
        <v>360000</v>
      </c>
    </row>
    <row r="42" spans="1:3" ht="15">
      <c r="A42" s="54" t="s">
        <v>91</v>
      </c>
      <c r="B42" s="2" t="s">
        <v>28</v>
      </c>
      <c r="C42" s="2" t="s">
        <v>28</v>
      </c>
    </row>
    <row r="43" spans="1:3" ht="15">
      <c r="A43" s="43" t="s">
        <v>16</v>
      </c>
      <c r="B43" s="2">
        <f>B39+10*LOG10(B41)</f>
        <v>-113.43697499232715</v>
      </c>
      <c r="C43" s="2">
        <f>C39+10*LOG10(C41)</f>
        <v>-113.43697499232715</v>
      </c>
    </row>
    <row r="44" spans="1:3" ht="15">
      <c r="A44" s="43" t="s">
        <v>17</v>
      </c>
      <c r="B44" s="19" t="s">
        <v>28</v>
      </c>
      <c r="C44" s="19" t="s">
        <v>28</v>
      </c>
    </row>
    <row r="45" spans="1:3" ht="15">
      <c r="A45" s="46" t="s">
        <v>18</v>
      </c>
      <c r="B45" s="18">
        <v>-5.43</v>
      </c>
      <c r="C45" s="18">
        <v>-5.43</v>
      </c>
    </row>
    <row r="46" spans="1:3" ht="15">
      <c r="A46" s="54" t="s">
        <v>19</v>
      </c>
      <c r="B46" s="2" t="s">
        <v>28</v>
      </c>
      <c r="C46" s="2" t="s">
        <v>28</v>
      </c>
    </row>
    <row r="47" spans="1:3" ht="15">
      <c r="A47" s="43" t="s">
        <v>20</v>
      </c>
      <c r="B47" s="6">
        <v>2</v>
      </c>
      <c r="C47" s="6">
        <v>2</v>
      </c>
    </row>
    <row r="48" spans="1:3" ht="30">
      <c r="A48" s="43" t="s">
        <v>92</v>
      </c>
      <c r="B48" s="6">
        <v>0</v>
      </c>
      <c r="C48" s="6">
        <v>0</v>
      </c>
    </row>
    <row r="49" spans="1:3" ht="33.75" customHeight="1">
      <c r="A49" s="43" t="s">
        <v>93</v>
      </c>
      <c r="B49" s="19" t="s">
        <v>28</v>
      </c>
      <c r="C49" s="19" t="s">
        <v>28</v>
      </c>
    </row>
    <row r="50" spans="1:3" ht="30">
      <c r="A50" s="43" t="s">
        <v>45</v>
      </c>
      <c r="B50" s="2">
        <f>B43+B45+B47-B48</f>
        <v>-116.86697499232716</v>
      </c>
      <c r="C50" s="2">
        <f>C43+C45+C47-C48</f>
        <v>-116.86697499232716</v>
      </c>
    </row>
    <row r="51" spans="1:3" ht="30">
      <c r="A51" s="43" t="s">
        <v>46</v>
      </c>
      <c r="B51" s="2" t="s">
        <v>28</v>
      </c>
      <c r="C51" s="2" t="s">
        <v>28</v>
      </c>
    </row>
    <row r="52" spans="1:3" ht="30">
      <c r="A52" s="47" t="s">
        <v>94</v>
      </c>
      <c r="B52" s="8">
        <f>B25+B30+B33-B34-B50</f>
        <v>156.63818753952378</v>
      </c>
      <c r="C52" s="8">
        <f>C25+C30+C33-C34-C50</f>
        <v>153.63818753952378</v>
      </c>
    </row>
    <row r="53" spans="1:3" ht="30">
      <c r="A53" s="55" t="s">
        <v>95</v>
      </c>
      <c r="B53" s="37" t="s">
        <v>28</v>
      </c>
      <c r="C53" s="37" t="s">
        <v>28</v>
      </c>
    </row>
    <row r="54" spans="1:3">
      <c r="A54" s="52" t="s">
        <v>21</v>
      </c>
      <c r="B54" s="5"/>
      <c r="C54" s="5"/>
    </row>
    <row r="55" spans="1:3" ht="16.5" customHeight="1">
      <c r="A55" s="44" t="s">
        <v>22</v>
      </c>
      <c r="B55" s="32">
        <v>7</v>
      </c>
      <c r="C55" s="32">
        <v>7</v>
      </c>
    </row>
    <row r="56" spans="1:3" ht="30">
      <c r="A56" s="44" t="s">
        <v>23</v>
      </c>
      <c r="B56" s="32">
        <v>7.56</v>
      </c>
      <c r="C56" s="32">
        <v>7.56</v>
      </c>
    </row>
    <row r="57" spans="1:3" ht="30">
      <c r="A57" s="53" t="s">
        <v>24</v>
      </c>
      <c r="B57" s="36" t="s">
        <v>28</v>
      </c>
      <c r="C57" s="36" t="s">
        <v>28</v>
      </c>
    </row>
    <row r="58" spans="1:3" ht="15">
      <c r="A58" s="44" t="s">
        <v>25</v>
      </c>
      <c r="B58" s="32">
        <v>0</v>
      </c>
      <c r="C58" s="32">
        <v>0</v>
      </c>
    </row>
    <row r="59" spans="1:3" ht="15">
      <c r="A59" s="44" t="s">
        <v>26</v>
      </c>
      <c r="B59" s="32">
        <v>26.25</v>
      </c>
      <c r="C59" s="32">
        <v>26.25</v>
      </c>
    </row>
    <row r="60" spans="1:3" ht="15">
      <c r="A60" s="44" t="s">
        <v>27</v>
      </c>
      <c r="B60" s="32">
        <v>0</v>
      </c>
      <c r="C60" s="32">
        <v>0</v>
      </c>
    </row>
    <row r="61" spans="1:3" ht="30">
      <c r="A61" s="47" t="s">
        <v>107</v>
      </c>
      <c r="B61" s="8">
        <f>B52-B56+B58-B59+B60</f>
        <v>122.82818753952378</v>
      </c>
      <c r="C61" s="8">
        <f>C52-C56+C58-C59+C60</f>
        <v>119.82818753952378</v>
      </c>
    </row>
    <row r="62" spans="1:3" ht="30">
      <c r="A62" s="55" t="s">
        <v>108</v>
      </c>
      <c r="B62" s="37" t="s">
        <v>28</v>
      </c>
      <c r="C62" s="37" t="s">
        <v>28</v>
      </c>
    </row>
    <row r="63" spans="1:3">
      <c r="C63" s="11"/>
    </row>
    <row r="64" spans="1:3" ht="15">
      <c r="A64" s="47" t="s">
        <v>59</v>
      </c>
      <c r="B64" s="8">
        <f>B17+B22-B50+B21+B33</f>
        <v>147.86697499232716</v>
      </c>
      <c r="C64" s="8">
        <f>C17+C22-C50+C21+C33</f>
        <v>147.86697499232716</v>
      </c>
    </row>
    <row r="65" spans="1:3" ht="15">
      <c r="A65" s="55" t="s">
        <v>60</v>
      </c>
      <c r="B65" s="37" t="s">
        <v>28</v>
      </c>
      <c r="C65" s="37" t="s">
        <v>28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29C96-A621-4713-ACA7-FB49A4529B8F}">
  <dimension ref="A1:C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48" customWidth="1"/>
    <col min="2" max="2" width="15.625" style="11" customWidth="1"/>
    <col min="3" max="3" width="15.625" style="1" customWidth="1"/>
    <col min="4" max="16384" width="9" style="1"/>
  </cols>
  <sheetData>
    <row r="1" spans="1:3">
      <c r="A1" s="49"/>
      <c r="B1" s="64" t="s">
        <v>72</v>
      </c>
      <c r="C1" s="64"/>
    </row>
    <row r="2" spans="1:3" ht="29.25" customHeight="1">
      <c r="A2" s="52" t="s">
        <v>1</v>
      </c>
      <c r="B2" s="28" t="s">
        <v>62</v>
      </c>
      <c r="C2" s="34" t="s">
        <v>65</v>
      </c>
    </row>
    <row r="3" spans="1:3" ht="15">
      <c r="A3" s="43" t="s">
        <v>2</v>
      </c>
      <c r="B3" s="6">
        <v>2.6</v>
      </c>
      <c r="C3" s="6">
        <v>2.6</v>
      </c>
    </row>
    <row r="4" spans="1:3" ht="15">
      <c r="A4" s="43" t="s">
        <v>38</v>
      </c>
      <c r="B4" s="6">
        <v>100</v>
      </c>
      <c r="C4" s="6">
        <v>100</v>
      </c>
    </row>
    <row r="5" spans="1:3" ht="15">
      <c r="A5" s="43" t="s">
        <v>3</v>
      </c>
      <c r="B5" s="19" t="s">
        <v>28</v>
      </c>
      <c r="C5" s="19" t="s">
        <v>28</v>
      </c>
    </row>
    <row r="6" spans="1:3" ht="15">
      <c r="A6" s="43" t="s">
        <v>4</v>
      </c>
      <c r="B6" s="6">
        <v>1000000</v>
      </c>
      <c r="C6" s="6">
        <v>1000000</v>
      </c>
    </row>
    <row r="7" spans="1:3" ht="15">
      <c r="A7" s="43" t="s">
        <v>5</v>
      </c>
      <c r="B7" s="19" t="s">
        <v>28</v>
      </c>
      <c r="C7" s="19" t="s">
        <v>28</v>
      </c>
    </row>
    <row r="8" spans="1:3" ht="15">
      <c r="A8" s="43" t="s">
        <v>6</v>
      </c>
      <c r="B8" s="16">
        <v>0.1</v>
      </c>
      <c r="C8" s="16">
        <v>0.1</v>
      </c>
    </row>
    <row r="9" spans="1:3" ht="15">
      <c r="A9" s="43" t="s">
        <v>111</v>
      </c>
      <c r="B9" s="2" t="s">
        <v>36</v>
      </c>
      <c r="C9" s="2" t="s">
        <v>36</v>
      </c>
    </row>
    <row r="10" spans="1:3" ht="15">
      <c r="A10" s="43" t="s">
        <v>29</v>
      </c>
      <c r="B10" s="2">
        <v>3</v>
      </c>
      <c r="C10" s="2">
        <v>3</v>
      </c>
    </row>
    <row r="11" spans="1:3">
      <c r="A11" s="52" t="s">
        <v>7</v>
      </c>
      <c r="B11" s="5"/>
      <c r="C11" s="5"/>
    </row>
    <row r="12" spans="1:3" ht="15" customHeight="1">
      <c r="A12" s="43" t="s">
        <v>76</v>
      </c>
      <c r="B12" s="6">
        <v>1</v>
      </c>
      <c r="C12" s="6">
        <v>1</v>
      </c>
    </row>
    <row r="13" spans="1:3" ht="15">
      <c r="A13" s="43" t="s">
        <v>77</v>
      </c>
      <c r="B13" s="2">
        <v>64</v>
      </c>
      <c r="C13" s="2">
        <v>64</v>
      </c>
    </row>
    <row r="14" spans="1:3" ht="15">
      <c r="A14" s="53" t="s">
        <v>78</v>
      </c>
      <c r="B14" s="2">
        <v>1</v>
      </c>
      <c r="C14" s="2">
        <v>1</v>
      </c>
    </row>
    <row r="15" spans="1:3" ht="15">
      <c r="A15" s="43" t="s">
        <v>79</v>
      </c>
      <c r="B15" s="2" t="s">
        <v>28</v>
      </c>
      <c r="C15" s="2" t="s">
        <v>28</v>
      </c>
    </row>
    <row r="16" spans="1:3" ht="15">
      <c r="A16" s="43" t="s">
        <v>80</v>
      </c>
      <c r="B16" s="6">
        <v>23</v>
      </c>
      <c r="C16" s="6">
        <v>23</v>
      </c>
    </row>
    <row r="17" spans="1:3" ht="30">
      <c r="A17" s="43" t="s">
        <v>39</v>
      </c>
      <c r="B17" s="6">
        <v>23</v>
      </c>
      <c r="C17" s="6">
        <v>23</v>
      </c>
    </row>
    <row r="18" spans="1:3" ht="45">
      <c r="A18" s="53" t="s">
        <v>61</v>
      </c>
      <c r="B18" s="2">
        <f>B19+10*LOG10(B12/B14)-B20</f>
        <v>0</v>
      </c>
      <c r="C18" s="2">
        <f>C19+10*LOG10(C12/C14)-C20</f>
        <v>-3</v>
      </c>
    </row>
    <row r="19" spans="1:3" ht="15">
      <c r="A19" s="43" t="s">
        <v>81</v>
      </c>
      <c r="B19" s="6">
        <v>0</v>
      </c>
      <c r="C19" s="6">
        <v>-3</v>
      </c>
    </row>
    <row r="20" spans="1:3" ht="45">
      <c r="A20" s="53" t="s">
        <v>67</v>
      </c>
      <c r="B20" s="2">
        <v>0</v>
      </c>
      <c r="C20" s="2">
        <v>0</v>
      </c>
    </row>
    <row r="21" spans="1:3" ht="61.5" customHeight="1">
      <c r="A21" s="53" t="s">
        <v>82</v>
      </c>
      <c r="B21" s="2">
        <v>0</v>
      </c>
      <c r="C21" s="2">
        <v>0</v>
      </c>
    </row>
    <row r="22" spans="1:3" ht="15">
      <c r="A22" s="43" t="s">
        <v>8</v>
      </c>
      <c r="B22" s="6">
        <v>0</v>
      </c>
      <c r="C22" s="6">
        <v>0</v>
      </c>
    </row>
    <row r="23" spans="1:3" ht="15">
      <c r="A23" s="43" t="s">
        <v>9</v>
      </c>
      <c r="B23" s="6">
        <v>0</v>
      </c>
      <c r="C23" s="6">
        <v>0</v>
      </c>
    </row>
    <row r="24" spans="1:3" ht="30">
      <c r="A24" s="43" t="s">
        <v>10</v>
      </c>
      <c r="B24" s="6">
        <v>1</v>
      </c>
      <c r="C24" s="6">
        <v>1</v>
      </c>
    </row>
    <row r="25" spans="1:3" ht="15">
      <c r="A25" s="43" t="s">
        <v>41</v>
      </c>
      <c r="B25" s="19" t="s">
        <v>28</v>
      </c>
      <c r="C25" s="19" t="s">
        <v>28</v>
      </c>
    </row>
    <row r="26" spans="1:3" ht="15">
      <c r="A26" s="43" t="s">
        <v>42</v>
      </c>
      <c r="B26" s="6">
        <f>B17+B18+B21-B23-B24</f>
        <v>22</v>
      </c>
      <c r="C26" s="6">
        <f>C17+C18+C21-C23-C24</f>
        <v>19</v>
      </c>
    </row>
    <row r="27" spans="1:3">
      <c r="A27" s="52" t="s">
        <v>11</v>
      </c>
      <c r="B27" s="5"/>
      <c r="C27" s="5"/>
    </row>
    <row r="28" spans="1:3" ht="15">
      <c r="A28" s="43" t="s">
        <v>110</v>
      </c>
      <c r="B28" s="2">
        <v>192</v>
      </c>
      <c r="C28" s="2">
        <v>192</v>
      </c>
    </row>
    <row r="29" spans="1:3" ht="15">
      <c r="A29" s="44" t="s">
        <v>83</v>
      </c>
      <c r="B29" s="32">
        <v>4</v>
      </c>
      <c r="C29" s="32">
        <v>4</v>
      </c>
    </row>
    <row r="30" spans="1:3" ht="45">
      <c r="A30" s="43" t="s">
        <v>53</v>
      </c>
      <c r="B30" s="2">
        <f>B31+10*LOG10(B28/B13)-B32</f>
        <v>12.771212547196624</v>
      </c>
      <c r="C30" s="2">
        <f>C31+10*LOG10(C28/C13)-C32</f>
        <v>12.771212547196624</v>
      </c>
    </row>
    <row r="31" spans="1:3" ht="15">
      <c r="A31" s="43" t="s">
        <v>85</v>
      </c>
      <c r="B31" s="6">
        <v>8</v>
      </c>
      <c r="C31" s="6">
        <v>8</v>
      </c>
    </row>
    <row r="32" spans="1:3" ht="45">
      <c r="A32" s="44" t="s">
        <v>66</v>
      </c>
      <c r="B32" s="32">
        <v>0</v>
      </c>
      <c r="C32" s="32">
        <v>0</v>
      </c>
    </row>
    <row r="33" spans="1:3" ht="28.5">
      <c r="A33" s="46" t="s">
        <v>109</v>
      </c>
      <c r="B33" s="18">
        <v>12</v>
      </c>
      <c r="C33" s="18">
        <v>12</v>
      </c>
    </row>
    <row r="34" spans="1:3" ht="30">
      <c r="A34" s="43" t="s">
        <v>12</v>
      </c>
      <c r="B34" s="6">
        <v>3</v>
      </c>
      <c r="C34" s="6">
        <v>3</v>
      </c>
    </row>
    <row r="35" spans="1:3" ht="15">
      <c r="A35" s="43" t="s">
        <v>13</v>
      </c>
      <c r="B35" s="6">
        <v>5</v>
      </c>
      <c r="C35" s="6">
        <v>5</v>
      </c>
    </row>
    <row r="36" spans="1:3" ht="15">
      <c r="A36" s="43" t="s">
        <v>14</v>
      </c>
      <c r="B36" s="2">
        <v>-174</v>
      </c>
      <c r="C36" s="2">
        <v>-174</v>
      </c>
    </row>
    <row r="37" spans="1:3" ht="15">
      <c r="A37" s="40" t="s">
        <v>87</v>
      </c>
      <c r="B37" s="2" t="s">
        <v>28</v>
      </c>
      <c r="C37" s="2" t="s">
        <v>28</v>
      </c>
    </row>
    <row r="38" spans="1:3" ht="15">
      <c r="A38" s="31" t="s">
        <v>15</v>
      </c>
      <c r="B38" s="32">
        <v>-999</v>
      </c>
      <c r="C38" s="32">
        <v>-999</v>
      </c>
    </row>
    <row r="39" spans="1:3" ht="30">
      <c r="A39" s="43" t="s">
        <v>88</v>
      </c>
      <c r="B39" s="19" t="s">
        <v>28</v>
      </c>
      <c r="C39" s="19" t="s">
        <v>28</v>
      </c>
    </row>
    <row r="40" spans="1:3" ht="30">
      <c r="A40" s="43" t="s">
        <v>106</v>
      </c>
      <c r="B40" s="2">
        <f>10*LOG10(10^((B35+B36)/10)+10^(B38/10))</f>
        <v>-169.00000000000003</v>
      </c>
      <c r="C40" s="2">
        <f>10*LOG10(10^((C35+C36)/10)+10^(C38/10))</f>
        <v>-169.00000000000003</v>
      </c>
    </row>
    <row r="41" spans="1:3" ht="15">
      <c r="A41" s="54" t="s">
        <v>90</v>
      </c>
      <c r="B41" s="2" t="s">
        <v>28</v>
      </c>
      <c r="C41" s="2" t="s">
        <v>28</v>
      </c>
    </row>
    <row r="42" spans="1:3" ht="15">
      <c r="A42" s="17" t="s">
        <v>91</v>
      </c>
      <c r="B42" s="18">
        <f>30*360*1000</f>
        <v>10800000</v>
      </c>
      <c r="C42" s="18">
        <f>30*360*1000</f>
        <v>10800000</v>
      </c>
    </row>
    <row r="43" spans="1:3" ht="15">
      <c r="A43" s="43" t="s">
        <v>16</v>
      </c>
      <c r="B43" s="19" t="s">
        <v>28</v>
      </c>
      <c r="C43" s="19" t="s">
        <v>28</v>
      </c>
    </row>
    <row r="44" spans="1:3" ht="15">
      <c r="A44" s="43" t="s">
        <v>17</v>
      </c>
      <c r="B44" s="2">
        <f>B40+10*LOG10(B42)</f>
        <v>-98.66576244513054</v>
      </c>
      <c r="C44" s="2">
        <f>C40+10*LOG10(C42)</f>
        <v>-98.66576244513054</v>
      </c>
    </row>
    <row r="45" spans="1:3" ht="15">
      <c r="A45" s="39" t="s">
        <v>18</v>
      </c>
      <c r="B45" s="2" t="s">
        <v>28</v>
      </c>
      <c r="C45" s="2" t="s">
        <v>28</v>
      </c>
    </row>
    <row r="46" spans="1:3" ht="15">
      <c r="A46" s="17" t="s">
        <v>19</v>
      </c>
      <c r="B46" s="18">
        <v>-10.7</v>
      </c>
      <c r="C46" s="18">
        <v>-10.7</v>
      </c>
    </row>
    <row r="47" spans="1:3" ht="15">
      <c r="A47" s="43" t="s">
        <v>20</v>
      </c>
      <c r="B47" s="6">
        <v>2</v>
      </c>
      <c r="C47" s="6">
        <v>2</v>
      </c>
    </row>
    <row r="48" spans="1:3" ht="30">
      <c r="A48" s="43" t="s">
        <v>92</v>
      </c>
      <c r="B48" s="6" t="s">
        <v>28</v>
      </c>
      <c r="C48" s="6" t="s">
        <v>28</v>
      </c>
    </row>
    <row r="49" spans="1:3" ht="33.75" customHeight="1">
      <c r="A49" s="43" t="s">
        <v>93</v>
      </c>
      <c r="B49" s="6">
        <v>0</v>
      </c>
      <c r="C49" s="6">
        <v>0</v>
      </c>
    </row>
    <row r="50" spans="1:3" ht="30">
      <c r="A50" s="43" t="s">
        <v>45</v>
      </c>
      <c r="B50" s="19" t="s">
        <v>28</v>
      </c>
      <c r="C50" s="19" t="s">
        <v>28</v>
      </c>
    </row>
    <row r="51" spans="1:3" ht="30">
      <c r="A51" s="43" t="s">
        <v>46</v>
      </c>
      <c r="B51" s="2">
        <f>B44+B46+B47-B49</f>
        <v>-107.36576244513054</v>
      </c>
      <c r="C51" s="2">
        <f>C44+C46+C47-C49</f>
        <v>-107.36576244513054</v>
      </c>
    </row>
    <row r="52" spans="1:3" ht="30">
      <c r="A52" s="41" t="s">
        <v>94</v>
      </c>
      <c r="B52" s="37" t="s">
        <v>28</v>
      </c>
      <c r="C52" s="37" t="s">
        <v>28</v>
      </c>
    </row>
    <row r="53" spans="1:3" ht="30">
      <c r="A53" s="9" t="s">
        <v>95</v>
      </c>
      <c r="B53" s="8">
        <f>B26+B30+B33-B34-B51</f>
        <v>151.13697499232717</v>
      </c>
      <c r="C53" s="8">
        <f>C26+C30+C33-C34-C51</f>
        <v>148.13697499232717</v>
      </c>
    </row>
    <row r="54" spans="1:3">
      <c r="A54" s="52" t="s">
        <v>21</v>
      </c>
      <c r="B54" s="5"/>
      <c r="C54" s="5"/>
    </row>
    <row r="55" spans="1:3" ht="16.5" customHeight="1">
      <c r="A55" s="44" t="s">
        <v>22</v>
      </c>
      <c r="B55" s="32">
        <v>7</v>
      </c>
      <c r="C55" s="32">
        <v>7</v>
      </c>
    </row>
    <row r="56" spans="1:3" ht="30">
      <c r="A56" s="40" t="s">
        <v>23</v>
      </c>
      <c r="B56" s="36" t="s">
        <v>28</v>
      </c>
      <c r="C56" s="36" t="s">
        <v>28</v>
      </c>
    </row>
    <row r="57" spans="1:3" ht="30">
      <c r="A57" s="31" t="s">
        <v>24</v>
      </c>
      <c r="B57" s="32">
        <v>4.4800000000000004</v>
      </c>
      <c r="C57" s="32">
        <v>4.4800000000000004</v>
      </c>
    </row>
    <row r="58" spans="1:3" ht="15">
      <c r="A58" s="44" t="s">
        <v>25</v>
      </c>
      <c r="B58" s="32">
        <v>0</v>
      </c>
      <c r="C58" s="32">
        <v>0</v>
      </c>
    </row>
    <row r="59" spans="1:3" ht="15">
      <c r="A59" s="44" t="s">
        <v>26</v>
      </c>
      <c r="B59" s="32">
        <v>26.25</v>
      </c>
      <c r="C59" s="32">
        <v>26.25</v>
      </c>
    </row>
    <row r="60" spans="1:3" ht="15">
      <c r="A60" s="44" t="s">
        <v>27</v>
      </c>
      <c r="B60" s="32">
        <v>0</v>
      </c>
      <c r="C60" s="32">
        <v>0</v>
      </c>
    </row>
    <row r="61" spans="1:3" ht="30">
      <c r="A61" s="41" t="s">
        <v>107</v>
      </c>
      <c r="B61" s="37" t="s">
        <v>28</v>
      </c>
      <c r="C61" s="37" t="s">
        <v>28</v>
      </c>
    </row>
    <row r="62" spans="1:3" ht="30">
      <c r="A62" s="9" t="s">
        <v>108</v>
      </c>
      <c r="B62" s="8">
        <f>B53-B57+B58-B59+B60</f>
        <v>120.40697499232718</v>
      </c>
      <c r="C62" s="8">
        <f>C53-C57+C58-C59+C60</f>
        <v>117.40697499232718</v>
      </c>
    </row>
    <row r="63" spans="1:3">
      <c r="B63" s="14"/>
      <c r="C63" s="14"/>
    </row>
    <row r="64" spans="1:3" ht="15">
      <c r="A64" s="41" t="s">
        <v>59</v>
      </c>
      <c r="B64" s="37" t="s">
        <v>28</v>
      </c>
      <c r="C64" s="37" t="s">
        <v>28</v>
      </c>
    </row>
    <row r="65" spans="1:3" ht="15">
      <c r="A65" s="9" t="s">
        <v>60</v>
      </c>
      <c r="B65" s="8">
        <f>B17-B23-B51+B21+B33</f>
        <v>142.36576244513054</v>
      </c>
      <c r="C65" s="8">
        <f>C17-C23-C51+C21+C33</f>
        <v>142.36576244513054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583A2-E877-47ED-9922-68FC9E573726}">
  <dimension ref="A1:D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48" customWidth="1"/>
    <col min="2" max="2" width="15.625" style="11" customWidth="1"/>
    <col min="3" max="4" width="15.625" style="1" customWidth="1"/>
    <col min="5" max="16384" width="9" style="1"/>
  </cols>
  <sheetData>
    <row r="1" spans="1:4">
      <c r="A1" s="49"/>
      <c r="B1" s="64" t="s">
        <v>72</v>
      </c>
      <c r="C1" s="64"/>
      <c r="D1" s="64"/>
    </row>
    <row r="2" spans="1:4" ht="29.25" customHeight="1">
      <c r="A2" s="52" t="s">
        <v>1</v>
      </c>
      <c r="B2" s="28" t="s">
        <v>62</v>
      </c>
      <c r="C2" s="34" t="s">
        <v>63</v>
      </c>
      <c r="D2" s="34" t="s">
        <v>64</v>
      </c>
    </row>
    <row r="3" spans="1:4" ht="15">
      <c r="A3" s="43" t="s">
        <v>2</v>
      </c>
      <c r="B3" s="6">
        <v>2.6</v>
      </c>
      <c r="C3" s="6">
        <v>2.6</v>
      </c>
      <c r="D3" s="6">
        <v>2.6</v>
      </c>
    </row>
    <row r="4" spans="1:4" ht="15">
      <c r="A4" s="43" t="s">
        <v>38</v>
      </c>
      <c r="B4" s="6">
        <v>100</v>
      </c>
      <c r="C4" s="6">
        <v>100</v>
      </c>
      <c r="D4" s="6">
        <v>100</v>
      </c>
    </row>
    <row r="5" spans="1:4" ht="15">
      <c r="A5" s="43" t="s">
        <v>3</v>
      </c>
      <c r="B5" s="19" t="s">
        <v>28</v>
      </c>
      <c r="C5" s="19" t="s">
        <v>28</v>
      </c>
      <c r="D5" s="19" t="s">
        <v>28</v>
      </c>
    </row>
    <row r="6" spans="1:4" ht="15">
      <c r="A6" s="43" t="s">
        <v>4</v>
      </c>
      <c r="B6" s="19" t="s">
        <v>28</v>
      </c>
      <c r="C6" s="19" t="s">
        <v>28</v>
      </c>
      <c r="D6" s="19" t="s">
        <v>28</v>
      </c>
    </row>
    <row r="7" spans="1:4" ht="15">
      <c r="A7" s="43" t="s">
        <v>5</v>
      </c>
      <c r="B7" s="7">
        <v>0.01</v>
      </c>
      <c r="C7" s="7">
        <v>0.01</v>
      </c>
      <c r="D7" s="7">
        <v>0.01</v>
      </c>
    </row>
    <row r="8" spans="1:4" ht="15">
      <c r="A8" s="43" t="s">
        <v>6</v>
      </c>
      <c r="B8" s="19" t="s">
        <v>28</v>
      </c>
      <c r="C8" s="19" t="s">
        <v>28</v>
      </c>
      <c r="D8" s="19" t="s">
        <v>28</v>
      </c>
    </row>
    <row r="9" spans="1:4" ht="15">
      <c r="A9" s="43" t="s">
        <v>111</v>
      </c>
      <c r="B9" s="2" t="s">
        <v>36</v>
      </c>
      <c r="C9" s="2" t="s">
        <v>36</v>
      </c>
      <c r="D9" s="2" t="s">
        <v>36</v>
      </c>
    </row>
    <row r="10" spans="1:4" ht="15">
      <c r="A10" s="43" t="s">
        <v>29</v>
      </c>
      <c r="B10" s="2">
        <v>3</v>
      </c>
      <c r="C10" s="2">
        <v>3</v>
      </c>
      <c r="D10" s="2">
        <v>3</v>
      </c>
    </row>
    <row r="11" spans="1:4">
      <c r="A11" s="52" t="s">
        <v>7</v>
      </c>
      <c r="B11" s="5"/>
      <c r="C11" s="5"/>
      <c r="D11" s="5"/>
    </row>
    <row r="12" spans="1:4" ht="15" customHeight="1">
      <c r="A12" s="43" t="s">
        <v>76</v>
      </c>
      <c r="B12" s="2">
        <v>192</v>
      </c>
      <c r="C12" s="2">
        <v>192</v>
      </c>
      <c r="D12" s="2">
        <v>192</v>
      </c>
    </row>
    <row r="13" spans="1:4" ht="15">
      <c r="A13" s="43" t="s">
        <v>77</v>
      </c>
      <c r="B13" s="2">
        <v>64</v>
      </c>
      <c r="C13" s="2">
        <v>64</v>
      </c>
      <c r="D13" s="2">
        <v>64</v>
      </c>
    </row>
    <row r="14" spans="1:4" ht="15">
      <c r="A14" s="44" t="s">
        <v>78</v>
      </c>
      <c r="B14" s="32">
        <v>4</v>
      </c>
      <c r="C14" s="32">
        <v>4</v>
      </c>
      <c r="D14" s="32">
        <v>4</v>
      </c>
    </row>
    <row r="15" spans="1:4" ht="15">
      <c r="A15" s="44" t="s">
        <v>79</v>
      </c>
      <c r="B15" s="42">
        <v>24</v>
      </c>
      <c r="C15" s="42">
        <v>24</v>
      </c>
      <c r="D15" s="42">
        <v>24</v>
      </c>
    </row>
    <row r="16" spans="1:4" ht="15">
      <c r="A16" s="43" t="s">
        <v>80</v>
      </c>
      <c r="B16" s="2">
        <f>B15+10*LOG10(B4)</f>
        <v>44</v>
      </c>
      <c r="C16" s="2">
        <f>C15+10*LOG10(C4)</f>
        <v>44</v>
      </c>
      <c r="D16" s="2">
        <f>D15+10*LOG10(D4)</f>
        <v>44</v>
      </c>
    </row>
    <row r="17" spans="1:4" ht="30">
      <c r="A17" s="43" t="s">
        <v>39</v>
      </c>
      <c r="B17" s="2">
        <f>B15+10*LOG10(B41/1000000)</f>
        <v>36.375437381428746</v>
      </c>
      <c r="C17" s="2">
        <f>C15+10*LOG10(C41/1000000)</f>
        <v>36.375437381428746</v>
      </c>
      <c r="D17" s="2">
        <f>D15+10*LOG10(D41/1000000)</f>
        <v>36.375437381428746</v>
      </c>
    </row>
    <row r="18" spans="1:4" ht="45">
      <c r="A18" s="53" t="s">
        <v>61</v>
      </c>
      <c r="B18" s="2">
        <f>B19+10*LOG10(B12/B13)-B20</f>
        <v>12.771212547196624</v>
      </c>
      <c r="C18" s="2">
        <f>C19+10*LOG10(C12/C13)-C20</f>
        <v>12.771212547196624</v>
      </c>
      <c r="D18" s="2">
        <f>D19+10*LOG10(D12/D13)-D20</f>
        <v>12.771212547196624</v>
      </c>
    </row>
    <row r="19" spans="1:4" ht="15">
      <c r="A19" s="43" t="s">
        <v>81</v>
      </c>
      <c r="B19" s="2">
        <v>8</v>
      </c>
      <c r="C19" s="2">
        <v>8</v>
      </c>
      <c r="D19" s="2">
        <v>8</v>
      </c>
    </row>
    <row r="20" spans="1:4" ht="45">
      <c r="A20" s="44" t="s">
        <v>67</v>
      </c>
      <c r="B20" s="32">
        <v>0</v>
      </c>
      <c r="C20" s="32">
        <v>0</v>
      </c>
      <c r="D20" s="32">
        <v>0</v>
      </c>
    </row>
    <row r="21" spans="1:4" ht="61.5" customHeight="1">
      <c r="A21" s="45" t="s">
        <v>82</v>
      </c>
      <c r="B21" s="18">
        <v>8</v>
      </c>
      <c r="C21" s="18">
        <v>8</v>
      </c>
      <c r="D21" s="18">
        <v>8</v>
      </c>
    </row>
    <row r="22" spans="1:4" ht="15">
      <c r="A22" s="43" t="s">
        <v>8</v>
      </c>
      <c r="B22" s="2">
        <v>0</v>
      </c>
      <c r="C22" s="2">
        <v>0</v>
      </c>
      <c r="D22" s="2">
        <v>0</v>
      </c>
    </row>
    <row r="23" spans="1:4" ht="15">
      <c r="A23" s="43" t="s">
        <v>9</v>
      </c>
      <c r="B23" s="2">
        <v>0</v>
      </c>
      <c r="C23" s="2">
        <v>0</v>
      </c>
      <c r="D23" s="2">
        <v>0</v>
      </c>
    </row>
    <row r="24" spans="1:4" ht="30">
      <c r="A24" s="43" t="s">
        <v>10</v>
      </c>
      <c r="B24" s="2">
        <v>3</v>
      </c>
      <c r="C24" s="2">
        <v>3</v>
      </c>
      <c r="D24" s="2">
        <v>3</v>
      </c>
    </row>
    <row r="25" spans="1:4" ht="15">
      <c r="A25" s="43" t="s">
        <v>41</v>
      </c>
      <c r="B25" s="2">
        <f>B17+B18+B21+B22-B24</f>
        <v>54.146649928625372</v>
      </c>
      <c r="C25" s="2">
        <f>C17+C18+C21+C22-C24</f>
        <v>54.146649928625372</v>
      </c>
      <c r="D25" s="2">
        <f>D17+D18+D21+D22-D24</f>
        <v>54.146649928625372</v>
      </c>
    </row>
    <row r="26" spans="1:4" ht="15">
      <c r="A26" s="43" t="s">
        <v>42</v>
      </c>
      <c r="B26" s="19" t="s">
        <v>28</v>
      </c>
      <c r="C26" s="19" t="s">
        <v>28</v>
      </c>
      <c r="D26" s="19" t="s">
        <v>28</v>
      </c>
    </row>
    <row r="27" spans="1:4">
      <c r="A27" s="52" t="s">
        <v>11</v>
      </c>
      <c r="B27" s="5"/>
      <c r="C27" s="5"/>
      <c r="D27" s="5"/>
    </row>
    <row r="28" spans="1:4" ht="15">
      <c r="A28" s="43" t="s">
        <v>84</v>
      </c>
      <c r="B28" s="2">
        <v>4</v>
      </c>
      <c r="C28" s="2">
        <v>2</v>
      </c>
      <c r="D28" s="2">
        <v>1</v>
      </c>
    </row>
    <row r="29" spans="1:4" ht="15">
      <c r="A29" s="43" t="s">
        <v>83</v>
      </c>
      <c r="B29" s="2">
        <v>4</v>
      </c>
      <c r="C29" s="2">
        <v>2</v>
      </c>
      <c r="D29" s="2">
        <v>1</v>
      </c>
    </row>
    <row r="30" spans="1:4" ht="45">
      <c r="A30" s="43" t="s">
        <v>53</v>
      </c>
      <c r="B30" s="2">
        <f>B31+10*LOG10(B28/B29)-B32</f>
        <v>0</v>
      </c>
      <c r="C30" s="2">
        <f>C31+10*LOG10(C28/C29)-C32</f>
        <v>-3</v>
      </c>
      <c r="D30" s="2">
        <f>D31+10*LOG10(D28/D29)-D32</f>
        <v>-3</v>
      </c>
    </row>
    <row r="31" spans="1:4" ht="15">
      <c r="A31" s="43" t="s">
        <v>85</v>
      </c>
      <c r="B31" s="2">
        <v>0</v>
      </c>
      <c r="C31" s="2">
        <v>-3</v>
      </c>
      <c r="D31" s="2">
        <v>-3</v>
      </c>
    </row>
    <row r="32" spans="1:4" ht="45">
      <c r="A32" s="53" t="s">
        <v>66</v>
      </c>
      <c r="B32" s="2">
        <v>0</v>
      </c>
      <c r="C32" s="2">
        <v>0</v>
      </c>
      <c r="D32" s="2">
        <v>0</v>
      </c>
    </row>
    <row r="33" spans="1:4" ht="28.5">
      <c r="A33" s="54" t="s">
        <v>109</v>
      </c>
      <c r="B33" s="2">
        <v>0</v>
      </c>
      <c r="C33" s="2">
        <v>0</v>
      </c>
      <c r="D33" s="2">
        <v>0</v>
      </c>
    </row>
    <row r="34" spans="1:4" ht="30">
      <c r="A34" s="43" t="s">
        <v>12</v>
      </c>
      <c r="B34" s="2">
        <v>1</v>
      </c>
      <c r="C34" s="2">
        <v>1</v>
      </c>
      <c r="D34" s="2">
        <v>1</v>
      </c>
    </row>
    <row r="35" spans="1:4" ht="15">
      <c r="A35" s="43" t="s">
        <v>13</v>
      </c>
      <c r="B35" s="6">
        <v>7</v>
      </c>
      <c r="C35" s="6">
        <v>7</v>
      </c>
      <c r="D35" s="6">
        <v>7</v>
      </c>
    </row>
    <row r="36" spans="1:4" ht="15">
      <c r="A36" s="43" t="s">
        <v>14</v>
      </c>
      <c r="B36" s="6">
        <v>-174</v>
      </c>
      <c r="C36" s="6">
        <v>-174</v>
      </c>
      <c r="D36" s="6">
        <v>-174</v>
      </c>
    </row>
    <row r="37" spans="1:4" ht="15">
      <c r="A37" s="44" t="s">
        <v>87</v>
      </c>
      <c r="B37" s="32">
        <v>-999</v>
      </c>
      <c r="C37" s="32">
        <v>-999</v>
      </c>
      <c r="D37" s="32">
        <v>-999</v>
      </c>
    </row>
    <row r="38" spans="1:4" ht="15">
      <c r="A38" s="53" t="s">
        <v>15</v>
      </c>
      <c r="B38" s="2" t="s">
        <v>28</v>
      </c>
      <c r="C38" s="2" t="s">
        <v>28</v>
      </c>
      <c r="D38" s="2" t="s">
        <v>28</v>
      </c>
    </row>
    <row r="39" spans="1:4" ht="30">
      <c r="A39" s="43" t="s">
        <v>105</v>
      </c>
      <c r="B39" s="2">
        <f>10*LOG10(10^((B35+B36)/10)+10^(B37/10))</f>
        <v>-167.00000000000003</v>
      </c>
      <c r="C39" s="2">
        <f>10*LOG10(10^((C35+C36)/10)+10^(C37/10))</f>
        <v>-167.00000000000003</v>
      </c>
      <c r="D39" s="2">
        <f>10*LOG10(10^((D35+D36)/10)+10^(D37/10))</f>
        <v>-167.00000000000003</v>
      </c>
    </row>
    <row r="40" spans="1:4" ht="30">
      <c r="A40" s="43" t="s">
        <v>106</v>
      </c>
      <c r="B40" s="19" t="s">
        <v>28</v>
      </c>
      <c r="C40" s="19" t="s">
        <v>28</v>
      </c>
      <c r="D40" s="19" t="s">
        <v>28</v>
      </c>
    </row>
    <row r="41" spans="1:4" ht="15">
      <c r="A41" s="54" t="s">
        <v>90</v>
      </c>
      <c r="B41" s="2">
        <f>48*360*1000</f>
        <v>17280000</v>
      </c>
      <c r="C41" s="2">
        <f>48*360*1000</f>
        <v>17280000</v>
      </c>
      <c r="D41" s="2">
        <f>48*360*1000</f>
        <v>17280000</v>
      </c>
    </row>
    <row r="42" spans="1:4" ht="15">
      <c r="A42" s="54" t="s">
        <v>91</v>
      </c>
      <c r="B42" s="2" t="s">
        <v>28</v>
      </c>
      <c r="C42" s="2" t="s">
        <v>28</v>
      </c>
      <c r="D42" s="2" t="s">
        <v>28</v>
      </c>
    </row>
    <row r="43" spans="1:4" ht="15">
      <c r="A43" s="43" t="s">
        <v>16</v>
      </c>
      <c r="B43" s="2">
        <f>B39+10*LOG10(B41)</f>
        <v>-94.624562618571289</v>
      </c>
      <c r="C43" s="2">
        <f>C39+10*LOG10(C41)</f>
        <v>-94.624562618571289</v>
      </c>
      <c r="D43" s="2">
        <f>D39+10*LOG10(D41)</f>
        <v>-94.624562618571289</v>
      </c>
    </row>
    <row r="44" spans="1:4" ht="15">
      <c r="A44" s="43" t="s">
        <v>17</v>
      </c>
      <c r="B44" s="19" t="s">
        <v>28</v>
      </c>
      <c r="C44" s="19" t="s">
        <v>28</v>
      </c>
      <c r="D44" s="19" t="s">
        <v>28</v>
      </c>
    </row>
    <row r="45" spans="1:4" ht="15">
      <c r="A45" s="46" t="s">
        <v>18</v>
      </c>
      <c r="B45" s="18">
        <v>-9.1999999999999993</v>
      </c>
      <c r="C45" s="18">
        <v>-6</v>
      </c>
      <c r="D45" s="18">
        <v>-3</v>
      </c>
    </row>
    <row r="46" spans="1:4" ht="15">
      <c r="A46" s="54" t="s">
        <v>19</v>
      </c>
      <c r="B46" s="2" t="s">
        <v>28</v>
      </c>
      <c r="C46" s="2" t="s">
        <v>28</v>
      </c>
      <c r="D46" s="2" t="s">
        <v>28</v>
      </c>
    </row>
    <row r="47" spans="1:4" ht="15">
      <c r="A47" s="43" t="s">
        <v>20</v>
      </c>
      <c r="B47" s="2">
        <v>2</v>
      </c>
      <c r="C47" s="2">
        <v>2</v>
      </c>
      <c r="D47" s="2">
        <v>2</v>
      </c>
    </row>
    <row r="48" spans="1:4" ht="30">
      <c r="A48" s="43" t="s">
        <v>92</v>
      </c>
      <c r="B48" s="6">
        <v>0</v>
      </c>
      <c r="C48" s="6">
        <v>0</v>
      </c>
      <c r="D48" s="6">
        <v>0</v>
      </c>
    </row>
    <row r="49" spans="1:4" ht="33.75" customHeight="1">
      <c r="A49" s="43" t="s">
        <v>93</v>
      </c>
      <c r="B49" s="19" t="s">
        <v>28</v>
      </c>
      <c r="C49" s="19" t="s">
        <v>28</v>
      </c>
      <c r="D49" s="19" t="s">
        <v>28</v>
      </c>
    </row>
    <row r="50" spans="1:4" ht="30">
      <c r="A50" s="43" t="s">
        <v>45</v>
      </c>
      <c r="B50" s="2">
        <f>B43+B45+B47-B48</f>
        <v>-101.82456261857129</v>
      </c>
      <c r="C50" s="2">
        <f>C43+C45+C47-C48</f>
        <v>-98.624562618571289</v>
      </c>
      <c r="D50" s="2">
        <f>D43+D45+D47-D48</f>
        <v>-95.624562618571289</v>
      </c>
    </row>
    <row r="51" spans="1:4" ht="30">
      <c r="A51" s="43" t="s">
        <v>46</v>
      </c>
      <c r="B51" s="19" t="s">
        <v>28</v>
      </c>
      <c r="C51" s="19" t="s">
        <v>28</v>
      </c>
      <c r="D51" s="19" t="s">
        <v>28</v>
      </c>
    </row>
    <row r="52" spans="1:4" ht="30">
      <c r="A52" s="47" t="s">
        <v>94</v>
      </c>
      <c r="B52" s="8">
        <f>B25+B30+B33-B34-B50</f>
        <v>154.97121254719667</v>
      </c>
      <c r="C52" s="8">
        <f t="shared" ref="C52:D52" si="0">C25+C30+C33-C34-C50</f>
        <v>148.77121254719665</v>
      </c>
      <c r="D52" s="8">
        <f t="shared" si="0"/>
        <v>145.77121254719665</v>
      </c>
    </row>
    <row r="53" spans="1:4" ht="30">
      <c r="A53" s="55" t="s">
        <v>95</v>
      </c>
      <c r="B53" s="37" t="s">
        <v>28</v>
      </c>
      <c r="C53" s="37" t="s">
        <v>28</v>
      </c>
      <c r="D53" s="37" t="s">
        <v>28</v>
      </c>
    </row>
    <row r="54" spans="1:4">
      <c r="A54" s="52" t="s">
        <v>21</v>
      </c>
      <c r="B54" s="5"/>
      <c r="C54" s="5"/>
      <c r="D54" s="5"/>
    </row>
    <row r="55" spans="1:4" ht="16.5" customHeight="1">
      <c r="A55" s="44" t="s">
        <v>22</v>
      </c>
      <c r="B55" s="32">
        <v>7</v>
      </c>
      <c r="C55" s="32">
        <v>7</v>
      </c>
      <c r="D55" s="32">
        <v>7</v>
      </c>
    </row>
    <row r="56" spans="1:4" ht="30">
      <c r="A56" s="44" t="s">
        <v>23</v>
      </c>
      <c r="B56" s="32">
        <v>7.56</v>
      </c>
      <c r="C56" s="32">
        <v>7.56</v>
      </c>
      <c r="D56" s="32">
        <v>7.56</v>
      </c>
    </row>
    <row r="57" spans="1:4" ht="30">
      <c r="A57" s="53" t="s">
        <v>24</v>
      </c>
      <c r="B57" s="36" t="s">
        <v>28</v>
      </c>
      <c r="C57" s="36" t="s">
        <v>28</v>
      </c>
      <c r="D57" s="36" t="s">
        <v>28</v>
      </c>
    </row>
    <row r="58" spans="1:4" ht="15">
      <c r="A58" s="44" t="s">
        <v>25</v>
      </c>
      <c r="B58" s="32">
        <v>0</v>
      </c>
      <c r="C58" s="32">
        <v>0</v>
      </c>
      <c r="D58" s="32">
        <v>0</v>
      </c>
    </row>
    <row r="59" spans="1:4" ht="15">
      <c r="A59" s="44" t="s">
        <v>26</v>
      </c>
      <c r="B59" s="32">
        <v>26.25</v>
      </c>
      <c r="C59" s="32">
        <v>26.25</v>
      </c>
      <c r="D59" s="32">
        <v>26.25</v>
      </c>
    </row>
    <row r="60" spans="1:4" ht="15">
      <c r="A60" s="44" t="s">
        <v>27</v>
      </c>
      <c r="B60" s="32">
        <v>0</v>
      </c>
      <c r="C60" s="32">
        <v>0</v>
      </c>
      <c r="D60" s="32">
        <v>0</v>
      </c>
    </row>
    <row r="61" spans="1:4" ht="30">
      <c r="A61" s="47" t="s">
        <v>107</v>
      </c>
      <c r="B61" s="8">
        <f>B52-B56+B58-B59+B60</f>
        <v>121.16121254719667</v>
      </c>
      <c r="C61" s="8">
        <f t="shared" ref="C61:D61" si="1">C52-C56+C58-C59+C60</f>
        <v>114.96121254719665</v>
      </c>
      <c r="D61" s="8">
        <f t="shared" si="1"/>
        <v>111.96121254719665</v>
      </c>
    </row>
    <row r="62" spans="1:4" ht="30">
      <c r="A62" s="55" t="s">
        <v>108</v>
      </c>
      <c r="B62" s="37" t="s">
        <v>28</v>
      </c>
      <c r="C62" s="37" t="s">
        <v>28</v>
      </c>
      <c r="D62" s="37" t="s">
        <v>28</v>
      </c>
    </row>
    <row r="63" spans="1:4">
      <c r="C63" s="11"/>
      <c r="D63" s="11"/>
    </row>
    <row r="64" spans="1:4" ht="15">
      <c r="A64" s="47" t="s">
        <v>59</v>
      </c>
      <c r="B64" s="8">
        <f>B17+B22-B50+B21+B33</f>
        <v>146.20000000000005</v>
      </c>
      <c r="C64" s="8">
        <f>C17+C22-C50+C21+C33</f>
        <v>143.00000000000003</v>
      </c>
      <c r="D64" s="8">
        <f>D17+D22-D50+D21+D33</f>
        <v>140.00000000000003</v>
      </c>
    </row>
    <row r="65" spans="1:4" ht="15">
      <c r="A65" s="55" t="s">
        <v>60</v>
      </c>
      <c r="B65" s="37" t="s">
        <v>28</v>
      </c>
      <c r="C65" s="37" t="s">
        <v>28</v>
      </c>
      <c r="D65" s="37" t="s">
        <v>28</v>
      </c>
    </row>
  </sheetData>
  <mergeCells count="1">
    <mergeCell ref="B1:D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4C8F31E74DF74E8FCFF284B4431CE2" ma:contentTypeVersion="13" ma:contentTypeDescription="Create a new document." ma:contentTypeScope="" ma:versionID="9c7fb9590c1722d2b0aefe2c48f73b4a">
  <xsd:schema xmlns:xsd="http://www.w3.org/2001/XMLSchema" xmlns:xs="http://www.w3.org/2001/XMLSchema" xmlns:p="http://schemas.microsoft.com/office/2006/metadata/properties" xmlns:ns3="f0c1c198-6772-4070-9fed-c99b54821fd3" xmlns:ns4="caa248ac-567e-4f8a-83ad-95641c120e6c" targetNamespace="http://schemas.microsoft.com/office/2006/metadata/properties" ma:root="true" ma:fieldsID="2684cc00179abeabf695ff082178bcfd" ns3:_="" ns4:_="">
    <xsd:import namespace="f0c1c198-6772-4070-9fed-c99b54821fd3"/>
    <xsd:import namespace="caa248ac-567e-4f8a-83ad-95641c120e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c1c198-6772-4070-9fed-c99b54821f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248ac-567e-4f8a-83ad-95641c120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F6537E-1188-49EC-BB51-9E3C33102F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B4C97F-E777-4938-90FA-2500A9B43DA3}">
  <ds:schemaRefs>
    <ds:schemaRef ds:uri="caa248ac-567e-4f8a-83ad-95641c120e6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f0c1c198-6772-4070-9fed-c99b54821fd3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A182760-64C2-4104-83CF-0534E743D2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c1c198-6772-4070-9fed-c99b54821fd3"/>
    <ds:schemaRef ds:uri="caa248ac-567e-4f8a-83ad-95641c120e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Link budget (Ref UE)</vt:lpstr>
      <vt:lpstr>Link budget (RedCap)</vt:lpstr>
      <vt:lpstr>PDCCH USS</vt:lpstr>
      <vt:lpstr>PDSCH</vt:lpstr>
      <vt:lpstr>PUCCH 2bits</vt:lpstr>
      <vt:lpstr>PUCCH 11bits</vt:lpstr>
      <vt:lpstr>PUCCH 22bits</vt:lpstr>
      <vt:lpstr>PUSCH</vt:lpstr>
      <vt:lpstr>PDCCH CSS</vt:lpstr>
      <vt:lpstr>Msg2</vt:lpstr>
      <vt:lpstr>Msg4</vt:lpstr>
      <vt:lpstr>Msg3</vt:lpstr>
      <vt:lpstr>PBCH</vt:lpstr>
      <vt:lpstr>PRACH B4</vt:lpstr>
    </vt:vector>
  </TitlesOfParts>
  <Company>Huawei Technologies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Johan Bergman</cp:lastModifiedBy>
  <cp:lastPrinted>2006-01-19T03:50:08Z</cp:lastPrinted>
  <dcterms:created xsi:type="dcterms:W3CDTF">2003-11-11T03:59:45Z</dcterms:created>
  <dcterms:modified xsi:type="dcterms:W3CDTF">2020-10-05T15:11:07Z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
SpQXKoG3kDrHxbtwjjI2bTOdUwIkYr/W5/+ylhwSIPBkBSDq6AQyWQGUv+jLThg3nrFatU8D
RxtLhhYzX+BOVOjRyKSUGFoqvbhe2mN9kaXYBU4xRuexYD0ZYCcYqGJrDgubNmnPhNmEYf4a
+x3adntaFX6SA9Biln0bE</vt:lpwstr>
  </property>
  <property fmtid="{D5CDD505-2E9C-101B-9397-08002B2CF9AE}" pid="3" name="_ms_pID_7253431">
    <vt:lpwstr>D8O3VmwI+Z+PlISGjFExb4WrgeTq4XPkfm0hCre81xp56PEebhl
XYYXFD11XlLvvike5JRQtmqtTp4NshrAT8MsoZP7ICMzMUYFkHT930bCAaaAhcJX/MpzdKQQ
4Hyq5K+q74HwhApKetItk1FOE2x06JQRrdmUyTTBnHF0jbdXNYG1uTWPm9eJFNsKgN98Nr25
s3UqtHQxxlK3pQexaSvmzHwV41HRA6xXiARy3iGtqp</vt:lpwstr>
  </property>
  <property fmtid="{D5CDD505-2E9C-101B-9397-08002B2CF9AE}" pid="4" name="_ms_pID_7253432">
    <vt:lpwstr>oNeTSWQYm0V5/MXRxHPt5ydn4yE2/u
OQM/XRq8IseLeSeO9Eh/26gAvz5+qhierc1T8lvMZuPaU36C/9G9PuxqRsVgLFiPPxNFudRA
AGuFqScwKMQtVeOuWcxq2qiNRCNBrGLp0A0L1Uba+TxrBvw/TowZdC4rQ07UpqVflcfepn32
QtuRfZiZW20W7j/yyk5RsN1Kd44oVQTQuz4kuVKSNALeLaLc5hVkRqeL3TvVNn/</vt:lpwstr>
  </property>
  <property fmtid="{D5CDD505-2E9C-101B-9397-08002B2CF9AE}" pid="5" name="_ms_pID_7253433">
    <vt:lpwstr>OZ31sW5W4
1++nvbQyLnNmMOnfXeqLBhOdakc=</vt:lpwstr>
  </property>
  <property fmtid="{D5CDD505-2E9C-101B-9397-08002B2CF9AE}" pid="6" name="_2015_ms_pID_725343">
    <vt:lpwstr>(3)M8vsE/wJ24qcKxQmo4AzIPfLoXax7K3JMZBJ8ztDPko/SVrMoveBhxzhMkIXgv8TzbTnHX7R
z5aQ0CwKF9pl+LmHw/YNhPfTyXjuVLJgjAz3wvaAr7+DujX50h98bUYuBlyXtBlgX/HGeQYI
LthUr2snWv5l74UzO9dj8zvuhfK2PQHnBwMqiArh5kcZI3XLb+ZJRiqB7hWMLCbm7OuDkXSO
XObNt5BeqqsbHxf7aM</vt:lpwstr>
  </property>
  <property fmtid="{D5CDD505-2E9C-101B-9397-08002B2CF9AE}" pid="7" name="_2015_ms_pID_7253431">
    <vt:lpwstr>BJ+RDjnBOdRKWgz95jYIfuQWEbcwvdXb714OTvNPjSrl4S0AxKSduL
LBC3eMKFNJhO2CP3Pskm9RDopncAz0xee+9u5f11mzIMe4BEa25xtJLQ7O8eJ1NFJaZL5gyN
tH/417mUxNmwWhNVQsZR3Vl05VnxupcggsvnW0JjLpjvwNLxP5PUGPpIY7g2gbIQtteHh19m
yhqHk7Tq5yIcsRDNlqzfCwYt0eYNFkzUBPkg</vt:lpwstr>
  </property>
  <property fmtid="{D5CDD505-2E9C-101B-9397-08002B2CF9AE}" pid="8" name="_2015_ms_pID_7253432">
    <vt:lpwstr>sseNkd7X2F3PERaRaYKLK2A=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0x0101003C4C8F31E74DF74E8FCFF284B4431CE2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</Properties>
</file>