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9227D730-539F-4966-BABA-F47847A7AF9B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,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51" l="1"/>
  <c r="D61" i="51"/>
  <c r="C52" i="51"/>
  <c r="D52" i="51"/>
  <c r="B52" i="51"/>
  <c r="B61" i="51" s="1"/>
  <c r="C52" i="32"/>
  <c r="D52" i="32"/>
  <c r="B52" i="32"/>
  <c r="C61" i="32" l="1"/>
  <c r="D61" i="32"/>
  <c r="B61" i="32"/>
  <c r="C53" i="46" l="1"/>
  <c r="D53" i="46"/>
  <c r="C62" i="54"/>
  <c r="B62" i="54"/>
  <c r="C62" i="50"/>
  <c r="B62" i="50"/>
  <c r="C53" i="54"/>
  <c r="B53" i="54"/>
  <c r="C53" i="50"/>
  <c r="B53" i="50"/>
  <c r="C61" i="57"/>
  <c r="B61" i="57"/>
  <c r="C61" i="49"/>
  <c r="B61" i="49"/>
  <c r="C61" i="48"/>
  <c r="B61" i="48"/>
  <c r="C52" i="57"/>
  <c r="B52" i="57"/>
  <c r="C52" i="49"/>
  <c r="B52" i="49"/>
  <c r="C52" i="48"/>
  <c r="B52" i="48"/>
  <c r="C61" i="47"/>
  <c r="B61" i="47"/>
  <c r="C52" i="47"/>
  <c r="B52" i="47"/>
  <c r="D62" i="56"/>
  <c r="C62" i="56"/>
  <c r="B62" i="56"/>
  <c r="D62" i="53"/>
  <c r="C62" i="53"/>
  <c r="B62" i="53"/>
  <c r="D62" i="52"/>
  <c r="C62" i="52"/>
  <c r="B62" i="52"/>
  <c r="D53" i="56"/>
  <c r="C53" i="56"/>
  <c r="B53" i="56"/>
  <c r="D53" i="53"/>
  <c r="C53" i="53"/>
  <c r="B53" i="53"/>
  <c r="D53" i="52"/>
  <c r="C53" i="52"/>
  <c r="B53" i="52"/>
  <c r="C62" i="46"/>
  <c r="D62" i="46"/>
  <c r="B62" i="46"/>
  <c r="B53" i="46"/>
  <c r="E67" i="31"/>
  <c r="C67" i="31"/>
  <c r="D66" i="31"/>
  <c r="B66" i="31"/>
  <c r="E67" i="29"/>
  <c r="D66" i="29"/>
  <c r="C67" i="29"/>
  <c r="B66" i="29"/>
  <c r="E58" i="31"/>
  <c r="C58" i="31"/>
  <c r="D57" i="31"/>
  <c r="B57" i="31"/>
  <c r="E58" i="29"/>
  <c r="D57" i="29"/>
  <c r="C58" i="29"/>
  <c r="B57" i="29"/>
  <c r="C41" i="57" l="1"/>
  <c r="C43" i="57" s="1"/>
  <c r="C50" i="57" s="1"/>
  <c r="C64" i="57" s="1"/>
  <c r="B41" i="57"/>
  <c r="C39" i="57"/>
  <c r="B39" i="57"/>
  <c r="C30" i="57"/>
  <c r="B30" i="57"/>
  <c r="C25" i="57"/>
  <c r="C18" i="57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C44" i="54" s="1"/>
  <c r="C51" i="54" s="1"/>
  <c r="C65" i="54" s="1"/>
  <c r="B42" i="54"/>
  <c r="B44" i="54" s="1"/>
  <c r="B51" i="54" s="1"/>
  <c r="B65" i="54" s="1"/>
  <c r="C40" i="54"/>
  <c r="B40" i="54"/>
  <c r="C30" i="54"/>
  <c r="B30" i="54"/>
  <c r="B26" i="54"/>
  <c r="C18" i="54"/>
  <c r="C26" i="54" s="1"/>
  <c r="B18" i="54"/>
  <c r="C42" i="53"/>
  <c r="D42" i="53"/>
  <c r="B42" i="53"/>
  <c r="B17" i="53" s="1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D42" i="52"/>
  <c r="B42" i="52"/>
  <c r="B17" i="52" s="1"/>
  <c r="D44" i="52"/>
  <c r="D51" i="52" s="1"/>
  <c r="C17" i="52"/>
  <c r="D40" i="52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50" i="51"/>
  <c r="D43" i="51"/>
  <c r="D41" i="51"/>
  <c r="D17" i="51" s="1"/>
  <c r="C41" i="51"/>
  <c r="C43" i="51" s="1"/>
  <c r="C50" i="51" s="1"/>
  <c r="B41" i="51"/>
  <c r="B17" i="51" s="1"/>
  <c r="D39" i="51"/>
  <c r="C39" i="5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43" i="49"/>
  <c r="B50" i="49" s="1"/>
  <c r="B64" i="49" s="1"/>
  <c r="C41" i="49"/>
  <c r="C43" i="49" s="1"/>
  <c r="C50" i="49" s="1"/>
  <c r="C64" i="49" s="1"/>
  <c r="B41" i="49"/>
  <c r="C39" i="49"/>
  <c r="B39" i="49"/>
  <c r="C30" i="49"/>
  <c r="B30" i="49"/>
  <c r="B25" i="49"/>
  <c r="C18" i="49"/>
  <c r="C25" i="49" s="1"/>
  <c r="B18" i="49"/>
  <c r="B43" i="57" l="1"/>
  <c r="B50" i="57" s="1"/>
  <c r="B64" i="57" s="1"/>
  <c r="B44" i="56"/>
  <c r="B51" i="56" s="1"/>
  <c r="B65" i="56" s="1"/>
  <c r="B26" i="56"/>
  <c r="C65" i="56"/>
  <c r="C26" i="56"/>
  <c r="D65" i="56"/>
  <c r="D26" i="56"/>
  <c r="D65" i="53"/>
  <c r="D26" i="53"/>
  <c r="C65" i="53"/>
  <c r="C26" i="53"/>
  <c r="B26" i="53"/>
  <c r="B44" i="53"/>
  <c r="B51" i="53" s="1"/>
  <c r="B65" i="53" s="1"/>
  <c r="B44" i="52"/>
  <c r="B51" i="52" s="1"/>
  <c r="B65" i="52" s="1"/>
  <c r="C65" i="52"/>
  <c r="C26" i="52"/>
  <c r="D17" i="52"/>
  <c r="B26" i="52"/>
  <c r="B64" i="51"/>
  <c r="B25" i="51"/>
  <c r="D64" i="51"/>
  <c r="D25" i="51"/>
  <c r="C17" i="51"/>
  <c r="D65" i="52" l="1"/>
  <c r="D26" i="52"/>
  <c r="C64" i="51"/>
  <c r="C25" i="51"/>
  <c r="C43" i="48" l="1"/>
  <c r="C50" i="48" s="1"/>
  <c r="C64" i="48" s="1"/>
  <c r="C41" i="48"/>
  <c r="B41" i="48"/>
  <c r="C39" i="48"/>
  <c r="B39" i="48"/>
  <c r="B43" i="48" s="1"/>
  <c r="B50" i="48" s="1"/>
  <c r="B64" i="48" s="1"/>
  <c r="C30" i="48"/>
  <c r="B30" i="48"/>
  <c r="C25" i="48"/>
  <c r="C18" i="48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44" i="46" s="1"/>
  <c r="C51" i="46" s="1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43" i="32" s="1"/>
  <c r="D50" i="32" s="1"/>
  <c r="D30" i="32"/>
  <c r="D18" i="32"/>
  <c r="D16" i="32"/>
  <c r="C41" i="32"/>
  <c r="C17" i="32" s="1"/>
  <c r="C39" i="32"/>
  <c r="C30" i="32"/>
  <c r="C18" i="32"/>
  <c r="C16" i="32"/>
  <c r="B41" i="32"/>
  <c r="B39" i="32"/>
  <c r="B43" i="32" s="1"/>
  <c r="B50" i="32" s="1"/>
  <c r="B30" i="32"/>
  <c r="B18" i="32"/>
  <c r="B17" i="32"/>
  <c r="B25" i="32" s="1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44" i="46" l="1"/>
  <c r="B51" i="46" s="1"/>
  <c r="B65" i="46" s="1"/>
  <c r="D65" i="46"/>
  <c r="D26" i="46"/>
  <c r="C65" i="46"/>
  <c r="C26" i="46"/>
  <c r="B26" i="46"/>
  <c r="C43" i="32"/>
  <c r="C50" i="32" s="1"/>
  <c r="C64" i="32" s="1"/>
  <c r="D64" i="32"/>
  <c r="D25" i="32"/>
  <c r="C25" i="32"/>
  <c r="B64" i="32"/>
  <c r="C49" i="31"/>
  <c r="C56" i="31" s="1"/>
  <c r="C70" i="31" s="1"/>
  <c r="E49" i="31"/>
  <c r="E56" i="31" s="1"/>
  <c r="E70" i="31" s="1"/>
  <c r="C31" i="31"/>
  <c r="B69" i="31"/>
  <c r="B30" i="31"/>
  <c r="E47" i="29" l="1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<sst xmlns="http://schemas.openxmlformats.org/spreadsheetml/2006/main" count="1655" uniqueCount="107">
  <si>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</si>
  <si>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</si>
  <si>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</si>
  <si>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</si>
  <si>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</si>
  <si>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</si>
  <si>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</si>
  <si>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</si>
  <si>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</si>
  <si>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</si>
  <si>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</si>
  <si>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</si>
  <si>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</si>
  <si>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</si>
  <si>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</si>
  <si>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</si>
  <si>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</si>
  <si>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</si>
  <si>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</si>
  <si>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</si>
  <si>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</si>
  <si>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</si>
  <si>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</si>
  <si>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</si>
  <si>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</si>
  <si>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</si>
  <si>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</si>
  <si>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</si>
  <si>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</si>
  <si>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</si>
  <si>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</si>
  <si>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</si>
  <si>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</si>
  <si>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</si>
  <si>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</si>
  <si>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</si>
  <si>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</si>
  <si>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</si>
  <si>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</si>
  <si>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RedCap primary choice for FR1 TDD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</si>
  <si>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</si>
  <si>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</si>
  <si>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</si>
  <si>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</si>
  <si>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</si>
  <si>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</si>
  <si>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</si>
  <si>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</si>
  <si>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</si>
  <si>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</si>
  <si>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</si>
  <si>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</si>
  <si>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</si>
  <si>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</si>
  <si>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</si>
  <si>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</si>
  <si>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</si>
  <si>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</si>
  <si>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</si>
  <si>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</si>
  <si>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</si>
  <si>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</si>
  <si>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</si>
  <si>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</si>
  <si>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</si>
  <si>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</si>
  <si>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</si>
  <si>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</si>
  <si>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</si>
  <si>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</si>
  <si>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</si>
  <si>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</si>
  <si>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</si>
  <si>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</si>
  <si>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</si>
  <si>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</si>
  <si>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</si>
  <si>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</si>
  <si>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>gNB: based on CE SI agreement</t>
    </r>
    <r>
      <rPr>
        <sz val="11"/>
        <color rgb="FFFF0000"/>
        <rFont val="Times New Roman"/>
        <family val="1"/>
      </rPr>
      <t xml:space="preserve"> (192 for 4GHz and 2.6GHz, and 16 for 700MHz)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</si>
  <si>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trike/>
        <sz val="11"/>
        <color rgb="FFFF0000"/>
        <rFont val="Times New Roman"/>
        <family val="1"/>
      </rPr>
      <t>this line is added for MCL calculation</t>
    </r>
    <r>
      <rPr>
        <sz val="11"/>
        <color rgb="FFFF0000"/>
        <rFont val="Times New Roman"/>
        <family val="1"/>
      </rPr>
      <t>64 for 2.6GHz and 4GHz,  2 or 4 TXRUs for 700MHz)</t>
    </r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</si>
  <si>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</t>
    </r>
  </si>
  <si>
    <t>Based on CE SI agreement: 
For 4GHz frequency, 24 and 33 dBm/MHz
For 2.6 GHz frequency, 33 dBm/MHz
For 700MH, 36 dBm/MHz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</si>
  <si>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</si>
  <si>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</si>
  <si>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</si>
  <si>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</si>
  <si>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</si>
  <si>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</si>
  <si>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</si>
  <si>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</si>
  <si>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</si>
  <si>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</si>
  <si>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</si>
  <si>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</si>
  <si>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</si>
  <si>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</si>
  <si>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Urban, 2.6GHz (TDD, </t>
    </r>
    <r>
      <rPr>
        <b/>
        <sz val="11"/>
        <color rgb="FFFF0000"/>
        <rFont val="Times New Roman"/>
        <family val="1"/>
      </rPr>
      <t>DDDDDDDSUU (S: 6D:4G:4U)</t>
    </r>
    <r>
      <rPr>
        <b/>
        <sz val="11"/>
        <color theme="1"/>
        <rFont val="Times New Roman"/>
        <family val="1"/>
      </rPr>
      <t>)</t>
    </r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</si>
  <si>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</si>
  <si>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</si>
  <si>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</si>
  <si>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r>
      <t>Varying across different channels,</t>
    </r>
    <r>
      <rPr>
        <sz val="11"/>
        <color rgb="FFFF0000"/>
        <rFont val="Times New Roman"/>
        <family val="1"/>
      </rPr>
      <t xml:space="preserve"> limited by max UE bandwidth.</t>
    </r>
  </si>
  <si>
    <r>
      <t xml:space="preserve">Varying across different channels, </t>
    </r>
    <r>
      <rPr>
        <sz val="11"/>
        <color rgb="FFFF0000"/>
        <rFont val="Times New Roman"/>
        <family val="1"/>
      </rPr>
      <t>limited by max UE bandwidth.</t>
    </r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</si>
  <si>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</si>
  <si>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</si>
  <si>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</si>
  <si>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</si>
  <si>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capability. For FR1, the value is supposed to be equal to 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</si>
</sst>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2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165" fontId="9" fillId="5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31" activePane="bottomRight" state="frozen"/>
      <selection pane="topRight"/>
      <selection pane="bottomLeft"/>
      <selection pane="bottomRight" activeCell="J37" sqref="J37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16384" width="9" style="1"/>
  </cols>
  <sheetData>
    <row r="1" spans="1:6" ht="15" x14ac:dyDescent="0.15">
      <c r="A1" s="30" t="s">
        <v>50</v>
      </c>
    </row>
    <row r="2" spans="1:6" ht="30" x14ac:dyDescent="0.15">
      <c r="A2" s="21" t="s">
        <v>51</v>
      </c>
    </row>
    <row r="3" spans="1:6" ht="15" x14ac:dyDescent="0.15">
      <c r="A3" s="9" t="s">
        <v>52</v>
      </c>
    </row>
    <row r="5" spans="1:6" ht="28.35" customHeight="1" x14ac:dyDescent="0.15">
      <c r="A5" s="3" t="s">
        <v>0</v>
      </c>
      <c r="B5" s="52" t="s">
        <v>96</v>
      </c>
      <c r="C5" s="52"/>
      <c r="D5" s="52"/>
      <c r="E5" s="52"/>
      <c r="F5" s="52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39</v>
      </c>
    </row>
    <row r="9" spans="1:6" ht="15" x14ac:dyDescent="0.15">
      <c r="A9" s="15" t="s">
        <v>40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7" t="s">
        <v>97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5"/>
    </row>
    <row r="17" spans="1:6" ht="45" x14ac:dyDescent="0.15">
      <c r="A17" s="15" t="s">
        <v>56</v>
      </c>
      <c r="B17" s="2">
        <v>192</v>
      </c>
      <c r="C17" s="2">
        <v>192</v>
      </c>
      <c r="D17" s="6">
        <v>1</v>
      </c>
      <c r="E17" s="6">
        <v>1</v>
      </c>
      <c r="F17" s="27" t="s">
        <v>78</v>
      </c>
    </row>
    <row r="18" spans="1:6" ht="45" x14ac:dyDescent="0.15">
      <c r="A18" s="15" t="s">
        <v>71</v>
      </c>
      <c r="B18" s="2">
        <v>64</v>
      </c>
      <c r="C18" s="2">
        <v>64</v>
      </c>
      <c r="D18" s="2">
        <v>64</v>
      </c>
      <c r="E18" s="2">
        <v>64</v>
      </c>
      <c r="F18" s="27" t="s">
        <v>79</v>
      </c>
    </row>
    <row r="19" spans="1:6" ht="60" x14ac:dyDescent="0.15">
      <c r="A19" s="32" t="s">
        <v>72</v>
      </c>
      <c r="B19" s="33">
        <v>4</v>
      </c>
      <c r="C19" s="33">
        <v>4</v>
      </c>
      <c r="D19" s="2">
        <v>1</v>
      </c>
      <c r="E19" s="2">
        <v>1</v>
      </c>
      <c r="F19" s="41" t="s">
        <v>80</v>
      </c>
    </row>
    <row r="20" spans="1:6" ht="60" x14ac:dyDescent="0.15">
      <c r="A20" s="15" t="s">
        <v>73</v>
      </c>
      <c r="B20" s="2">
        <v>33</v>
      </c>
      <c r="C20" s="2">
        <v>33</v>
      </c>
      <c r="D20" s="2" t="s">
        <v>28</v>
      </c>
      <c r="E20" s="2" t="s">
        <v>28</v>
      </c>
      <c r="F20" s="36" t="s">
        <v>81</v>
      </c>
    </row>
    <row r="21" spans="1:6" ht="45" x14ac:dyDescent="0.15">
      <c r="A21" s="15" t="s">
        <v>74</v>
      </c>
      <c r="B21" s="2">
        <f>B20+10*LOG10(B9)</f>
        <v>53</v>
      </c>
      <c r="C21" s="2">
        <f>C20+10*LOG10(C9)</f>
        <v>53</v>
      </c>
      <c r="D21" s="6">
        <v>23</v>
      </c>
      <c r="E21" s="6">
        <v>23</v>
      </c>
      <c r="F21" s="36" t="s">
        <v>69</v>
      </c>
    </row>
    <row r="22" spans="1:6" ht="45" x14ac:dyDescent="0.15">
      <c r="A22" s="15" t="s">
        <v>41</v>
      </c>
      <c r="B22" s="2">
        <f>B20+10*LOG10(B46/1000000)</f>
        <v>45.375437381428746</v>
      </c>
      <c r="C22" s="2">
        <f>C20+10*LOG10(C47/1000000)</f>
        <v>51.57332496431269</v>
      </c>
      <c r="D22" s="6">
        <v>23</v>
      </c>
      <c r="E22" s="6">
        <v>23</v>
      </c>
      <c r="F22" s="27" t="s">
        <v>70</v>
      </c>
    </row>
    <row r="23" spans="1:6" ht="45" x14ac:dyDescent="0.15">
      <c r="A23" s="48" t="s">
        <v>88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42" t="s">
        <v>77</v>
      </c>
    </row>
    <row r="24" spans="1:6" ht="60" x14ac:dyDescent="0.15">
      <c r="A24" s="15" t="s">
        <v>57</v>
      </c>
      <c r="B24" s="2">
        <v>8</v>
      </c>
      <c r="C24" s="2">
        <v>8</v>
      </c>
      <c r="D24" s="6">
        <v>0</v>
      </c>
      <c r="E24" s="6">
        <v>0</v>
      </c>
      <c r="F24" s="36" t="s">
        <v>99</v>
      </c>
    </row>
    <row r="25" spans="1:6" ht="60" x14ac:dyDescent="0.15">
      <c r="A25" s="48" t="s">
        <v>95</v>
      </c>
      <c r="B25" s="33">
        <v>0</v>
      </c>
      <c r="C25" s="33">
        <v>0</v>
      </c>
      <c r="D25" s="2">
        <v>0</v>
      </c>
      <c r="E25" s="2">
        <v>0</v>
      </c>
      <c r="F25" s="40" t="s">
        <v>76</v>
      </c>
    </row>
    <row r="26" spans="1:6" ht="75" x14ac:dyDescent="0.15">
      <c r="A26" s="21" t="s">
        <v>82</v>
      </c>
      <c r="B26" s="18">
        <v>8</v>
      </c>
      <c r="C26" s="18">
        <v>12</v>
      </c>
      <c r="D26" s="2">
        <v>0</v>
      </c>
      <c r="E26" s="2">
        <v>0</v>
      </c>
      <c r="F26" s="38" t="s">
        <v>105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.75" customHeight="1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43</v>
      </c>
      <c r="B30" s="2">
        <f>B22+B23+B26+B27-B29</f>
        <v>63.146649928625379</v>
      </c>
      <c r="C30" s="19" t="s">
        <v>28</v>
      </c>
      <c r="D30" s="6">
        <f>D22+D23+D26+D27-D29</f>
        <v>22</v>
      </c>
      <c r="E30" s="19" t="s">
        <v>28</v>
      </c>
      <c r="F30" s="27" t="s">
        <v>42</v>
      </c>
    </row>
    <row r="31" spans="1:6" ht="15" x14ac:dyDescent="0.15">
      <c r="A31" s="15" t="s">
        <v>44</v>
      </c>
      <c r="B31" s="19" t="s">
        <v>28</v>
      </c>
      <c r="C31" s="2">
        <f>C22+C23+C26-C28-C29</f>
        <v>73.344537511509316</v>
      </c>
      <c r="D31" s="19" t="s">
        <v>28</v>
      </c>
      <c r="E31" s="6">
        <f>E22+E23+E26-E28-E29</f>
        <v>22</v>
      </c>
      <c r="F31" s="27" t="s">
        <v>42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58</v>
      </c>
      <c r="B33" s="2">
        <v>4</v>
      </c>
      <c r="C33" s="2">
        <v>4</v>
      </c>
      <c r="D33" s="2">
        <v>192</v>
      </c>
      <c r="E33" s="2">
        <v>192</v>
      </c>
      <c r="F33" s="27" t="s">
        <v>78</v>
      </c>
    </row>
    <row r="34" spans="1:6" ht="75" x14ac:dyDescent="0.15">
      <c r="A34" s="32" t="s">
        <v>59</v>
      </c>
      <c r="B34" s="2">
        <v>4</v>
      </c>
      <c r="C34" s="2">
        <v>4</v>
      </c>
      <c r="D34" s="33">
        <v>4</v>
      </c>
      <c r="E34" s="33">
        <v>4</v>
      </c>
      <c r="F34" s="41" t="s">
        <v>106</v>
      </c>
    </row>
    <row r="35" spans="1:6" ht="45" x14ac:dyDescent="0.15">
      <c r="A35" s="37" t="s">
        <v>75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7" t="s">
        <v>77</v>
      </c>
    </row>
    <row r="36" spans="1:6" ht="60" x14ac:dyDescent="0.15">
      <c r="A36" s="15" t="s">
        <v>60</v>
      </c>
      <c r="B36" s="2">
        <v>0</v>
      </c>
      <c r="C36" s="2">
        <v>0</v>
      </c>
      <c r="D36" s="6">
        <v>8</v>
      </c>
      <c r="E36" s="6">
        <v>8</v>
      </c>
      <c r="F36" s="36" t="s">
        <v>99</v>
      </c>
    </row>
    <row r="37" spans="1:6" ht="60" x14ac:dyDescent="0.15">
      <c r="A37" s="39" t="s">
        <v>94</v>
      </c>
      <c r="B37" s="2">
        <v>0</v>
      </c>
      <c r="C37" s="2">
        <v>0</v>
      </c>
      <c r="D37" s="33">
        <v>0</v>
      </c>
      <c r="E37" s="33">
        <v>0</v>
      </c>
      <c r="F37" s="40" t="s">
        <v>76</v>
      </c>
    </row>
    <row r="38" spans="1:6" ht="75" x14ac:dyDescent="0.15">
      <c r="A38" s="17" t="s">
        <v>83</v>
      </c>
      <c r="B38" s="2">
        <v>0</v>
      </c>
      <c r="C38" s="2">
        <v>0</v>
      </c>
      <c r="D38" s="18">
        <v>8</v>
      </c>
      <c r="E38" s="18">
        <v>12</v>
      </c>
      <c r="F38" s="38" t="s">
        <v>105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53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84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84</v>
      </c>
    </row>
    <row r="44" spans="1:6" ht="45" x14ac:dyDescent="0.15">
      <c r="A44" s="15" t="s">
        <v>61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62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63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101</v>
      </c>
    </row>
    <row r="47" spans="1:6" ht="30" x14ac:dyDescent="0.15">
      <c r="A47" s="17" t="s">
        <v>64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26" t="s">
        <v>101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 x14ac:dyDescent="0.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 x14ac:dyDescent="0.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26" t="s">
        <v>45</v>
      </c>
    </row>
    <row r="51" spans="1:6" ht="15" x14ac:dyDescent="0.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26" t="s">
        <v>45</v>
      </c>
    </row>
    <row r="52" spans="1:6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6" ht="30" x14ac:dyDescent="0.15">
      <c r="A53" s="15" t="s">
        <v>54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46</v>
      </c>
    </row>
    <row r="54" spans="1:6" ht="30" x14ac:dyDescent="0.15">
      <c r="A54" s="15" t="s">
        <v>55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46</v>
      </c>
    </row>
    <row r="55" spans="1:6" ht="30" x14ac:dyDescent="0.15">
      <c r="A55" s="15" t="s">
        <v>47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85</v>
      </c>
    </row>
    <row r="56" spans="1:6" ht="30" x14ac:dyDescent="0.15">
      <c r="A56" s="15" t="s">
        <v>48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85</v>
      </c>
    </row>
    <row r="57" spans="1:6" ht="30" x14ac:dyDescent="0.15">
      <c r="A57" s="9" t="s">
        <v>66</v>
      </c>
      <c r="B57" s="8">
        <f>B30+B35+B38-B39-B55</f>
        <v>163.97121254719667</v>
      </c>
      <c r="C57" s="8" t="s">
        <v>28</v>
      </c>
      <c r="D57" s="8">
        <f>D30+D35+D38-D39-D55</f>
        <v>156.60818753952378</v>
      </c>
      <c r="E57" s="8" t="s">
        <v>28</v>
      </c>
      <c r="F57" s="28" t="s">
        <v>89</v>
      </c>
    </row>
    <row r="58" spans="1:6" ht="33.75" customHeight="1" x14ac:dyDescent="0.15">
      <c r="A58" s="9" t="s">
        <v>65</v>
      </c>
      <c r="B58" s="8" t="s">
        <v>28</v>
      </c>
      <c r="C58" s="8">
        <f>C31+C35+C38-C39-C56</f>
        <v>164.47121254719667</v>
      </c>
      <c r="D58" s="8" t="s">
        <v>28</v>
      </c>
      <c r="E58" s="8">
        <f>E31+E35+E38-E39-E56</f>
        <v>151.13697499232717</v>
      </c>
      <c r="F58" s="28" t="s">
        <v>89</v>
      </c>
    </row>
    <row r="59" spans="1:6" ht="15" x14ac:dyDescent="0.15">
      <c r="A59" s="4" t="s">
        <v>21</v>
      </c>
      <c r="B59" s="5"/>
      <c r="C59" s="5"/>
      <c r="D59" s="5"/>
      <c r="E59" s="5"/>
      <c r="F59" s="25"/>
    </row>
    <row r="60" spans="1:6" ht="36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3" t="s">
        <v>104</v>
      </c>
    </row>
    <row r="61" spans="1:6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4"/>
    </row>
    <row r="62" spans="1:6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4"/>
    </row>
    <row r="63" spans="1:6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4"/>
    </row>
    <row r="64" spans="1:6" ht="36" customHeight="1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4"/>
    </row>
    <row r="65" spans="1:6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5"/>
    </row>
    <row r="66" spans="1:6" ht="30" x14ac:dyDescent="0.15">
      <c r="A66" s="9" t="s">
        <v>67</v>
      </c>
      <c r="B66" s="8">
        <f>B57-B61+B63-B64+B65</f>
        <v>130.16121254719667</v>
      </c>
      <c r="C66" s="8" t="s">
        <v>28</v>
      </c>
      <c r="D66" s="8">
        <f>D57-D61+D63-D64+D65</f>
        <v>122.79818753952378</v>
      </c>
      <c r="E66" s="8" t="s">
        <v>28</v>
      </c>
      <c r="F66" s="28" t="s">
        <v>49</v>
      </c>
    </row>
    <row r="67" spans="1:6" ht="30" x14ac:dyDescent="0.15">
      <c r="A67" s="9" t="s">
        <v>68</v>
      </c>
      <c r="B67" s="8" t="s">
        <v>28</v>
      </c>
      <c r="C67" s="8">
        <f>C58-C62+C63-C64+C65</f>
        <v>133.74121254719668</v>
      </c>
      <c r="D67" s="8" t="s">
        <v>28</v>
      </c>
      <c r="E67" s="8">
        <f>E58-E62+E63-E64+E65</f>
        <v>120.40697499232718</v>
      </c>
      <c r="F67" s="28" t="s">
        <v>49</v>
      </c>
    </row>
    <row r="69" spans="1:6" ht="15" x14ac:dyDescent="0.15">
      <c r="A69" s="9" t="s">
        <v>86</v>
      </c>
      <c r="B69" s="8">
        <f>B22+B27-B55+B26+B38</f>
        <v>155.20000000000005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49</v>
      </c>
    </row>
    <row r="70" spans="1:6" ht="15" x14ac:dyDescent="0.15">
      <c r="A70" s="9" t="s">
        <v>87</v>
      </c>
      <c r="B70" s="8" t="s">
        <v>28</v>
      </c>
      <c r="C70" s="8">
        <f>C22-C28-C56+C26+C38</f>
        <v>155.70000000000005</v>
      </c>
      <c r="D70" s="8" t="s">
        <v>28</v>
      </c>
      <c r="E70" s="8">
        <f>E22-E28-E56+E26+E38</f>
        <v>142.36576244513054</v>
      </c>
      <c r="F70" s="28" t="s">
        <v>49</v>
      </c>
    </row>
    <row r="74" spans="1:6" x14ac:dyDescent="0.15">
      <c r="E74" s="11"/>
    </row>
    <row r="77" spans="1:6" s="22" customFormat="1" ht="15" x14ac:dyDescent="0.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102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33.334237554869496</v>
      </c>
      <c r="C17" s="2">
        <f>C15+10*LOG10(C42/1000000)</f>
        <v>33.334237554869496</v>
      </c>
      <c r="D17" s="2">
        <f>D15+10*LOG10(D42/1000000)</f>
        <v>33.334237554869496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51.105450102066122</v>
      </c>
      <c r="C26" s="2">
        <f>C17+C18+C21-C23-C24</f>
        <v>51.105450102066122</v>
      </c>
      <c r="D26" s="2">
        <f>D17+D18+D21-D23-D24</f>
        <v>51.105450102066122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-4.0999999999999996</v>
      </c>
      <c r="C46" s="18">
        <v>-0.4</v>
      </c>
      <c r="D46" s="18">
        <v>4.5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158.87121254719665</v>
      </c>
      <c r="C53" s="8">
        <f t="shared" ref="C53:D53" si="1">C26+C30+C33-C34-C51</f>
        <v>152.17121254719666</v>
      </c>
      <c r="D53" s="8">
        <f t="shared" si="1"/>
        <v>147.27121254719665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128.14121254719666</v>
      </c>
      <c r="C62" s="8">
        <f t="shared" ref="C62:D62" si="2">C53-C57+C58-C59+C60</f>
        <v>121.44121254719667</v>
      </c>
      <c r="D62" s="8">
        <f t="shared" si="2"/>
        <v>116.54121254719666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150.10000000000002</v>
      </c>
      <c r="C65" s="8">
        <f>C17-C23-C51+C21+C33</f>
        <v>146.40000000000003</v>
      </c>
      <c r="D65" s="8">
        <f>D17-D23-D51+D21+D33</f>
        <v>141.50000000000003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102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44.126050015345747</v>
      </c>
      <c r="C17" s="2">
        <f>C15+10*LOG10(C42/1000000)</f>
        <v>44.126050015345747</v>
      </c>
      <c r="D17" s="2">
        <f>D15+10*LOG10(D42/1000000)</f>
        <v>44.126050015345747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61.89726256254238</v>
      </c>
      <c r="C26" s="2">
        <f>C17+C18+C21-C23-C24</f>
        <v>61.89726256254238</v>
      </c>
      <c r="D26" s="2">
        <f>D17+D18+D21-D23-D24</f>
        <v>61.89726256254238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-6.6</v>
      </c>
      <c r="C46" s="18">
        <v>-3.1</v>
      </c>
      <c r="D46" s="18">
        <v>0.9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161.37121254719665</v>
      </c>
      <c r="C53" s="8">
        <f t="shared" ref="C53:D53" si="1">C26+C30+C33-C34-C51</f>
        <v>154.87121254719665</v>
      </c>
      <c r="D53" s="8">
        <f t="shared" si="1"/>
        <v>150.87121254719665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130.64121254719666</v>
      </c>
      <c r="C62" s="8">
        <f t="shared" ref="C62:D62" si="2">C53-C57+C58-C59+C60</f>
        <v>124.14121254719666</v>
      </c>
      <c r="D62" s="8">
        <f t="shared" si="2"/>
        <v>120.14121254719666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152.60000000000002</v>
      </c>
      <c r="C65" s="8">
        <f>C17-C23-C51+C21+C33</f>
        <v>149.10000000000002</v>
      </c>
      <c r="D65" s="8">
        <f>D17-D23-D51+D21+D33</f>
        <v>145.10000000000002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102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19" t="s">
        <v>28</v>
      </c>
      <c r="C25" s="19" t="s">
        <v>28</v>
      </c>
    </row>
    <row r="26" spans="1:3" ht="15" x14ac:dyDescent="0.15">
      <c r="A26" s="15" t="s">
        <v>44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49" t="s">
        <v>53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61</v>
      </c>
      <c r="B39" s="19" t="s">
        <v>28</v>
      </c>
      <c r="C39" s="19" t="s">
        <v>28</v>
      </c>
    </row>
    <row r="40" spans="1:3" ht="45" x14ac:dyDescent="0.15">
      <c r="A40" s="15" t="s">
        <v>62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63</v>
      </c>
      <c r="B41" s="2" t="s">
        <v>28</v>
      </c>
      <c r="C41" s="2" t="s">
        <v>28</v>
      </c>
    </row>
    <row r="42" spans="1:3" ht="28.5" x14ac:dyDescent="0.15">
      <c r="A42" s="50" t="s">
        <v>64</v>
      </c>
      <c r="B42" s="2">
        <f>2*360*1000</f>
        <v>720000</v>
      </c>
      <c r="C42" s="2">
        <f>2*360*1000</f>
        <v>720000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-6</v>
      </c>
      <c r="C46" s="18">
        <v>-6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 t="s">
        <v>28</v>
      </c>
      <c r="C48" s="6" t="s">
        <v>28</v>
      </c>
    </row>
    <row r="49" spans="1:3" ht="33.75" customHeight="1" x14ac:dyDescent="0.15">
      <c r="A49" s="15" t="s">
        <v>55</v>
      </c>
      <c r="B49" s="6">
        <v>0</v>
      </c>
      <c r="C49" s="6">
        <v>0</v>
      </c>
    </row>
    <row r="50" spans="1:3" ht="30" x14ac:dyDescent="0.15">
      <c r="A50" s="15" t="s">
        <v>47</v>
      </c>
      <c r="B50" s="19" t="s">
        <v>28</v>
      </c>
      <c r="C50" s="19" t="s">
        <v>28</v>
      </c>
    </row>
    <row r="51" spans="1:3" ht="30" x14ac:dyDescent="0.15">
      <c r="A51" s="15" t="s">
        <v>48</v>
      </c>
      <c r="B51" s="2">
        <f>B44+B46+B47-B49</f>
        <v>-114.42667503568734</v>
      </c>
      <c r="C51" s="2">
        <f>C44+C46+C47-C49</f>
        <v>-114.42667503568734</v>
      </c>
    </row>
    <row r="52" spans="1:3" ht="30" x14ac:dyDescent="0.15">
      <c r="A52" s="51" t="s">
        <v>66</v>
      </c>
      <c r="B52" s="44" t="s">
        <v>28</v>
      </c>
      <c r="C52" s="44" t="s">
        <v>28</v>
      </c>
    </row>
    <row r="53" spans="1:3" ht="30" x14ac:dyDescent="0.15">
      <c r="A53" s="9" t="s">
        <v>65</v>
      </c>
      <c r="B53" s="8">
        <f>B26+B30+B33-B34-B51</f>
        <v>154.19788758288396</v>
      </c>
      <c r="C53" s="8">
        <f>C26+C30+C33-C34-C51</f>
        <v>151.19788758288396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49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1" t="s">
        <v>67</v>
      </c>
      <c r="B61" s="44" t="s">
        <v>28</v>
      </c>
      <c r="C61" s="44" t="s">
        <v>28</v>
      </c>
    </row>
    <row r="62" spans="1:3" ht="30" x14ac:dyDescent="0.15">
      <c r="A62" s="9" t="s">
        <v>68</v>
      </c>
      <c r="B62" s="8">
        <f>B53-B57+B58-B59+B60</f>
        <v>123.46788758288398</v>
      </c>
      <c r="C62" s="8">
        <f>C53-C57+C58-C59+C60</f>
        <v>120.46788758288398</v>
      </c>
    </row>
    <row r="63" spans="1:3" x14ac:dyDescent="0.15">
      <c r="B63" s="14"/>
      <c r="C63" s="14"/>
    </row>
    <row r="64" spans="1:3" ht="15" x14ac:dyDescent="0.15">
      <c r="A64" s="51" t="s">
        <v>86</v>
      </c>
      <c r="B64" s="44" t="s">
        <v>28</v>
      </c>
      <c r="C64" s="44" t="s">
        <v>28</v>
      </c>
    </row>
    <row r="65" spans="1:3" ht="15" x14ac:dyDescent="0.15">
      <c r="A65" s="9" t="s">
        <v>87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J16" sqref="J1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102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41.57332496431269</v>
      </c>
      <c r="C17" s="2">
        <f>C15+10*LOG10(C42/1000000)</f>
        <v>41.57332496431269</v>
      </c>
      <c r="D17" s="2">
        <f>D15+10*LOG10(D42/1000000)</f>
        <v>41.57332496431269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59.344537511509316</v>
      </c>
      <c r="C26" s="2">
        <f>C17+C18+C21-C23-C24</f>
        <v>59.344537511509316</v>
      </c>
      <c r="D26" s="2">
        <f>D17+D18+D21-D23-D24</f>
        <v>59.344537511509316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-11</v>
      </c>
      <c r="C46" s="18">
        <v>-8</v>
      </c>
      <c r="D46" s="18">
        <v>-4.0999999999999996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165.77121254719668</v>
      </c>
      <c r="C53" s="8">
        <f t="shared" ref="C53:D53" si="1">C26+C30+C33-C34-C51</f>
        <v>159.77121254719668</v>
      </c>
      <c r="D53" s="8">
        <f t="shared" si="1"/>
        <v>155.87121254719665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135.04121254719669</v>
      </c>
      <c r="C62" s="8">
        <f t="shared" ref="C62:D62" si="2">C53-C57+C58-C59+C60</f>
        <v>129.04121254719669</v>
      </c>
      <c r="D62" s="8">
        <f t="shared" si="2"/>
        <v>125.14121254719666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157.00000000000006</v>
      </c>
      <c r="C65" s="8">
        <f>C17-C23-C51+C21+C33</f>
        <v>154.00000000000006</v>
      </c>
      <c r="D65" s="8">
        <f>D17-D23-D51+D21+D33</f>
        <v>150.10000000000002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102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30" x14ac:dyDescent="0.15">
      <c r="A7" s="15" t="s">
        <v>103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45" t="s">
        <v>63</v>
      </c>
      <c r="B41" s="33">
        <f>139*15*1000</f>
        <v>2085000</v>
      </c>
      <c r="C41" s="33">
        <f>139*15*1000</f>
        <v>2085000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-17.2</v>
      </c>
      <c r="C45" s="18">
        <v>-17.2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-121.00893940690227</v>
      </c>
      <c r="C50" s="2">
        <f>C43+C45+C47-C48</f>
        <v>-121.00893940690227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160.7801519540989</v>
      </c>
      <c r="C52" s="8">
        <f>C25+C30+C33-C34-C50</f>
        <v>157.7801519540989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126.9701519540989</v>
      </c>
      <c r="C61" s="8">
        <f>C52-C56+C58-C59+C60</f>
        <v>123.9701519540989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152.00893940690227</v>
      </c>
      <c r="C64" s="8">
        <f>C17+C22-C50+C21+C33</f>
        <v>152.00893940690227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31" activePane="bottomRight" state="frozen"/>
      <selection pane="topRight"/>
      <selection pane="bottomLeft"/>
      <selection pane="bottomRight" activeCell="G35" sqref="G35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7" width="20.25" style="1" customWidth="1"/>
    <col min="8" max="16384" width="9" style="1"/>
  </cols>
  <sheetData>
    <row r="1" spans="1:6" ht="15" x14ac:dyDescent="0.15">
      <c r="A1" s="30" t="s">
        <v>50</v>
      </c>
    </row>
    <row r="2" spans="1:6" ht="30" x14ac:dyDescent="0.15">
      <c r="A2" s="21" t="s">
        <v>51</v>
      </c>
    </row>
    <row r="3" spans="1:6" ht="15" x14ac:dyDescent="0.15">
      <c r="A3" s="9" t="s">
        <v>52</v>
      </c>
    </row>
    <row r="5" spans="1:6" ht="28.35" customHeight="1" x14ac:dyDescent="0.15">
      <c r="A5" s="3" t="s">
        <v>0</v>
      </c>
      <c r="B5" s="52" t="s">
        <v>96</v>
      </c>
      <c r="C5" s="52"/>
      <c r="D5" s="52"/>
      <c r="E5" s="52"/>
      <c r="F5" s="52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39</v>
      </c>
    </row>
    <row r="9" spans="1:6" ht="15" x14ac:dyDescent="0.15">
      <c r="A9" s="15" t="s">
        <v>40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7">
        <v>2000000</v>
      </c>
      <c r="D11" s="19" t="s">
        <v>28</v>
      </c>
      <c r="E11" s="46">
        <v>1000000</v>
      </c>
      <c r="F11" s="36" t="s">
        <v>98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5"/>
    </row>
    <row r="17" spans="1:6" ht="48.75" customHeight="1" x14ac:dyDescent="0.15">
      <c r="A17" s="15" t="s">
        <v>56</v>
      </c>
      <c r="B17" s="2">
        <v>192</v>
      </c>
      <c r="C17" s="2">
        <v>192</v>
      </c>
      <c r="D17" s="6">
        <v>1</v>
      </c>
      <c r="E17" s="6">
        <v>1</v>
      </c>
      <c r="F17" s="27" t="s">
        <v>78</v>
      </c>
    </row>
    <row r="18" spans="1:6" ht="45" x14ac:dyDescent="0.15">
      <c r="A18" s="15" t="s">
        <v>71</v>
      </c>
      <c r="B18" s="2">
        <v>64</v>
      </c>
      <c r="C18" s="2">
        <v>64</v>
      </c>
      <c r="D18" s="2">
        <v>64</v>
      </c>
      <c r="E18" s="2">
        <v>64</v>
      </c>
      <c r="F18" s="27" t="s">
        <v>79</v>
      </c>
    </row>
    <row r="19" spans="1:6" ht="60" x14ac:dyDescent="0.15">
      <c r="A19" s="32" t="s">
        <v>72</v>
      </c>
      <c r="B19" s="33">
        <v>4</v>
      </c>
      <c r="C19" s="33">
        <v>4</v>
      </c>
      <c r="D19" s="2">
        <v>1</v>
      </c>
      <c r="E19" s="2">
        <v>1</v>
      </c>
      <c r="F19" s="41" t="s">
        <v>80</v>
      </c>
    </row>
    <row r="20" spans="1:6" ht="60" x14ac:dyDescent="0.15">
      <c r="A20" s="15" t="s">
        <v>73</v>
      </c>
      <c r="B20" s="2">
        <v>33</v>
      </c>
      <c r="C20" s="2">
        <v>33</v>
      </c>
      <c r="D20" s="2" t="s">
        <v>28</v>
      </c>
      <c r="E20" s="2" t="s">
        <v>28</v>
      </c>
      <c r="F20" s="36" t="s">
        <v>81</v>
      </c>
    </row>
    <row r="21" spans="1:6" ht="45" x14ac:dyDescent="0.15">
      <c r="A21" s="15" t="s">
        <v>74</v>
      </c>
      <c r="B21" s="2">
        <f>B20+10*LOG10(B9)</f>
        <v>53</v>
      </c>
      <c r="C21" s="2">
        <f>C20+10*LOG10(C9)</f>
        <v>53</v>
      </c>
      <c r="D21" s="6">
        <v>23</v>
      </c>
      <c r="E21" s="6">
        <v>23</v>
      </c>
      <c r="F21" s="36" t="s">
        <v>69</v>
      </c>
    </row>
    <row r="22" spans="1:6" ht="45" x14ac:dyDescent="0.15">
      <c r="A22" s="15" t="s">
        <v>41</v>
      </c>
      <c r="B22" s="2">
        <f>B20+10*LOG10(B46/1000000)</f>
        <v>45.375437381428746</v>
      </c>
      <c r="C22" s="2">
        <f>C20+10*LOG10(C47/1000000)</f>
        <v>45.638726768652234</v>
      </c>
      <c r="D22" s="6">
        <v>23</v>
      </c>
      <c r="E22" s="6">
        <v>23</v>
      </c>
      <c r="F22" s="27" t="s">
        <v>70</v>
      </c>
    </row>
    <row r="23" spans="1:6" ht="45" x14ac:dyDescent="0.15">
      <c r="A23" s="48" t="s">
        <v>88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42" t="s">
        <v>77</v>
      </c>
    </row>
    <row r="24" spans="1:6" ht="60" x14ac:dyDescent="0.15">
      <c r="A24" s="15" t="s">
        <v>57</v>
      </c>
      <c r="B24" s="2">
        <v>8</v>
      </c>
      <c r="C24" s="2">
        <v>8</v>
      </c>
      <c r="D24" s="6">
        <v>-3</v>
      </c>
      <c r="E24" s="6">
        <v>-3</v>
      </c>
      <c r="F24" s="36" t="s">
        <v>99</v>
      </c>
    </row>
    <row r="25" spans="1:6" ht="60" x14ac:dyDescent="0.15">
      <c r="A25" s="48" t="s">
        <v>95</v>
      </c>
      <c r="B25" s="33">
        <v>0</v>
      </c>
      <c r="C25" s="33">
        <v>0</v>
      </c>
      <c r="D25" s="2">
        <v>0</v>
      </c>
      <c r="E25" s="2">
        <v>0</v>
      </c>
      <c r="F25" s="40" t="s">
        <v>76</v>
      </c>
    </row>
    <row r="26" spans="1:6" ht="75.75" customHeight="1" x14ac:dyDescent="0.15">
      <c r="A26" s="21" t="s">
        <v>82</v>
      </c>
      <c r="B26" s="18">
        <v>8</v>
      </c>
      <c r="C26" s="18">
        <v>12</v>
      </c>
      <c r="D26" s="2">
        <v>0</v>
      </c>
      <c r="E26" s="2">
        <v>0</v>
      </c>
      <c r="F26" s="38" t="s">
        <v>105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43</v>
      </c>
      <c r="B30" s="2">
        <f>B22+B23+B26+B27-B29</f>
        <v>63.146649928625379</v>
      </c>
      <c r="C30" s="19" t="s">
        <v>28</v>
      </c>
      <c r="D30" s="6">
        <f>D22+D23+D26+D27-D29</f>
        <v>19</v>
      </c>
      <c r="E30" s="19" t="s">
        <v>28</v>
      </c>
      <c r="F30" s="27" t="s">
        <v>42</v>
      </c>
    </row>
    <row r="31" spans="1:6" ht="15" x14ac:dyDescent="0.15">
      <c r="A31" s="15" t="s">
        <v>44</v>
      </c>
      <c r="B31" s="19" t="s">
        <v>28</v>
      </c>
      <c r="C31" s="2">
        <f>C22+C23+C26-C28-C29</f>
        <v>67.40993931584886</v>
      </c>
      <c r="D31" s="19" t="s">
        <v>28</v>
      </c>
      <c r="E31" s="6">
        <f>E22+E23+E26-E28-E29</f>
        <v>19</v>
      </c>
      <c r="F31" s="27" t="s">
        <v>42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58</v>
      </c>
      <c r="B33" s="2">
        <v>2</v>
      </c>
      <c r="C33" s="2">
        <v>2</v>
      </c>
      <c r="D33" s="2">
        <v>192</v>
      </c>
      <c r="E33" s="2">
        <v>192</v>
      </c>
      <c r="F33" s="27" t="s">
        <v>78</v>
      </c>
    </row>
    <row r="34" spans="1:6" ht="75" x14ac:dyDescent="0.15">
      <c r="A34" s="32" t="s">
        <v>59</v>
      </c>
      <c r="B34" s="2">
        <v>2</v>
      </c>
      <c r="C34" s="2">
        <v>2</v>
      </c>
      <c r="D34" s="33">
        <v>4</v>
      </c>
      <c r="E34" s="33">
        <v>4</v>
      </c>
      <c r="F34" s="41" t="s">
        <v>106</v>
      </c>
    </row>
    <row r="35" spans="1:6" ht="45" x14ac:dyDescent="0.15">
      <c r="A35" s="37" t="s">
        <v>75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7" t="s">
        <v>77</v>
      </c>
    </row>
    <row r="36" spans="1:6" ht="60" x14ac:dyDescent="0.15">
      <c r="A36" s="15" t="s">
        <v>60</v>
      </c>
      <c r="B36" s="2">
        <v>-3</v>
      </c>
      <c r="C36" s="2">
        <v>-3</v>
      </c>
      <c r="D36" s="6">
        <v>8</v>
      </c>
      <c r="E36" s="6">
        <v>8</v>
      </c>
      <c r="F36" s="36" t="s">
        <v>99</v>
      </c>
    </row>
    <row r="37" spans="1:6" ht="60" x14ac:dyDescent="0.15">
      <c r="A37" s="39" t="s">
        <v>94</v>
      </c>
      <c r="B37" s="2">
        <v>0</v>
      </c>
      <c r="C37" s="2">
        <v>0</v>
      </c>
      <c r="D37" s="33">
        <v>0</v>
      </c>
      <c r="E37" s="33">
        <v>0</v>
      </c>
      <c r="F37" s="40" t="s">
        <v>76</v>
      </c>
    </row>
    <row r="38" spans="1:6" ht="75" x14ac:dyDescent="0.15">
      <c r="A38" s="17" t="s">
        <v>83</v>
      </c>
      <c r="B38" s="2">
        <v>0</v>
      </c>
      <c r="C38" s="2">
        <v>0</v>
      </c>
      <c r="D38" s="18">
        <v>8</v>
      </c>
      <c r="E38" s="18">
        <v>12</v>
      </c>
      <c r="F38" s="38" t="s">
        <v>105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53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84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84</v>
      </c>
    </row>
    <row r="44" spans="1:6" ht="45" x14ac:dyDescent="0.15">
      <c r="A44" s="15" t="s">
        <v>61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62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63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100</v>
      </c>
    </row>
    <row r="47" spans="1:6" ht="30" x14ac:dyDescent="0.15">
      <c r="A47" s="17" t="s">
        <v>64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26" t="s">
        <v>101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 x14ac:dyDescent="0.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 x14ac:dyDescent="0.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26" t="s">
        <v>45</v>
      </c>
    </row>
    <row r="51" spans="1:7" ht="15" x14ac:dyDescent="0.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26" t="s">
        <v>45</v>
      </c>
    </row>
    <row r="52" spans="1:7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7" ht="30" x14ac:dyDescent="0.15">
      <c r="A53" s="15" t="s">
        <v>54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46</v>
      </c>
    </row>
    <row r="54" spans="1:7" ht="33.75" customHeight="1" x14ac:dyDescent="0.15">
      <c r="A54" s="15" t="s">
        <v>55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46</v>
      </c>
      <c r="G54" s="10"/>
    </row>
    <row r="55" spans="1:7" ht="30" x14ac:dyDescent="0.15">
      <c r="A55" s="15" t="s">
        <v>47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85</v>
      </c>
    </row>
    <row r="56" spans="1:7" ht="30" x14ac:dyDescent="0.15">
      <c r="A56" s="15" t="s">
        <v>48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85</v>
      </c>
    </row>
    <row r="57" spans="1:7" ht="30" x14ac:dyDescent="0.15">
      <c r="A57" s="9" t="s">
        <v>66</v>
      </c>
      <c r="B57" s="8">
        <f>B30+B35+B38-B39-B55</f>
        <v>157.77121254719668</v>
      </c>
      <c r="C57" s="8" t="s">
        <v>28</v>
      </c>
      <c r="D57" s="8">
        <f>D30+D35+D38-D39-D55</f>
        <v>153.60818753952378</v>
      </c>
      <c r="E57" s="8" t="s">
        <v>28</v>
      </c>
      <c r="F57" s="28" t="s">
        <v>89</v>
      </c>
    </row>
    <row r="58" spans="1:7" ht="30" x14ac:dyDescent="0.15">
      <c r="A58" s="9" t="s">
        <v>65</v>
      </c>
      <c r="B58" s="8" t="s">
        <v>28</v>
      </c>
      <c r="C58" s="8">
        <f>C31+C35+C38-C39-C56</f>
        <v>158.47121254719667</v>
      </c>
      <c r="D58" s="8" t="s">
        <v>28</v>
      </c>
      <c r="E58" s="8">
        <f>E31+E35+E38-E39-E56</f>
        <v>148.13697499232717</v>
      </c>
      <c r="F58" s="28" t="s">
        <v>89</v>
      </c>
    </row>
    <row r="59" spans="1:7" ht="15" x14ac:dyDescent="0.15">
      <c r="A59" s="4" t="s">
        <v>21</v>
      </c>
      <c r="B59" s="5"/>
      <c r="C59" s="5"/>
      <c r="D59" s="5"/>
      <c r="E59" s="5"/>
      <c r="F59" s="25"/>
    </row>
    <row r="60" spans="1:7" ht="30.75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3" t="s">
        <v>104</v>
      </c>
    </row>
    <row r="61" spans="1:7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4"/>
    </row>
    <row r="62" spans="1:7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4"/>
    </row>
    <row r="63" spans="1:7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4"/>
    </row>
    <row r="64" spans="1:7" ht="15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4"/>
    </row>
    <row r="65" spans="1:7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5"/>
    </row>
    <row r="66" spans="1:7" ht="30" x14ac:dyDescent="0.15">
      <c r="A66" s="9" t="s">
        <v>67</v>
      </c>
      <c r="B66" s="8">
        <f>B57-B61+B63-B64+B65</f>
        <v>123.96121254719668</v>
      </c>
      <c r="C66" s="8" t="s">
        <v>28</v>
      </c>
      <c r="D66" s="8">
        <f>D57-D61+D63-D64+D65</f>
        <v>119.79818753952378</v>
      </c>
      <c r="E66" s="8" t="s">
        <v>28</v>
      </c>
      <c r="F66" s="28" t="s">
        <v>49</v>
      </c>
    </row>
    <row r="67" spans="1:7" ht="30" x14ac:dyDescent="0.15">
      <c r="A67" s="9" t="s">
        <v>68</v>
      </c>
      <c r="B67" s="8" t="s">
        <v>28</v>
      </c>
      <c r="C67" s="8">
        <f>C58-C62+C63-C64+C65</f>
        <v>127.74121254719668</v>
      </c>
      <c r="D67" s="8" t="s">
        <v>28</v>
      </c>
      <c r="E67" s="8">
        <f>E58-E62+E63-E64+E65</f>
        <v>117.40697499232718</v>
      </c>
      <c r="F67" s="28" t="s">
        <v>49</v>
      </c>
    </row>
    <row r="68" spans="1:7" x14ac:dyDescent="0.15">
      <c r="G68" s="12"/>
    </row>
    <row r="69" spans="1:7" ht="15" x14ac:dyDescent="0.15">
      <c r="A69" s="9" t="s">
        <v>86</v>
      </c>
      <c r="B69" s="8">
        <f>B22+B27-B55+B26+B38</f>
        <v>152.00000000000003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49</v>
      </c>
    </row>
    <row r="70" spans="1:7" ht="15" x14ac:dyDescent="0.15">
      <c r="A70" s="9" t="s">
        <v>87</v>
      </c>
      <c r="B70" s="8" t="s">
        <v>28</v>
      </c>
      <c r="C70" s="8">
        <f>C22-C28-C56+C26+C38</f>
        <v>152.70000000000005</v>
      </c>
      <c r="D70" s="8" t="s">
        <v>28</v>
      </c>
      <c r="E70" s="8">
        <f>E22-E28-E56+E26+E38</f>
        <v>142.36576244513054</v>
      </c>
      <c r="F70" s="28" t="s">
        <v>49</v>
      </c>
    </row>
    <row r="74" spans="1:7" x14ac:dyDescent="0.15">
      <c r="E74" s="11"/>
    </row>
    <row r="75" spans="1:7" s="22" customFormat="1" ht="15" x14ac:dyDescent="0.15">
      <c r="A75" s="13"/>
      <c r="B75" s="11"/>
      <c r="C75" s="11"/>
      <c r="D75" s="11"/>
      <c r="E75" s="14"/>
      <c r="F75" s="1"/>
    </row>
    <row r="77" spans="1:7" ht="15" x14ac:dyDescent="0.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102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1" t="s">
        <v>91</v>
      </c>
      <c r="D2" s="31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 x14ac:dyDescent="0.15">
      <c r="A26" s="15" t="s">
        <v>44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49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53</v>
      </c>
      <c r="B37" s="33">
        <v>-999</v>
      </c>
      <c r="C37" s="33">
        <v>-999</v>
      </c>
      <c r="D37" s="33">
        <v>-999</v>
      </c>
    </row>
    <row r="38" spans="1:4" ht="15" x14ac:dyDescent="0.15">
      <c r="A38" s="49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61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62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0" t="s">
        <v>63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50" t="s">
        <v>64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50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55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47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48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66</v>
      </c>
      <c r="B52" s="8">
        <f>B25+B30+B33-B34-B50</f>
        <v>163.97121254719667</v>
      </c>
      <c r="C52" s="8">
        <f t="shared" ref="C52:D52" si="0">C25+C30+C33-C34-C50</f>
        <v>157.77121254719668</v>
      </c>
      <c r="D52" s="8">
        <f t="shared" si="0"/>
        <v>154.77121254719668</v>
      </c>
    </row>
    <row r="53" spans="1:4" ht="30" x14ac:dyDescent="0.15">
      <c r="A53" s="51" t="s">
        <v>65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49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67</v>
      </c>
      <c r="B61" s="8">
        <f>B52-B56+B58-B59+B60</f>
        <v>130.16121254719667</v>
      </c>
      <c r="C61" s="8">
        <f t="shared" ref="C61:D61" si="1">C52-C56+C58-C59+C60</f>
        <v>123.96121254719668</v>
      </c>
      <c r="D61" s="8">
        <f t="shared" si="1"/>
        <v>120.96121254719668</v>
      </c>
    </row>
    <row r="62" spans="1:4" ht="30" x14ac:dyDescent="0.15">
      <c r="A62" s="51" t="s">
        <v>68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86</v>
      </c>
      <c r="B64" s="8">
        <f>B17+B22-B50+B21+B33</f>
        <v>155.20000000000005</v>
      </c>
      <c r="C64" s="8">
        <f>C17+C22-C50+C21+C33</f>
        <v>152.00000000000003</v>
      </c>
      <c r="D64" s="8">
        <f>D17+D22-D50+D21+D33</f>
        <v>149.00000000000003</v>
      </c>
    </row>
    <row r="65" spans="1:4" ht="15" x14ac:dyDescent="0.15">
      <c r="A65" s="51" t="s">
        <v>87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102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51.57332496431269</v>
      </c>
      <c r="C17" s="2">
        <f>C15+10*LOG10(C42/1000000)</f>
        <v>45.638726768652234</v>
      </c>
      <c r="D17" s="2">
        <f>D15+10*LOG10(D42/1000000)</f>
        <v>45.638726768652234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12</v>
      </c>
      <c r="C21" s="18">
        <v>12</v>
      </c>
      <c r="D21" s="18">
        <v>12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73.344537511509316</v>
      </c>
      <c r="C26" s="2">
        <f>C17+C18+C21-C23-C24</f>
        <v>67.40993931584886</v>
      </c>
      <c r="D26" s="2">
        <f>D17+D18+D21-D23-D24</f>
        <v>67.40993931584886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-5.7</v>
      </c>
      <c r="C46" s="18">
        <v>-2.7</v>
      </c>
      <c r="D46" s="18">
        <v>0.5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164.47121254719667</v>
      </c>
      <c r="C53" s="8">
        <f t="shared" ref="C53:D53" si="0">C26+C30+C33-C34-C51</f>
        <v>158.47121254719667</v>
      </c>
      <c r="D53" s="8">
        <f t="shared" si="0"/>
        <v>155.27121254719665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133.74121254719668</v>
      </c>
      <c r="C62" s="8">
        <f t="shared" ref="C62:D62" si="1">C53-C57+C58-C59+C60</f>
        <v>127.74121254719668</v>
      </c>
      <c r="D62" s="8">
        <f t="shared" si="1"/>
        <v>124.54121254719666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155.70000000000005</v>
      </c>
      <c r="C65" s="8">
        <f>C17-C23-C51+C21+C33</f>
        <v>152.70000000000005</v>
      </c>
      <c r="D65" s="8">
        <f>D17-D23-D51+D21+D33</f>
        <v>149.50000000000003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102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50" t="s">
        <v>63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</v>
      </c>
      <c r="C45" s="18">
        <v>-5.4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-116.83697499232716</v>
      </c>
      <c r="C50" s="2">
        <f>C43+C45+C47-C48</f>
        <v>-116.83697499232716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156.60818753952378</v>
      </c>
      <c r="C52" s="8">
        <f>C25+C30+C33-C34-C50</f>
        <v>153.60818753952378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122.79818753952378</v>
      </c>
      <c r="C61" s="8">
        <f>C52-C56+C58-C59+C60</f>
        <v>119.79818753952378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147.83697499232716</v>
      </c>
      <c r="C64" s="8">
        <f>C17+C22-C50+C21+C33</f>
        <v>147.83697499232716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102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50" t="s">
        <v>63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-7.34</v>
      </c>
      <c r="C45" s="18">
        <v>-7.34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-118.77697499232715</v>
      </c>
      <c r="C50" s="2">
        <f>C43+C45+C47-C48</f>
        <v>-118.77697499232715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158.54818753952378</v>
      </c>
      <c r="C52" s="8">
        <f>C25+C30+C33-C34-C50</f>
        <v>155.54818753952378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124.73818753952378</v>
      </c>
      <c r="C61" s="8">
        <f>C52-C56+C58-C59+C60</f>
        <v>121.73818753952378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149.77697499232715</v>
      </c>
      <c r="C64" s="8">
        <f>C17+C22-C50+C21+C33</f>
        <v>149.77697499232715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102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50" t="s">
        <v>63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-5.43</v>
      </c>
      <c r="C45" s="18">
        <v>-5.43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-116.86697499232716</v>
      </c>
      <c r="C50" s="2">
        <f>C43+C45+C47-C48</f>
        <v>-116.86697499232716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156.63818753952378</v>
      </c>
      <c r="C52" s="8">
        <f>C25+C30+C33-C34-C50</f>
        <v>153.63818753952378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122.82818753952378</v>
      </c>
      <c r="C61" s="8">
        <f>C52-C56+C58-C59+C60</f>
        <v>119.82818753952378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147.86697499232716</v>
      </c>
      <c r="C64" s="8">
        <f>C17+C22-C50+C21+C33</f>
        <v>147.86697499232716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102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6">
        <v>1000000</v>
      </c>
      <c r="C6" s="6">
        <v>1000000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19" t="s">
        <v>28</v>
      </c>
      <c r="C25" s="19" t="s">
        <v>28</v>
      </c>
    </row>
    <row r="26" spans="1:3" ht="15" x14ac:dyDescent="0.15">
      <c r="A26" s="15" t="s">
        <v>44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12</v>
      </c>
      <c r="C33" s="18">
        <v>12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49" t="s">
        <v>53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61</v>
      </c>
      <c r="B39" s="19" t="s">
        <v>28</v>
      </c>
      <c r="C39" s="19" t="s">
        <v>28</v>
      </c>
    </row>
    <row r="40" spans="1:3" ht="45" x14ac:dyDescent="0.15">
      <c r="A40" s="15" t="s">
        <v>62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63</v>
      </c>
      <c r="B41" s="2" t="s">
        <v>28</v>
      </c>
      <c r="C41" s="2" t="s">
        <v>28</v>
      </c>
    </row>
    <row r="42" spans="1:3" ht="28.5" x14ac:dyDescent="0.15">
      <c r="A42" s="17" t="s">
        <v>64</v>
      </c>
      <c r="B42" s="18">
        <f>30*360*1000</f>
        <v>10800000</v>
      </c>
      <c r="C42" s="18">
        <f>30*360*1000</f>
        <v>10800000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-10.7</v>
      </c>
      <c r="C46" s="18">
        <v>-10.7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 t="s">
        <v>28</v>
      </c>
      <c r="C48" s="6" t="s">
        <v>28</v>
      </c>
    </row>
    <row r="49" spans="1:3" ht="33.75" customHeight="1" x14ac:dyDescent="0.15">
      <c r="A49" s="15" t="s">
        <v>55</v>
      </c>
      <c r="B49" s="6">
        <v>0</v>
      </c>
      <c r="C49" s="6">
        <v>0</v>
      </c>
    </row>
    <row r="50" spans="1:3" ht="30" x14ac:dyDescent="0.15">
      <c r="A50" s="15" t="s">
        <v>47</v>
      </c>
      <c r="B50" s="19" t="s">
        <v>28</v>
      </c>
      <c r="C50" s="19" t="s">
        <v>28</v>
      </c>
    </row>
    <row r="51" spans="1:3" ht="30" x14ac:dyDescent="0.15">
      <c r="A51" s="15" t="s">
        <v>48</v>
      </c>
      <c r="B51" s="2">
        <f>B44+B46+B47-B49</f>
        <v>-107.36576244513054</v>
      </c>
      <c r="C51" s="2">
        <f>C44+C46+C47-C49</f>
        <v>-107.36576244513054</v>
      </c>
    </row>
    <row r="52" spans="1:3" ht="30" x14ac:dyDescent="0.15">
      <c r="A52" s="51" t="s">
        <v>66</v>
      </c>
      <c r="B52" s="44" t="s">
        <v>28</v>
      </c>
      <c r="C52" s="44" t="s">
        <v>28</v>
      </c>
    </row>
    <row r="53" spans="1:3" ht="30" x14ac:dyDescent="0.15">
      <c r="A53" s="9" t="s">
        <v>65</v>
      </c>
      <c r="B53" s="8">
        <f>B26+B30+B33-B34-B51</f>
        <v>151.13697499232717</v>
      </c>
      <c r="C53" s="8">
        <f>C26+C30+C33-C34-C51</f>
        <v>148.13697499232717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49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1" t="s">
        <v>67</v>
      </c>
      <c r="B61" s="44" t="s">
        <v>28</v>
      </c>
      <c r="C61" s="44" t="s">
        <v>28</v>
      </c>
    </row>
    <row r="62" spans="1:3" ht="30" x14ac:dyDescent="0.15">
      <c r="A62" s="9" t="s">
        <v>68</v>
      </c>
      <c r="B62" s="8">
        <f>B53-B57+B58-B59+B60</f>
        <v>120.40697499232718</v>
      </c>
      <c r="C62" s="8">
        <f>C53-C57+C58-C59+C60</f>
        <v>117.40697499232718</v>
      </c>
    </row>
    <row r="63" spans="1:3" x14ac:dyDescent="0.15">
      <c r="B63" s="14"/>
      <c r="C63" s="14"/>
    </row>
    <row r="64" spans="1:3" ht="15" x14ac:dyDescent="0.15">
      <c r="A64" s="51" t="s">
        <v>86</v>
      </c>
      <c r="B64" s="44" t="s">
        <v>28</v>
      </c>
      <c r="C64" s="44" t="s">
        <v>28</v>
      </c>
    </row>
    <row r="65" spans="1:3" ht="15" x14ac:dyDescent="0.15">
      <c r="A65" s="9" t="s">
        <v>87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102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 x14ac:dyDescent="0.15">
      <c r="A26" s="15" t="s">
        <v>44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53</v>
      </c>
      <c r="B37" s="33">
        <v>-999</v>
      </c>
      <c r="C37" s="33">
        <v>-999</v>
      </c>
      <c r="D37" s="33">
        <v>-999</v>
      </c>
    </row>
    <row r="38" spans="1:4" ht="15" x14ac:dyDescent="0.15">
      <c r="A38" s="49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61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62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0" t="s">
        <v>63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50" t="s">
        <v>64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50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55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47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48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66</v>
      </c>
      <c r="B52" s="8">
        <f>B25+B30+B33-B34-B50</f>
        <v>163.97121254719667</v>
      </c>
      <c r="C52" s="8">
        <f t="shared" ref="C52:D52" si="0">C25+C30+C33-C34-C50</f>
        <v>157.77121254719668</v>
      </c>
      <c r="D52" s="8">
        <f t="shared" si="0"/>
        <v>154.77121254719668</v>
      </c>
    </row>
    <row r="53" spans="1:4" ht="30" x14ac:dyDescent="0.15">
      <c r="A53" s="51" t="s">
        <v>65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49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67</v>
      </c>
      <c r="B61" s="8">
        <f>B52-B56+B58-B59+B60</f>
        <v>130.16121254719667</v>
      </c>
      <c r="C61" s="8">
        <f t="shared" ref="C61:D61" si="1">C52-C56+C58-C59+C60</f>
        <v>123.96121254719668</v>
      </c>
      <c r="D61" s="8">
        <f t="shared" si="1"/>
        <v>120.96121254719668</v>
      </c>
    </row>
    <row r="62" spans="1:4" ht="30" x14ac:dyDescent="0.15">
      <c r="A62" s="51" t="s">
        <v>68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86</v>
      </c>
      <c r="B64" s="8">
        <f>B17+B22-B50+B21+B33</f>
        <v>155.20000000000005</v>
      </c>
      <c r="C64" s="8">
        <f>C17+C22-C50+C21+C33</f>
        <v>152.00000000000003</v>
      </c>
      <c r="D64" s="8">
        <f>D17+D22-D50+D21+D33</f>
        <v>149.00000000000003</v>
      </c>
    </row>
    <row r="65" spans="1:4" ht="15" x14ac:dyDescent="0.15">
      <c r="A65" s="51" t="s">
        <v>87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PRACH,B4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2020-09-28T14:43:11Z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