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AN4\41 RAN4#96 e-meet #4 202008\#1 OTA BS testing\"/>
    </mc:Choice>
  </mc:AlternateContent>
  <bookViews>
    <workbookView xWindow="240" yWindow="45" windowWidth="15150" windowHeight="8040" tabRatio="914"/>
  </bookViews>
  <sheets>
    <sheet name="Summary" sheetId="30" r:id="rId1"/>
    <sheet name="TE" sheetId="15" r:id="rId2"/>
    <sheet name="Gen-Er" sheetId="29" r:id="rId3"/>
    <sheet name="COLO OFF" sheetId="26" r:id="rId4"/>
    <sheet name="COLO-EM" sheetId="4" r:id="rId5"/>
    <sheet name="TXIMD" sheetId="27" r:id="rId6"/>
    <sheet name="COLO-BLK" sheetId="32" r:id="rId7"/>
  </sheets>
  <calcPr calcId="152511"/>
</workbook>
</file>

<file path=xl/calcChain.xml><?xml version="1.0" encoding="utf-8"?>
<calcChain xmlns="http://schemas.openxmlformats.org/spreadsheetml/2006/main">
  <c r="E16" i="30" l="1"/>
  <c r="F16" i="30" s="1"/>
  <c r="E8" i="30" l="1"/>
  <c r="F15" i="30" s="1"/>
  <c r="D8" i="30"/>
  <c r="C8" i="30"/>
  <c r="D15" i="30" s="1"/>
  <c r="D19" i="30" s="1"/>
  <c r="F20" i="30" l="1"/>
  <c r="D21" i="30"/>
  <c r="F21" i="30"/>
  <c r="J8" i="30"/>
  <c r="E15" i="30"/>
  <c r="I8" i="30"/>
  <c r="K8" i="30"/>
  <c r="E19" i="30"/>
  <c r="F19" i="30"/>
  <c r="E21" i="30"/>
  <c r="G22" i="32"/>
  <c r="F22" i="32"/>
  <c r="E22" i="32"/>
  <c r="D22" i="32"/>
  <c r="J22" i="32" s="1"/>
  <c r="N22" i="32" s="1"/>
  <c r="C22" i="32"/>
  <c r="B22" i="32"/>
  <c r="A22" i="32"/>
  <c r="E30" i="15"/>
  <c r="D30" i="15"/>
  <c r="C30" i="15"/>
  <c r="G20" i="27"/>
  <c r="F20" i="27"/>
  <c r="E20" i="27"/>
  <c r="D20" i="27"/>
  <c r="C20" i="27"/>
  <c r="B20" i="27"/>
  <c r="A20" i="27"/>
  <c r="O52" i="32"/>
  <c r="N52" i="32"/>
  <c r="M52" i="32"/>
  <c r="O45" i="32"/>
  <c r="N45" i="32"/>
  <c r="M45" i="32"/>
  <c r="O38" i="32"/>
  <c r="N38" i="32"/>
  <c r="M38" i="32"/>
  <c r="O31" i="32"/>
  <c r="N31" i="32"/>
  <c r="M31" i="32"/>
  <c r="K22" i="32"/>
  <c r="O22" i="32" s="1"/>
  <c r="I22" i="32"/>
  <c r="M22" i="32" s="1"/>
  <c r="O21" i="32"/>
  <c r="N21" i="32"/>
  <c r="M21" i="32"/>
  <c r="K20" i="32"/>
  <c r="O20" i="32" s="1"/>
  <c r="J20" i="32"/>
  <c r="N20" i="32" s="1"/>
  <c r="G20" i="32"/>
  <c r="F20" i="32"/>
  <c r="E20" i="32"/>
  <c r="D20" i="32"/>
  <c r="C20" i="32"/>
  <c r="I20" i="32" s="1"/>
  <c r="M20" i="32" s="1"/>
  <c r="B20" i="32"/>
  <c r="A20" i="32"/>
  <c r="G19" i="32"/>
  <c r="K19" i="32" s="1"/>
  <c r="O19" i="32" s="1"/>
  <c r="F19" i="32"/>
  <c r="E19" i="32"/>
  <c r="D19" i="32"/>
  <c r="J19" i="32" s="1"/>
  <c r="N19" i="32" s="1"/>
  <c r="C19" i="32"/>
  <c r="I19" i="32" s="1"/>
  <c r="M19" i="32" s="1"/>
  <c r="B19" i="32"/>
  <c r="A19" i="32"/>
  <c r="I18" i="32"/>
  <c r="M18" i="32" s="1"/>
  <c r="G18" i="32"/>
  <c r="K18" i="32" s="1"/>
  <c r="O18" i="32" s="1"/>
  <c r="F18" i="32"/>
  <c r="E18" i="32"/>
  <c r="D18" i="32"/>
  <c r="J18" i="32" s="1"/>
  <c r="N18" i="32" s="1"/>
  <c r="C18" i="32"/>
  <c r="B18" i="32"/>
  <c r="A18" i="32"/>
  <c r="J17" i="32"/>
  <c r="N17" i="32" s="1"/>
  <c r="I17" i="32"/>
  <c r="M17" i="32" s="1"/>
  <c r="G17" i="32"/>
  <c r="F17" i="32"/>
  <c r="E17" i="32"/>
  <c r="K17" i="32" s="1"/>
  <c r="O17" i="32" s="1"/>
  <c r="D17" i="32"/>
  <c r="C17" i="32"/>
  <c r="B17" i="32"/>
  <c r="A17" i="32"/>
  <c r="K16" i="32"/>
  <c r="O16" i="32" s="1"/>
  <c r="J16" i="32"/>
  <c r="N16" i="32" s="1"/>
  <c r="G16" i="32"/>
  <c r="F16" i="32"/>
  <c r="E16" i="32"/>
  <c r="D16" i="32"/>
  <c r="C16" i="32"/>
  <c r="I16" i="32" s="1"/>
  <c r="M16" i="32" s="1"/>
  <c r="B16" i="32"/>
  <c r="A16" i="32"/>
  <c r="B4" i="32"/>
  <c r="E20" i="30" l="1"/>
  <c r="D20" i="30"/>
  <c r="M23" i="32"/>
  <c r="N23" i="32"/>
  <c r="O23" i="32"/>
  <c r="N24" i="32" l="1"/>
  <c r="J24" i="32" s="1"/>
  <c r="D4" i="32" s="1"/>
  <c r="J23" i="32"/>
  <c r="O24" i="32"/>
  <c r="K24" i="32" s="1"/>
  <c r="E4" i="32" s="1"/>
  <c r="K23" i="32"/>
  <c r="M24" i="32"/>
  <c r="I24" i="32" s="1"/>
  <c r="C4" i="32" s="1"/>
  <c r="I23" i="32"/>
  <c r="G23" i="4" l="1"/>
  <c r="F23" i="4"/>
  <c r="E23" i="4"/>
  <c r="D23" i="4"/>
  <c r="C23" i="4"/>
  <c r="B23" i="4"/>
  <c r="A23" i="4"/>
  <c r="G23" i="26"/>
  <c r="F23" i="26"/>
  <c r="E23" i="26"/>
  <c r="D23" i="26"/>
  <c r="C23" i="26"/>
  <c r="B23" i="26"/>
  <c r="A23" i="26"/>
  <c r="L18" i="29"/>
  <c r="K18" i="29"/>
  <c r="J18" i="29"/>
  <c r="J36" i="15" l="1"/>
  <c r="I36" i="15"/>
  <c r="H36" i="15"/>
  <c r="J35" i="15"/>
  <c r="I35" i="15"/>
  <c r="H35" i="15"/>
  <c r="L17" i="29"/>
  <c r="K17" i="29"/>
  <c r="J17" i="29"/>
  <c r="N17" i="15"/>
  <c r="M17" i="15"/>
  <c r="L17" i="15"/>
  <c r="K17" i="15"/>
  <c r="J17" i="15"/>
  <c r="N16" i="15"/>
  <c r="M16" i="15"/>
  <c r="L16" i="15"/>
  <c r="K16" i="15"/>
  <c r="J16" i="15"/>
  <c r="G26" i="26"/>
  <c r="F26" i="26"/>
  <c r="G24" i="26"/>
  <c r="F24" i="26"/>
  <c r="E24" i="26"/>
  <c r="D24" i="26"/>
  <c r="C24" i="26"/>
  <c r="G22" i="26"/>
  <c r="F22" i="26"/>
  <c r="G21" i="26"/>
  <c r="F21" i="26"/>
  <c r="E21" i="26"/>
  <c r="D21" i="26"/>
  <c r="C21" i="26"/>
  <c r="G20" i="26"/>
  <c r="F20" i="26"/>
  <c r="E20" i="26"/>
  <c r="D20" i="26"/>
  <c r="C20" i="26"/>
  <c r="F19" i="26"/>
  <c r="E19" i="26"/>
  <c r="D19" i="26"/>
  <c r="C19" i="26"/>
  <c r="G18" i="26"/>
  <c r="F18" i="26"/>
  <c r="E18" i="26"/>
  <c r="D18" i="26"/>
  <c r="C18" i="26"/>
  <c r="F17" i="26"/>
  <c r="E17" i="26"/>
  <c r="D17" i="26"/>
  <c r="C17" i="26"/>
  <c r="F16" i="26"/>
  <c r="E16" i="26"/>
  <c r="D16" i="26"/>
  <c r="C16" i="26"/>
  <c r="B26" i="26"/>
  <c r="A26" i="26"/>
  <c r="B24" i="26"/>
  <c r="A24" i="26"/>
  <c r="B22" i="26"/>
  <c r="A22" i="26"/>
  <c r="B21" i="26"/>
  <c r="A21" i="26"/>
  <c r="B20" i="26"/>
  <c r="A20" i="26"/>
  <c r="B19" i="26"/>
  <c r="A19" i="26"/>
  <c r="B18" i="26"/>
  <c r="A18" i="26"/>
  <c r="B17" i="26"/>
  <c r="A17" i="26"/>
  <c r="B16" i="26"/>
  <c r="A16" i="26"/>
  <c r="G19" i="27"/>
  <c r="F19" i="27"/>
  <c r="E19" i="27"/>
  <c r="D19" i="27"/>
  <c r="C19" i="27"/>
  <c r="B19" i="27"/>
  <c r="F18" i="27"/>
  <c r="E18" i="27"/>
  <c r="D18" i="27"/>
  <c r="C18" i="27"/>
  <c r="B18" i="27"/>
  <c r="F17" i="27"/>
  <c r="E17" i="27"/>
  <c r="D17" i="27"/>
  <c r="C17" i="27"/>
  <c r="B17" i="27"/>
  <c r="F16" i="27"/>
  <c r="E16" i="27"/>
  <c r="D16" i="27"/>
  <c r="C16" i="27"/>
  <c r="B16" i="27"/>
  <c r="G22" i="27"/>
  <c r="F22" i="27"/>
  <c r="B22" i="27"/>
  <c r="A22" i="27"/>
  <c r="A19" i="27"/>
  <c r="A18" i="27"/>
  <c r="A17" i="27"/>
  <c r="A16" i="27"/>
  <c r="J49" i="15"/>
  <c r="I49" i="15"/>
  <c r="H49" i="15"/>
  <c r="J48" i="15"/>
  <c r="I48" i="15"/>
  <c r="H48" i="15"/>
  <c r="J46" i="15"/>
  <c r="I46" i="15"/>
  <c r="H46" i="15"/>
  <c r="J45" i="15"/>
  <c r="I45" i="15"/>
  <c r="H45" i="15"/>
  <c r="G26" i="4"/>
  <c r="F26" i="4"/>
  <c r="B26" i="4"/>
  <c r="A26" i="4"/>
  <c r="G24" i="4"/>
  <c r="F24" i="4"/>
  <c r="E24" i="4"/>
  <c r="D24" i="4"/>
  <c r="C24" i="4"/>
  <c r="B24" i="4"/>
  <c r="G22" i="4"/>
  <c r="F22" i="4"/>
  <c r="B22" i="4"/>
  <c r="G21" i="4"/>
  <c r="F21" i="4"/>
  <c r="E21" i="4"/>
  <c r="D21" i="4"/>
  <c r="C21" i="4"/>
  <c r="B21" i="4"/>
  <c r="G20" i="4"/>
  <c r="F20" i="4"/>
  <c r="E20" i="4"/>
  <c r="D20" i="4"/>
  <c r="C20" i="4"/>
  <c r="B20" i="4"/>
  <c r="F19" i="4"/>
  <c r="E19" i="4"/>
  <c r="D19" i="4"/>
  <c r="C19" i="4"/>
  <c r="B19" i="4"/>
  <c r="G18" i="4"/>
  <c r="F18" i="4"/>
  <c r="E18" i="4"/>
  <c r="D18" i="4"/>
  <c r="C18" i="4"/>
  <c r="B18" i="4"/>
  <c r="F17" i="4"/>
  <c r="E17" i="4"/>
  <c r="D17" i="4"/>
  <c r="C17" i="4"/>
  <c r="B17" i="4"/>
  <c r="F16" i="4"/>
  <c r="E16" i="4"/>
  <c r="D16" i="4"/>
  <c r="C16" i="4"/>
  <c r="B16" i="4"/>
  <c r="A24" i="4"/>
  <c r="A22" i="4"/>
  <c r="A21" i="4"/>
  <c r="A20" i="4"/>
  <c r="A19" i="4"/>
  <c r="A18" i="4"/>
  <c r="A17" i="4"/>
  <c r="A16" i="4"/>
  <c r="H7" i="30"/>
  <c r="G7" i="30"/>
  <c r="F7" i="30"/>
  <c r="H6" i="30"/>
  <c r="G6" i="30"/>
  <c r="H5" i="30"/>
  <c r="G5" i="30"/>
  <c r="F6" i="30"/>
  <c r="F5" i="30"/>
  <c r="K23" i="4" l="1"/>
  <c r="H27" i="29" l="1"/>
  <c r="G27" i="29"/>
  <c r="C27" i="29"/>
  <c r="G31" i="29"/>
  <c r="C31" i="29"/>
  <c r="L32" i="29"/>
  <c r="K32" i="29"/>
  <c r="J32" i="29"/>
  <c r="L30" i="29"/>
  <c r="K30" i="29"/>
  <c r="J30" i="29"/>
  <c r="L29" i="29"/>
  <c r="K29" i="29"/>
  <c r="J29" i="29"/>
  <c r="L28" i="29"/>
  <c r="K28" i="29"/>
  <c r="J28" i="29"/>
  <c r="L26" i="29"/>
  <c r="K26" i="29"/>
  <c r="J26" i="29"/>
  <c r="L25" i="29"/>
  <c r="K25" i="29"/>
  <c r="J25" i="29"/>
  <c r="L24" i="29"/>
  <c r="K24" i="29"/>
  <c r="J24" i="29"/>
  <c r="L23" i="29"/>
  <c r="K23" i="29"/>
  <c r="J23" i="29"/>
  <c r="L22" i="29"/>
  <c r="K22" i="29"/>
  <c r="J22" i="29"/>
  <c r="L21" i="29"/>
  <c r="K21" i="29"/>
  <c r="J21" i="29"/>
  <c r="L20" i="29"/>
  <c r="K20" i="29"/>
  <c r="J20" i="29"/>
  <c r="L16" i="29"/>
  <c r="K16" i="29"/>
  <c r="J16" i="29"/>
  <c r="L15" i="29"/>
  <c r="K15" i="29"/>
  <c r="J15" i="29"/>
  <c r="L14" i="29"/>
  <c r="K14" i="29"/>
  <c r="J14" i="29"/>
  <c r="L13" i="29"/>
  <c r="K13" i="29"/>
  <c r="J13" i="29"/>
  <c r="L12" i="29"/>
  <c r="K12" i="29"/>
  <c r="J12" i="29"/>
  <c r="L10" i="29"/>
  <c r="K10" i="29"/>
  <c r="J10" i="29"/>
  <c r="L9" i="29"/>
  <c r="K9" i="29"/>
  <c r="J9" i="29"/>
  <c r="L8" i="29"/>
  <c r="K8" i="29"/>
  <c r="J8" i="29"/>
  <c r="L7" i="29"/>
  <c r="K7" i="29"/>
  <c r="J7" i="29"/>
  <c r="L6" i="29"/>
  <c r="K6" i="29"/>
  <c r="J6" i="29"/>
  <c r="L5" i="29"/>
  <c r="K5" i="29"/>
  <c r="J5" i="29"/>
  <c r="H11" i="29"/>
  <c r="G11" i="29"/>
  <c r="C11" i="29"/>
  <c r="B11" i="29"/>
  <c r="B31" i="29"/>
  <c r="B27" i="29"/>
  <c r="J27" i="15" l="1"/>
  <c r="E27" i="15" s="1"/>
  <c r="I27" i="15"/>
  <c r="D27" i="15" s="1"/>
  <c r="H27" i="15"/>
  <c r="I26" i="15"/>
  <c r="J26" i="15"/>
  <c r="E26" i="15" s="1"/>
  <c r="H26" i="15"/>
  <c r="C27" i="15" l="1"/>
  <c r="D26" i="15"/>
  <c r="C26" i="15"/>
  <c r="B4" i="27"/>
  <c r="E29" i="15"/>
  <c r="E22" i="27" s="1"/>
  <c r="D29" i="15"/>
  <c r="D22" i="27" s="1"/>
  <c r="C29" i="15"/>
  <c r="C22" i="27" s="1"/>
  <c r="K20" i="27"/>
  <c r="O20" i="27" s="1"/>
  <c r="J20" i="27"/>
  <c r="N20" i="27" s="1"/>
  <c r="I20" i="27"/>
  <c r="M20" i="27" s="1"/>
  <c r="I19" i="27"/>
  <c r="M19" i="27" s="1"/>
  <c r="O52" i="27"/>
  <c r="N52" i="27"/>
  <c r="M52" i="27"/>
  <c r="O45" i="27"/>
  <c r="N45" i="27"/>
  <c r="M45" i="27"/>
  <c r="O38" i="27"/>
  <c r="N38" i="27"/>
  <c r="M38" i="27"/>
  <c r="O31" i="27"/>
  <c r="N31" i="27"/>
  <c r="M31" i="27"/>
  <c r="O21" i="27"/>
  <c r="N21" i="27"/>
  <c r="M21" i="27"/>
  <c r="O56" i="26"/>
  <c r="N56" i="26"/>
  <c r="M56" i="26"/>
  <c r="O49" i="26"/>
  <c r="N49" i="26"/>
  <c r="M49" i="26"/>
  <c r="O42" i="26"/>
  <c r="N42" i="26"/>
  <c r="M42" i="26"/>
  <c r="O35" i="26"/>
  <c r="N35" i="26"/>
  <c r="M35" i="26"/>
  <c r="O25" i="26"/>
  <c r="N25" i="26"/>
  <c r="M25" i="26"/>
  <c r="I24" i="26"/>
  <c r="M24" i="26" s="1"/>
  <c r="K23" i="26"/>
  <c r="O23" i="26" s="1"/>
  <c r="H21" i="26"/>
  <c r="I21" i="26"/>
  <c r="M21" i="26" s="1"/>
  <c r="I20" i="26"/>
  <c r="M20" i="26" s="1"/>
  <c r="O15" i="26"/>
  <c r="N15" i="26"/>
  <c r="M15" i="26"/>
  <c r="O15" i="4"/>
  <c r="N15" i="4"/>
  <c r="M15" i="4"/>
  <c r="J23" i="4"/>
  <c r="N23" i="4" s="1"/>
  <c r="E10" i="15"/>
  <c r="D10" i="15"/>
  <c r="C10" i="15"/>
  <c r="E9" i="15"/>
  <c r="D9" i="15"/>
  <c r="C9" i="15"/>
  <c r="I24" i="4"/>
  <c r="M24" i="4" s="1"/>
  <c r="I20" i="4"/>
  <c r="M20" i="4" s="1"/>
  <c r="I18" i="4"/>
  <c r="M18" i="4" s="1"/>
  <c r="G44" i="15"/>
  <c r="G47" i="15"/>
  <c r="G43" i="15"/>
  <c r="O56" i="4"/>
  <c r="N56" i="4"/>
  <c r="M56" i="4"/>
  <c r="O49" i="4"/>
  <c r="N49" i="4"/>
  <c r="M49" i="4"/>
  <c r="O42" i="4"/>
  <c r="N42" i="4"/>
  <c r="M42" i="4"/>
  <c r="O35" i="4"/>
  <c r="N35" i="4"/>
  <c r="M35" i="4"/>
  <c r="O25" i="4"/>
  <c r="N25" i="4"/>
  <c r="M25" i="4"/>
  <c r="H21" i="4"/>
  <c r="I21" i="4"/>
  <c r="M21" i="4" s="1"/>
  <c r="E28" i="15"/>
  <c r="D28" i="15"/>
  <c r="C28" i="15"/>
  <c r="E23" i="15"/>
  <c r="E24" i="15"/>
  <c r="C25" i="15"/>
  <c r="D24" i="15"/>
  <c r="C24" i="15"/>
  <c r="D23" i="15"/>
  <c r="C23" i="15"/>
  <c r="E7" i="15"/>
  <c r="D7" i="15"/>
  <c r="C7" i="15"/>
  <c r="E6" i="15"/>
  <c r="D6" i="15"/>
  <c r="C6" i="15"/>
  <c r="E5" i="15"/>
  <c r="D5" i="15"/>
  <c r="C5" i="15"/>
  <c r="G8" i="15"/>
  <c r="H47" i="15" l="1"/>
  <c r="I47" i="15"/>
  <c r="G19" i="26"/>
  <c r="G18" i="27"/>
  <c r="J47" i="15"/>
  <c r="G19" i="4"/>
  <c r="I19" i="4" s="1"/>
  <c r="M19" i="4" s="1"/>
  <c r="D11" i="29"/>
  <c r="G17" i="26"/>
  <c r="K17" i="26" s="1"/>
  <c r="O17" i="26" s="1"/>
  <c r="G17" i="27"/>
  <c r="J17" i="27" s="1"/>
  <c r="N17" i="27" s="1"/>
  <c r="I44" i="15"/>
  <c r="J44" i="15"/>
  <c r="H44" i="15"/>
  <c r="G17" i="4"/>
  <c r="I17" i="4" s="1"/>
  <c r="M17" i="4" s="1"/>
  <c r="C22" i="4"/>
  <c r="C22" i="26"/>
  <c r="D26" i="4"/>
  <c r="J26" i="4" s="1"/>
  <c r="N26" i="4" s="1"/>
  <c r="D26" i="26"/>
  <c r="J26" i="26" s="1"/>
  <c r="N26" i="26" s="1"/>
  <c r="C26" i="26"/>
  <c r="C26" i="4"/>
  <c r="D27" i="29"/>
  <c r="E11" i="29"/>
  <c r="D22" i="4"/>
  <c r="J22" i="4" s="1"/>
  <c r="N22" i="4" s="1"/>
  <c r="D22" i="26"/>
  <c r="E26" i="26"/>
  <c r="K26" i="26" s="1"/>
  <c r="O26" i="26" s="1"/>
  <c r="E26" i="4"/>
  <c r="K26" i="4" s="1"/>
  <c r="O26" i="4" s="1"/>
  <c r="F27" i="29"/>
  <c r="H31" i="29"/>
  <c r="E27" i="29"/>
  <c r="F11" i="29"/>
  <c r="H43" i="15"/>
  <c r="G16" i="4"/>
  <c r="I16" i="4" s="1"/>
  <c r="M16" i="4" s="1"/>
  <c r="I43" i="15"/>
  <c r="G16" i="26"/>
  <c r="G16" i="27"/>
  <c r="J43" i="15"/>
  <c r="E22" i="26"/>
  <c r="K22" i="26" s="1"/>
  <c r="O22" i="26" s="1"/>
  <c r="E22" i="4"/>
  <c r="I26" i="4"/>
  <c r="M26" i="4" s="1"/>
  <c r="I22" i="27"/>
  <c r="M22" i="27" s="1"/>
  <c r="K22" i="4"/>
  <c r="O22" i="4" s="1"/>
  <c r="K16" i="27"/>
  <c r="O16" i="27" s="1"/>
  <c r="I18" i="27"/>
  <c r="M18" i="27" s="1"/>
  <c r="J18" i="26"/>
  <c r="N18" i="26" s="1"/>
  <c r="K21" i="26"/>
  <c r="O21" i="26" s="1"/>
  <c r="J24" i="26"/>
  <c r="N24" i="26" s="1"/>
  <c r="I22" i="26"/>
  <c r="M22" i="26" s="1"/>
  <c r="I26" i="26"/>
  <c r="M26" i="26" s="1"/>
  <c r="J19" i="27"/>
  <c r="N19" i="27" s="1"/>
  <c r="K19" i="27"/>
  <c r="O19" i="27" s="1"/>
  <c r="J22" i="27"/>
  <c r="N22" i="27" s="1"/>
  <c r="I22" i="4"/>
  <c r="M22" i="4" s="1"/>
  <c r="K19" i="26"/>
  <c r="O19" i="26" s="1"/>
  <c r="C8" i="15"/>
  <c r="I18" i="26"/>
  <c r="M18" i="26" s="1"/>
  <c r="D8" i="15"/>
  <c r="E8" i="15"/>
  <c r="I16" i="26"/>
  <c r="M16" i="26" s="1"/>
  <c r="K24" i="26"/>
  <c r="O24" i="26" s="1"/>
  <c r="K22" i="27"/>
  <c r="O22" i="27" s="1"/>
  <c r="K16" i="26"/>
  <c r="O16" i="26" s="1"/>
  <c r="J21" i="26"/>
  <c r="N21" i="26" s="1"/>
  <c r="I23" i="26"/>
  <c r="M23" i="26" s="1"/>
  <c r="K18" i="26"/>
  <c r="O18" i="26" s="1"/>
  <c r="J23" i="26"/>
  <c r="N23" i="26" s="1"/>
  <c r="K20" i="26"/>
  <c r="O20" i="26" s="1"/>
  <c r="J22" i="26"/>
  <c r="N22" i="26" s="1"/>
  <c r="J16" i="26"/>
  <c r="N16" i="26" s="1"/>
  <c r="J20" i="26"/>
  <c r="N20" i="26" s="1"/>
  <c r="O23" i="4"/>
  <c r="J24" i="4"/>
  <c r="N24" i="4" s="1"/>
  <c r="I23" i="4"/>
  <c r="M23" i="4" s="1"/>
  <c r="K24" i="4"/>
  <c r="O24" i="4" s="1"/>
  <c r="J21" i="4"/>
  <c r="N21" i="4" s="1"/>
  <c r="J20" i="4"/>
  <c r="N20" i="4" s="1"/>
  <c r="K18" i="4"/>
  <c r="O18" i="4" s="1"/>
  <c r="K20" i="4"/>
  <c r="O20" i="4" s="1"/>
  <c r="J18" i="4"/>
  <c r="N18" i="4" s="1"/>
  <c r="K21" i="4"/>
  <c r="O21" i="4" s="1"/>
  <c r="J11" i="29" l="1"/>
  <c r="E31" i="29"/>
  <c r="F31" i="29"/>
  <c r="D31" i="29"/>
  <c r="L11" i="29"/>
  <c r="L27" i="29"/>
  <c r="K27" i="29"/>
  <c r="K11" i="29"/>
  <c r="J27" i="29"/>
  <c r="I17" i="27"/>
  <c r="M17" i="27" s="1"/>
  <c r="K17" i="27"/>
  <c r="O17" i="27" s="1"/>
  <c r="J16" i="27"/>
  <c r="N16" i="27" s="1"/>
  <c r="I16" i="27"/>
  <c r="M16" i="27" s="1"/>
  <c r="I17" i="26"/>
  <c r="M17" i="26" s="1"/>
  <c r="J17" i="26"/>
  <c r="N17" i="26" s="1"/>
  <c r="K16" i="4"/>
  <c r="O16" i="4" s="1"/>
  <c r="J16" i="4"/>
  <c r="N16" i="4" s="1"/>
  <c r="K19" i="4"/>
  <c r="O19" i="4" s="1"/>
  <c r="K18" i="27"/>
  <c r="O18" i="27" s="1"/>
  <c r="J18" i="27"/>
  <c r="N18" i="27" s="1"/>
  <c r="J17" i="4"/>
  <c r="N17" i="4" s="1"/>
  <c r="K17" i="4"/>
  <c r="O17" i="4" s="1"/>
  <c r="I19" i="26"/>
  <c r="M19" i="26" s="1"/>
  <c r="J19" i="26"/>
  <c r="N19" i="26" s="1"/>
  <c r="J19" i="4"/>
  <c r="N19" i="4" s="1"/>
  <c r="M27" i="4"/>
  <c r="I27" i="4" s="1"/>
  <c r="O27" i="26"/>
  <c r="K27" i="26" s="1"/>
  <c r="O23" i="27" l="1"/>
  <c r="O24" i="27" s="1"/>
  <c r="K24" i="27" s="1"/>
  <c r="E4" i="27" s="1"/>
  <c r="E7" i="30" s="1"/>
  <c r="K7" i="30" s="1"/>
  <c r="K31" i="29"/>
  <c r="J31" i="29"/>
  <c r="L31" i="29"/>
  <c r="M27" i="26"/>
  <c r="I27" i="26" s="1"/>
  <c r="N27" i="26"/>
  <c r="J27" i="26" s="1"/>
  <c r="O27" i="4"/>
  <c r="K27" i="4" s="1"/>
  <c r="N27" i="4"/>
  <c r="N28" i="4" s="1"/>
  <c r="J28" i="4" s="1"/>
  <c r="M28" i="4"/>
  <c r="I28" i="4" s="1"/>
  <c r="N23" i="27"/>
  <c r="M23" i="27"/>
  <c r="O28" i="26"/>
  <c r="K28" i="26" s="1"/>
  <c r="E4" i="26" s="1"/>
  <c r="E6" i="30" s="1"/>
  <c r="K6" i="30" s="1"/>
  <c r="K23" i="27" l="1"/>
  <c r="J27" i="4"/>
  <c r="M28" i="26"/>
  <c r="I28" i="26" s="1"/>
  <c r="C4" i="26" s="1"/>
  <c r="C6" i="30" s="1"/>
  <c r="I6" i="30" s="1"/>
  <c r="N28" i="26"/>
  <c r="J28" i="26" s="1"/>
  <c r="D4" i="26" s="1"/>
  <c r="D6" i="30" s="1"/>
  <c r="J6" i="30" s="1"/>
  <c r="O28" i="4"/>
  <c r="K28" i="4" s="1"/>
  <c r="E4" i="4" s="1"/>
  <c r="E5" i="30" s="1"/>
  <c r="K5" i="30" s="1"/>
  <c r="I23" i="27"/>
  <c r="M24" i="27"/>
  <c r="I24" i="27" s="1"/>
  <c r="C4" i="27" s="1"/>
  <c r="C7" i="30" s="1"/>
  <c r="I7" i="30" s="1"/>
  <c r="N24" i="27"/>
  <c r="J24" i="27" s="1"/>
  <c r="D4" i="27" s="1"/>
  <c r="D7" i="30" s="1"/>
  <c r="J7" i="30" s="1"/>
  <c r="J23" i="27"/>
  <c r="C4" i="4"/>
  <c r="C5" i="30" s="1"/>
  <c r="I5" i="30" s="1"/>
  <c r="D4" i="4"/>
  <c r="D5" i="30" s="1"/>
  <c r="J5" i="30" s="1"/>
</calcChain>
</file>

<file path=xl/sharedStrings.xml><?xml version="1.0" encoding="utf-8"?>
<sst xmlns="http://schemas.openxmlformats.org/spreadsheetml/2006/main" count="664" uniqueCount="181">
  <si>
    <t>UID</t>
  </si>
  <si>
    <t>Uncertainty source</t>
  </si>
  <si>
    <t>Uncertainty value</t>
  </si>
  <si>
    <t>Distribution of the probability</t>
  </si>
  <si>
    <t>Divisor based on distribution shape</t>
  </si>
  <si>
    <r>
      <t>c</t>
    </r>
    <r>
      <rPr>
        <b/>
        <i/>
        <vertAlign val="subscript"/>
        <sz val="8"/>
        <color theme="1"/>
        <rFont val="Arial"/>
        <family val="2"/>
      </rPr>
      <t>i</t>
    </r>
  </si>
  <si>
    <r>
      <t xml:space="preserve">Standard uncertainty </t>
    </r>
    <r>
      <rPr>
        <b/>
        <i/>
        <sz val="8"/>
        <color theme="1"/>
        <rFont val="Arial"/>
        <family val="2"/>
      </rPr>
      <t>u</t>
    </r>
    <r>
      <rPr>
        <b/>
        <i/>
        <vertAlign val="subscript"/>
        <sz val="8"/>
        <color theme="1"/>
        <rFont val="Arial"/>
        <family val="2"/>
      </rPr>
      <t>i</t>
    </r>
    <r>
      <rPr>
        <b/>
        <sz val="8"/>
        <color rgb="FF000000"/>
        <rFont val="Arial"/>
        <family val="2"/>
      </rPr>
      <t xml:space="preserve"> [dB]</t>
    </r>
  </si>
  <si>
    <t>Stage 2: DUT measurement</t>
  </si>
  <si>
    <t>Positioning misalignment between the AAS BS and the reference antenna</t>
  </si>
  <si>
    <t>Rectangular</t>
  </si>
  <si>
    <t>Pointing misalignment between the AAS BS and the receiving antenna</t>
  </si>
  <si>
    <t>Quality of quiet zone</t>
  </si>
  <si>
    <t>Gaussian</t>
  </si>
  <si>
    <t>Polarization mismatch between the AAS BS and the receiving antenna</t>
  </si>
  <si>
    <t>Mutual coupling between the AAS BS and the receiving antenna</t>
  </si>
  <si>
    <t>Phase curvature</t>
  </si>
  <si>
    <t>Impedance mismatch in the receiving chain</t>
  </si>
  <si>
    <t>U-shaped</t>
  </si>
  <si>
    <t>Stage 1: Calibration measurement</t>
  </si>
  <si>
    <t>Impedance mismatch between the receiving antenna and the network analyzer</t>
  </si>
  <si>
    <t>Positioning and pointing misalignment between the reference antenna and the receiving antenna</t>
  </si>
  <si>
    <t>Impedance mismatch between the reference antenna and the network analyzer.</t>
  </si>
  <si>
    <t>Polarization mismatch for reference antenna</t>
  </si>
  <si>
    <t>Mutual coupling between the reference antenna and the receiving antenna</t>
  </si>
  <si>
    <t>Uncertainty of the network analyzer</t>
  </si>
  <si>
    <t>Influence of the reference antenna feed cable</t>
  </si>
  <si>
    <t>Reference antenna feed cable loss measurement uncertainty</t>
  </si>
  <si>
    <t>Influence of the receiving antenna feed cable</t>
  </si>
  <si>
    <t>Uncertainty of the absolute gain of the reference antenna</t>
  </si>
  <si>
    <t>Uncertainty of the absolute gain of the receiving antenna</t>
  </si>
  <si>
    <t>Combined standard uncertainty (1σ) [dB]</t>
  </si>
  <si>
    <t>3&lt;f&lt;4.2 GHz</t>
  </si>
  <si>
    <t>f&lt;3 GHz</t>
  </si>
  <si>
    <t>CATR</t>
  </si>
  <si>
    <t>U-Shaped</t>
  </si>
  <si>
    <t>chamber</t>
  </si>
  <si>
    <t>Near field</t>
  </si>
  <si>
    <t>Random uncertainty</t>
    <phoneticPr fontId="7" type="noConversion"/>
  </si>
  <si>
    <t>4.2&lt;f&lt;6 GHz</t>
  </si>
  <si>
    <t>4.2&lt;f&lt;6 GHz</t>
    <phoneticPr fontId="7" type="noConversion"/>
  </si>
  <si>
    <t xml:space="preserve"> Gaussian</t>
  </si>
  <si>
    <t>Stage 2: DUT measurement</t>
    <phoneticPr fontId="7" type="noConversion"/>
  </si>
  <si>
    <t>rms calculations</t>
    <phoneticPr fontId="7" type="noConversion"/>
  </si>
  <si>
    <r>
      <t>c</t>
    </r>
    <r>
      <rPr>
        <b/>
        <i/>
        <vertAlign val="subscript"/>
        <sz val="10"/>
        <color theme="1"/>
        <rFont val="Arial"/>
        <family val="2"/>
      </rPr>
      <t>i</t>
    </r>
  </si>
  <si>
    <r>
      <t xml:space="preserve">Standard uncertainty </t>
    </r>
    <r>
      <rPr>
        <b/>
        <i/>
        <sz val="10"/>
        <color theme="1"/>
        <rFont val="Arial"/>
        <family val="2"/>
      </rPr>
      <t>u</t>
    </r>
    <r>
      <rPr>
        <b/>
        <i/>
        <vertAlign val="subscript"/>
        <sz val="10"/>
        <color theme="1"/>
        <rFont val="Arial"/>
        <family val="2"/>
      </rPr>
      <t>i</t>
    </r>
    <r>
      <rPr>
        <b/>
        <sz val="10"/>
        <color rgb="FF000000"/>
        <rFont val="Arial"/>
        <family val="2"/>
      </rPr>
      <t xml:space="preserve"> [dB]</t>
    </r>
  </si>
  <si>
    <t>Stage 1: Calibration measurement</t>
    <phoneticPr fontId="7" type="noConversion"/>
  </si>
  <si>
    <t xml:space="preserve">One Dimensional Compact Range Chamber </t>
    <phoneticPr fontId="7" type="noConversion"/>
  </si>
  <si>
    <t>Instrument</t>
  </si>
  <si>
    <t>Standard uncertainty σ (dB)</t>
  </si>
  <si>
    <t>Probability distribution</t>
  </si>
  <si>
    <t>Uncertainty value (for the prob dist type)</t>
    <phoneticPr fontId="7" type="noConversion"/>
  </si>
  <si>
    <t>1D CATR</t>
    <phoneticPr fontId="7" type="noConversion"/>
  </si>
  <si>
    <t>Expanded uncertainty (1.96σ - confidence interval of 95 %) [dB]</t>
    <phoneticPr fontId="7" type="noConversion"/>
  </si>
  <si>
    <t>Expanded uncertainty [dB]</t>
    <phoneticPr fontId="7" type="noConversion"/>
  </si>
  <si>
    <t>Plane wave synthesiser</t>
    <phoneticPr fontId="7" type="noConversion"/>
  </si>
  <si>
    <t>Plane wave synthesiser</t>
    <phoneticPr fontId="7" type="noConversion"/>
  </si>
  <si>
    <t>Plane wave sythesiser</t>
    <phoneticPr fontId="7" type="noConversion"/>
  </si>
  <si>
    <t>Total power dynamic range conducted unbcertainty</t>
    <phoneticPr fontId="7" type="noConversion"/>
  </si>
  <si>
    <t>Test system frequency flatness</t>
  </si>
  <si>
    <t>General Directional Chamber</t>
    <phoneticPr fontId="7" type="noConversion"/>
  </si>
  <si>
    <t>OOB emsions - Conducted Uncertainty (minus missmatch)</t>
    <phoneticPr fontId="7" type="noConversion"/>
  </si>
  <si>
    <t>30MHz&lt;f≤6 GHz</t>
  </si>
  <si>
    <t>6GHz&lt;f ≤19GHz</t>
  </si>
  <si>
    <t>Measurement antenna frequency variation</t>
  </si>
  <si>
    <t>FSPL estimation error</t>
  </si>
  <si>
    <t>Uncertainty related to the placement of the CLTA (Note)</t>
  </si>
  <si>
    <t>Impedance mismatch between feeder cable and CLTA</t>
  </si>
  <si>
    <t>Gain variations in LNA</t>
  </si>
  <si>
    <t>Co-lcoation Error source</t>
    <phoneticPr fontId="7" type="noConversion"/>
  </si>
  <si>
    <t>Uncertainty related to the selection of the CLTA (Note)</t>
    <phoneticPr fontId="7" type="noConversion"/>
  </si>
  <si>
    <t>Gain variations in measurement amplifier</t>
    <phoneticPr fontId="7" type="noConversion"/>
  </si>
  <si>
    <t>Measurement Reciever (Co-location)</t>
    <phoneticPr fontId="7" type="noConversion"/>
  </si>
  <si>
    <t>General Directional Chamber</t>
    <phoneticPr fontId="7" type="noConversion"/>
  </si>
  <si>
    <t>Uncertainty related to measuring close to noise floor  Tx OFF</t>
    <phoneticPr fontId="7" type="noConversion"/>
  </si>
  <si>
    <t>Uncertainty related to measuring close to noise floor - Emisions</t>
    <phoneticPr fontId="7" type="noConversion"/>
  </si>
  <si>
    <t>General Chamber</t>
    <phoneticPr fontId="7" type="noConversion"/>
  </si>
  <si>
    <t>Co-location errors</t>
    <phoneticPr fontId="7" type="noConversion"/>
  </si>
  <si>
    <t>Rx emisions - Conducted Uncertainty (minus missmatch)</t>
    <phoneticPr fontId="7" type="noConversion"/>
  </si>
  <si>
    <t>Conducted MU (minus missmatch) - Whole Spectrum</t>
    <phoneticPr fontId="7" type="noConversion"/>
  </si>
  <si>
    <t>Conducted MU (minus missmatch) - up to 6GHz</t>
    <phoneticPr fontId="7" type="noConversion"/>
  </si>
  <si>
    <t>Noise figure measurememt accuracy</t>
    <phoneticPr fontId="7" type="noConversion"/>
  </si>
  <si>
    <t>Test Equipment Errors</t>
    <phoneticPr fontId="7" type="noConversion"/>
  </si>
  <si>
    <t>TX IMD - conducted measurement uncertainty</t>
    <phoneticPr fontId="7" type="noConversion"/>
  </si>
  <si>
    <r>
      <t xml:space="preserve">19GHz&lt;f </t>
    </r>
    <r>
      <rPr>
        <b/>
        <sz val="9"/>
        <color theme="1"/>
        <rFont val="NSimSun"/>
        <family val="3"/>
        <charset val="134"/>
      </rPr>
      <t>≤</t>
    </r>
    <r>
      <rPr>
        <b/>
        <sz val="9"/>
        <color theme="1"/>
        <rFont val="Arial"/>
        <family val="2"/>
      </rPr>
      <t>26GHz</t>
    </r>
    <phoneticPr fontId="7" type="noConversion"/>
  </si>
  <si>
    <t>Additional (COEX) emssions - Condcuted Uncertainty (minus missmatch)</t>
    <phoneticPr fontId="7" type="noConversion"/>
  </si>
  <si>
    <t>UID</t>
    <phoneticPr fontId="7" type="noConversion"/>
  </si>
  <si>
    <t>RF power measurement equipment (e.g. spectrum analyzer, power meter)</t>
    <phoneticPr fontId="7" type="noConversion"/>
  </si>
  <si>
    <t>Uncertainty of the RF signal generator</t>
    <phoneticPr fontId="7" type="noConversion"/>
  </si>
  <si>
    <t>C1-1</t>
    <phoneticPr fontId="7" type="noConversion"/>
  </si>
  <si>
    <t>C1-2</t>
    <phoneticPr fontId="7" type="noConversion"/>
  </si>
  <si>
    <t>C1-3</t>
  </si>
  <si>
    <t>C1-4</t>
  </si>
  <si>
    <t>C1-5</t>
  </si>
  <si>
    <t>C1-6</t>
  </si>
  <si>
    <t>DL-RS MU derived from conducted spec</t>
    <phoneticPr fontId="7" type="noConversion"/>
  </si>
  <si>
    <t>ACLR relative - MU of TE from conducted</t>
    <phoneticPr fontId="7" type="noConversion"/>
  </si>
  <si>
    <t>OBUE/SEM, Conducted minus mismatch</t>
    <phoneticPr fontId="7" type="noConversion"/>
  </si>
  <si>
    <t>ACLR absolute, Conducted minus mismatch</t>
    <phoneticPr fontId="7" type="noConversion"/>
  </si>
  <si>
    <t>C3-2</t>
    <phoneticPr fontId="7" type="noConversion"/>
  </si>
  <si>
    <t>C3-3</t>
  </si>
  <si>
    <t>C3-4</t>
  </si>
  <si>
    <t>C3-5</t>
  </si>
  <si>
    <t>C3-1</t>
    <phoneticPr fontId="7" type="noConversion"/>
  </si>
  <si>
    <t>C3-8</t>
    <phoneticPr fontId="7" type="noConversion"/>
  </si>
  <si>
    <t>C3-6</t>
    <phoneticPr fontId="7" type="noConversion"/>
  </si>
  <si>
    <t>C3-7</t>
    <phoneticPr fontId="7" type="noConversion"/>
  </si>
  <si>
    <t>A5-7</t>
    <phoneticPr fontId="7" type="noConversion"/>
  </si>
  <si>
    <t>A5-1</t>
    <phoneticPr fontId="7" type="noConversion"/>
  </si>
  <si>
    <t>A5-2</t>
    <phoneticPr fontId="7" type="noConversion"/>
  </si>
  <si>
    <t>A5-3</t>
  </si>
  <si>
    <t>A5-8</t>
    <phoneticPr fontId="7" type="noConversion"/>
  </si>
  <si>
    <t>A5-9</t>
    <phoneticPr fontId="7" type="noConversion"/>
  </si>
  <si>
    <t>A5-10</t>
    <phoneticPr fontId="7" type="noConversion"/>
  </si>
  <si>
    <t>A5-11</t>
    <phoneticPr fontId="7" type="noConversion"/>
  </si>
  <si>
    <t>A5-3</t>
    <phoneticPr fontId="7" type="noConversion"/>
  </si>
  <si>
    <t>A5-4a</t>
    <phoneticPr fontId="7" type="noConversion"/>
  </si>
  <si>
    <t>A5-4b</t>
    <phoneticPr fontId="7" type="noConversion"/>
  </si>
  <si>
    <t>A5-5a</t>
    <phoneticPr fontId="7" type="noConversion"/>
  </si>
  <si>
    <t>A5-5b</t>
    <phoneticPr fontId="7" type="noConversion"/>
  </si>
  <si>
    <t>A5-6a</t>
    <phoneticPr fontId="7" type="noConversion"/>
  </si>
  <si>
    <t>A5-6b</t>
    <phoneticPr fontId="7" type="noConversion"/>
  </si>
  <si>
    <t>A5-12</t>
    <phoneticPr fontId="7" type="noConversion"/>
  </si>
  <si>
    <t>A5-13</t>
    <phoneticPr fontId="7" type="noConversion"/>
  </si>
  <si>
    <t>A5-14</t>
    <phoneticPr fontId="7" type="noConversion"/>
  </si>
  <si>
    <t>A5-17</t>
    <phoneticPr fontId="7" type="noConversion"/>
  </si>
  <si>
    <t>A5-18</t>
    <phoneticPr fontId="7" type="noConversion"/>
  </si>
  <si>
    <t>A5-16</t>
    <phoneticPr fontId="7" type="noConversion"/>
  </si>
  <si>
    <t>A5-15</t>
    <phoneticPr fontId="7" type="noConversion"/>
  </si>
  <si>
    <r>
      <t xml:space="preserve">19GHz&lt;f </t>
    </r>
    <r>
      <rPr>
        <b/>
        <sz val="8"/>
        <color theme="1"/>
        <rFont val="NSimSun"/>
        <family val="3"/>
        <charset val="134"/>
      </rPr>
      <t>≤</t>
    </r>
    <r>
      <rPr>
        <b/>
        <sz val="8"/>
        <color theme="1"/>
        <rFont val="Arial"/>
        <family val="2"/>
      </rPr>
      <t>26GHz</t>
    </r>
    <phoneticPr fontId="7" type="noConversion"/>
  </si>
  <si>
    <t>same as 37.843</t>
    <phoneticPr fontId="7" type="noConversion"/>
  </si>
  <si>
    <t>COLO EM</t>
    <phoneticPr fontId="7" type="noConversion"/>
  </si>
  <si>
    <t>COLO OFF</t>
    <phoneticPr fontId="7" type="noConversion"/>
  </si>
  <si>
    <t>TX IMD</t>
    <phoneticPr fontId="7" type="noConversion"/>
  </si>
  <si>
    <t>General chamber</t>
    <phoneticPr fontId="7" type="noConversion"/>
  </si>
  <si>
    <t xml:space="preserve">Measurement system dynamic range uncertainty </t>
  </si>
  <si>
    <t>C2-9</t>
    <phoneticPr fontId="7" type="noConversion"/>
  </si>
  <si>
    <t>C2-10</t>
    <phoneticPr fontId="7" type="noConversion"/>
  </si>
  <si>
    <t>C2-11</t>
  </si>
  <si>
    <t>C2-12</t>
  </si>
  <si>
    <t>C2-13</t>
  </si>
  <si>
    <t>C2-14</t>
  </si>
  <si>
    <t>C2-15</t>
  </si>
  <si>
    <t>error not used before, replaced with quality of quiet zone.</t>
    <phoneticPr fontId="7" type="noConversion"/>
  </si>
  <si>
    <t>same value as TR37.843</t>
    <phoneticPr fontId="7" type="noConversion"/>
  </si>
  <si>
    <t>3&lt;f&lt;3.8 GHz</t>
    <phoneticPr fontId="7" type="noConversion"/>
  </si>
  <si>
    <t>3.8&lt;f&lt;12.75 GHz</t>
    <phoneticPr fontId="7" type="noConversion"/>
  </si>
  <si>
    <t>12.75&lt;f&lt;19 GHz</t>
    <phoneticPr fontId="7" type="noConversion"/>
  </si>
  <si>
    <t>C1-1</t>
    <phoneticPr fontId="7" type="noConversion"/>
  </si>
  <si>
    <t>divisor</t>
    <phoneticPr fontId="7" type="noConversion"/>
  </si>
  <si>
    <t>19&lt;f&lt;26 GHz</t>
    <phoneticPr fontId="7" type="noConversion"/>
  </si>
  <si>
    <t>Test Equipment Errors (same errors and values are consistant with above, buit greater freq range)</t>
    <phoneticPr fontId="7" type="noConversion"/>
  </si>
  <si>
    <t>A5-19</t>
    <phoneticPr fontId="7" type="noConversion"/>
  </si>
  <si>
    <t>these 3 are not used, remove if current method is agreed</t>
    <phoneticPr fontId="7" type="noConversion"/>
  </si>
  <si>
    <t>A method exceeds agreed value</t>
    <phoneticPr fontId="7" type="noConversion"/>
  </si>
  <si>
    <t>Review comments (RAN4#94)</t>
    <phoneticPr fontId="7" type="noConversion"/>
  </si>
  <si>
    <t>RK:was reflections in anachoic chamber ? Repleced with quaility of quiet zone as already defned, value is 0.1 rathetr than 0.01 but make no difference to total</t>
    <phoneticPr fontId="7" type="noConversion"/>
  </si>
  <si>
    <t>Common maximum accepted test system uncertainty</t>
    <phoneticPr fontId="7" type="noConversion"/>
  </si>
  <si>
    <t>A5-20</t>
    <phoneticPr fontId="7" type="noConversion"/>
  </si>
  <si>
    <t>Reflections in anechoic chamber</t>
    <phoneticPr fontId="7" type="noConversion"/>
  </si>
  <si>
    <t>C3-7</t>
    <phoneticPr fontId="7" type="noConversion"/>
  </si>
  <si>
    <t>C3-9</t>
    <phoneticPr fontId="7" type="noConversion"/>
  </si>
  <si>
    <t>Colocation blocking - conducted measurement uncertainty</t>
    <phoneticPr fontId="7" type="noConversion"/>
  </si>
  <si>
    <t>Common maximum accepted test system uncertainty</t>
    <phoneticPr fontId="7" type="noConversion"/>
  </si>
  <si>
    <t>Common maximum accepted test system uncertainty</t>
  </si>
  <si>
    <t>COLO BLK</t>
    <phoneticPr fontId="7" type="noConversion"/>
  </si>
  <si>
    <t>Table 13.2.5-1: Common maximum accepted test system uncertainty value derivation for TDD OFF power level measurement</t>
    <phoneticPr fontId="7" type="noConversion"/>
  </si>
  <si>
    <t>Table 13.2.4.3-1: General OTA chamber MU value derivation for TDD OFF power level measurement</t>
    <phoneticPr fontId="7" type="noConversion"/>
  </si>
  <si>
    <t>Table 13.3.5-1: Common maximum accepted test system uncertainty value derivation for co-location emissions level measurement</t>
    <phoneticPr fontId="7" type="noConversion"/>
  </si>
  <si>
    <t>Table 13.3.2.3-1: General OTA chamber MU value derivation for co-location emissions level measurement</t>
    <phoneticPr fontId="7" type="noConversion"/>
  </si>
  <si>
    <t>Table 13.4.5-1: Common maximum accepted test system uncertainty value derivation for co-location TX IMD interferer signal level</t>
    <phoneticPr fontId="7" type="noConversion"/>
  </si>
  <si>
    <t>Table 13.4.4.3-1 MU for OTA transmitter intermodulation interferer signal</t>
    <phoneticPr fontId="7" type="noConversion"/>
  </si>
  <si>
    <t>Table 13.5.5-1: Common maximum accepted test system uncertainty value derivation for co-location blocking interferer signal level</t>
    <phoneticPr fontId="7" type="noConversion"/>
  </si>
  <si>
    <t>Table 13.5.4.3-1: MU for co-location blocking interferer signal</t>
    <phoneticPr fontId="7" type="noConversion"/>
  </si>
  <si>
    <t>OTA Blocking final MU values</t>
    <phoneticPr fontId="7" type="noConversion"/>
  </si>
  <si>
    <t>EIS</t>
    <phoneticPr fontId="7" type="noConversion"/>
  </si>
  <si>
    <t>See below</t>
    <phoneticPr fontId="7" type="noConversion"/>
  </si>
  <si>
    <t>NoIse contribution</t>
    <phoneticPr fontId="7" type="noConversion"/>
  </si>
  <si>
    <t>Interferer Fequency (MHz)</t>
    <phoneticPr fontId="7" type="noConversion"/>
  </si>
  <si>
    <t>COLO BLK</t>
    <phoneticPr fontId="7" type="noConversion"/>
  </si>
  <si>
    <t>Wanted signal operating band</t>
    <phoneticPr fontId="7" type="noConversion"/>
  </si>
  <si>
    <t>Co-location blocing MU (dB)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</si>
</sst>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4"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b/>
      <i/>
      <sz val="8"/>
      <color theme="1"/>
      <name val="Arial"/>
      <family val="2"/>
    </font>
    <font>
      <b/>
      <i/>
      <vertAlign val="subscript"/>
      <sz val="8"/>
      <color theme="1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sz val="9"/>
      <name val="Calibri"/>
      <family val="3"/>
      <charset val="134"/>
      <scheme val="minor"/>
    </font>
    <font>
      <sz val="12"/>
      <name val="宋体"/>
      <family val="3"/>
      <charset val="134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Arial Unicode MS"/>
      <family val="2"/>
      <charset val="128"/>
    </font>
    <font>
      <b/>
      <sz val="10"/>
      <color theme="1"/>
      <name val="Arial"/>
      <family val="2"/>
    </font>
    <font>
      <b/>
      <sz val="10"/>
      <color theme="1"/>
      <name val="Arial Unicode MS"/>
      <family val="2"/>
      <charset val="128"/>
    </font>
    <font>
      <b/>
      <i/>
      <sz val="10"/>
      <color theme="1"/>
      <name val="Arial"/>
      <family val="2"/>
    </font>
    <font>
      <b/>
      <i/>
      <vertAlign val="subscript"/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theme="1"/>
      <name val="Calibri"/>
      <family val="2"/>
      <scheme val="minor"/>
    </font>
    <font>
      <b/>
      <sz val="9"/>
      <color theme="1"/>
      <name val="NSimSun"/>
      <family val="3"/>
      <charset val="134"/>
    </font>
    <font>
      <b/>
      <sz val="8"/>
      <color theme="1"/>
      <name val="NSimSun"/>
      <family val="3"/>
      <charset val="134"/>
    </font>
    <font>
      <sz val="8"/>
      <color theme="0" tint="-0.34998626667073579"/>
      <name val="Arial"/>
      <family val="2"/>
    </font>
    <font>
      <sz val="6"/>
      <color theme="0" tint="-0.34998626667073579"/>
      <name val="Arial"/>
      <family val="2"/>
    </font>
    <font>
      <sz val="9"/>
      <color theme="0" tint="-0.34998626667073579"/>
      <name val="Arial"/>
      <family val="2"/>
    </font>
    <font>
      <sz val="1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39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8" fillId="0" borderId="0">
      <alignment vertical="center"/>
    </xf>
    <xf numFmtId="0" fontId="23" fillId="0" borderId="0"/>
  </cellStyleXfs>
  <cellXfs count="199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6" fillId="0" borderId="2" xfId="0" applyFont="1" applyBorder="1" applyAlignment="1">
      <alignment horizontal="center" wrapText="1"/>
    </xf>
    <xf numFmtId="2" fontId="6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wrapText="1"/>
    </xf>
    <xf numFmtId="0" fontId="5" fillId="0" borderId="2" xfId="0" applyFont="1" applyBorder="1" applyAlignment="1">
      <alignment wrapText="1"/>
    </xf>
    <xf numFmtId="0" fontId="1" fillId="0" borderId="2" xfId="0" applyFont="1" applyBorder="1" applyAlignment="1">
      <alignment horizontal="center" wrapText="1"/>
    </xf>
    <xf numFmtId="0" fontId="10" fillId="0" borderId="1" xfId="0" applyFont="1" applyBorder="1" applyAlignment="1">
      <alignment horizontal="center" vertical="center" wrapText="1"/>
    </xf>
    <xf numFmtId="0" fontId="1" fillId="7" borderId="2" xfId="0" applyFont="1" applyFill="1" applyBorder="1" applyAlignment="1">
      <alignment horizontal="center" vertical="center" wrapText="1"/>
    </xf>
    <xf numFmtId="0" fontId="6" fillId="7" borderId="2" xfId="0" applyFont="1" applyFill="1" applyBorder="1" applyAlignment="1">
      <alignment horizontal="center" vertical="center" wrapText="1"/>
    </xf>
    <xf numFmtId="0" fontId="11" fillId="0" borderId="2" xfId="0" applyFont="1" applyBorder="1"/>
    <xf numFmtId="0" fontId="11" fillId="0" borderId="2" xfId="0" applyFont="1" applyBorder="1" applyAlignment="1">
      <alignment wrapText="1"/>
    </xf>
    <xf numFmtId="0" fontId="17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/>
    </xf>
    <xf numFmtId="0" fontId="0" fillId="7" borderId="2" xfId="0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2" fontId="11" fillId="0" borderId="2" xfId="0" applyNumberFormat="1" applyFont="1" applyBorder="1" applyAlignment="1">
      <alignment horizontal="center" vertical="center"/>
    </xf>
    <xf numFmtId="0" fontId="9" fillId="0" borderId="0" xfId="0" applyFont="1"/>
    <xf numFmtId="0" fontId="9" fillId="0" borderId="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2" fontId="11" fillId="0" borderId="0" xfId="0" applyNumberFormat="1" applyFont="1" applyBorder="1" applyAlignment="1">
      <alignment horizontal="center" vertical="center"/>
    </xf>
    <xf numFmtId="2" fontId="13" fillId="0" borderId="2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2" xfId="0" applyFont="1" applyBorder="1" applyAlignment="1">
      <alignment horizontal="center"/>
    </xf>
    <xf numFmtId="0" fontId="5" fillId="0" borderId="2" xfId="0" applyFont="1" applyBorder="1" applyAlignment="1">
      <alignment horizontal="left" wrapText="1"/>
    </xf>
    <xf numFmtId="0" fontId="9" fillId="0" borderId="0" xfId="0" applyFont="1" applyBorder="1" applyAlignment="1">
      <alignment horizontal="center" vertical="center"/>
    </xf>
    <xf numFmtId="0" fontId="9" fillId="0" borderId="2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2" borderId="2" xfId="0" applyFont="1" applyFill="1" applyBorder="1" applyAlignment="1">
      <alignment horizontal="center"/>
    </xf>
    <xf numFmtId="2" fontId="13" fillId="0" borderId="2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0" fontId="11" fillId="0" borderId="2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1" fillId="0" borderId="2" xfId="0" applyFont="1" applyBorder="1" applyAlignment="1">
      <alignment horizontal="left" wrapText="1"/>
    </xf>
    <xf numFmtId="0" fontId="5" fillId="0" borderId="2" xfId="0" applyFont="1" applyBorder="1" applyAlignment="1">
      <alignment horizontal="center" wrapText="1"/>
    </xf>
    <xf numFmtId="0" fontId="5" fillId="9" borderId="2" xfId="0" applyFont="1" applyFill="1" applyBorder="1" applyAlignment="1">
      <alignment horizontal="left" wrapText="1"/>
    </xf>
    <xf numFmtId="0" fontId="9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/>
    <xf numFmtId="0" fontId="9" fillId="9" borderId="2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center"/>
    </xf>
    <xf numFmtId="0" fontId="5" fillId="9" borderId="2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2" fontId="9" fillId="0" borderId="0" xfId="0" applyNumberFormat="1" applyFont="1"/>
    <xf numFmtId="2" fontId="9" fillId="0" borderId="2" xfId="0" applyNumberFormat="1" applyFont="1" applyBorder="1" applyAlignment="1">
      <alignment horizontal="center"/>
    </xf>
    <xf numFmtId="2" fontId="9" fillId="0" borderId="14" xfId="0" applyNumberFormat="1" applyFont="1" applyBorder="1" applyAlignment="1">
      <alignment horizontal="center"/>
    </xf>
    <xf numFmtId="2" fontId="9" fillId="0" borderId="16" xfId="0" applyNumberFormat="1" applyFont="1" applyBorder="1" applyAlignment="1">
      <alignment horizontal="center"/>
    </xf>
    <xf numFmtId="2" fontId="9" fillId="0" borderId="17" xfId="0" applyNumberFormat="1" applyFont="1" applyBorder="1" applyAlignment="1">
      <alignment horizontal="center"/>
    </xf>
    <xf numFmtId="2" fontId="10" fillId="0" borderId="14" xfId="0" applyNumberFormat="1" applyFont="1" applyBorder="1" applyAlignment="1">
      <alignment horizontal="center"/>
    </xf>
    <xf numFmtId="2" fontId="10" fillId="0" borderId="2" xfId="0" applyNumberFormat="1" applyFont="1" applyBorder="1" applyAlignment="1">
      <alignment horizontal="center"/>
    </xf>
    <xf numFmtId="2" fontId="10" fillId="0" borderId="15" xfId="0" applyNumberFormat="1" applyFont="1" applyBorder="1" applyAlignment="1">
      <alignment horizontal="center"/>
    </xf>
    <xf numFmtId="0" fontId="9" fillId="0" borderId="20" xfId="0" applyFont="1" applyBorder="1"/>
    <xf numFmtId="0" fontId="9" fillId="0" borderId="21" xfId="0" applyFont="1" applyBorder="1"/>
    <xf numFmtId="0" fontId="9" fillId="0" borderId="24" xfId="0" applyFont="1" applyBorder="1"/>
    <xf numFmtId="0" fontId="11" fillId="0" borderId="0" xfId="0" applyFont="1" applyBorder="1" applyAlignment="1">
      <alignment horizontal="left" vertical="center"/>
    </xf>
    <xf numFmtId="0" fontId="9" fillId="0" borderId="2" xfId="0" applyFont="1" applyFill="1" applyBorder="1" applyAlignment="1">
      <alignment horizontal="left" vertical="center" wrapText="1"/>
    </xf>
    <xf numFmtId="0" fontId="9" fillId="3" borderId="2" xfId="0" applyFont="1" applyFill="1" applyBorder="1" applyAlignment="1">
      <alignment horizontal="center" vertical="center"/>
    </xf>
    <xf numFmtId="0" fontId="21" fillId="0" borderId="2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/>
    </xf>
    <xf numFmtId="0" fontId="5" fillId="0" borderId="0" xfId="0" applyFont="1" applyAlignment="1">
      <alignment horizontal="left" vertical="center"/>
    </xf>
    <xf numFmtId="0" fontId="1" fillId="0" borderId="2" xfId="0" applyFont="1" applyBorder="1" applyAlignment="1">
      <alignment horizontal="center" wrapText="1"/>
    </xf>
    <xf numFmtId="0" fontId="0" fillId="7" borderId="2" xfId="0" applyFill="1" applyBorder="1" applyAlignment="1">
      <alignment horizontal="center" vertical="center"/>
    </xf>
    <xf numFmtId="0" fontId="5" fillId="0" borderId="2" xfId="0" applyFont="1" applyBorder="1" applyAlignment="1">
      <alignment horizont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left" vertical="center"/>
    </xf>
    <xf numFmtId="0" fontId="1" fillId="11" borderId="2" xfId="0" applyFont="1" applyFill="1" applyBorder="1" applyAlignment="1">
      <alignment horizontal="center" vertical="center"/>
    </xf>
    <xf numFmtId="0" fontId="5" fillId="11" borderId="2" xfId="0" applyFont="1" applyFill="1" applyBorder="1" applyAlignment="1">
      <alignment horizontal="left" vertical="center"/>
    </xf>
    <xf numFmtId="0" fontId="5" fillId="11" borderId="2" xfId="0" applyFont="1" applyFill="1" applyBorder="1" applyAlignment="1">
      <alignment horizontal="left" vertical="center" wrapText="1"/>
    </xf>
    <xf numFmtId="0" fontId="5" fillId="11" borderId="2" xfId="0" applyFont="1" applyFill="1" applyBorder="1" applyAlignment="1">
      <alignment horizontal="left" vertical="center"/>
    </xf>
    <xf numFmtId="0" fontId="10" fillId="0" borderId="4" xfId="0" applyFont="1" applyBorder="1" applyAlignment="1">
      <alignment horizontal="center" vertical="center" wrapText="1"/>
    </xf>
    <xf numFmtId="2" fontId="6" fillId="0" borderId="2" xfId="0" applyNumberFormat="1" applyFont="1" applyBorder="1" applyAlignment="1">
      <alignment horizontal="center" wrapText="1"/>
    </xf>
    <xf numFmtId="2" fontId="5" fillId="0" borderId="2" xfId="0" applyNumberFormat="1" applyFont="1" applyBorder="1" applyAlignment="1">
      <alignment horizontal="center" wrapText="1"/>
    </xf>
    <xf numFmtId="2" fontId="5" fillId="0" borderId="2" xfId="0" applyNumberFormat="1" applyFont="1" applyBorder="1" applyAlignment="1">
      <alignment horizontal="left" wrapText="1"/>
    </xf>
    <xf numFmtId="0" fontId="13" fillId="0" borderId="3" xfId="0" applyFont="1" applyBorder="1" applyAlignment="1">
      <alignment horizontal="left" vertical="center"/>
    </xf>
    <xf numFmtId="1" fontId="6" fillId="0" borderId="2" xfId="0" applyNumberFormat="1" applyFont="1" applyBorder="1" applyAlignment="1">
      <alignment horizontal="center" wrapText="1"/>
    </xf>
    <xf numFmtId="0" fontId="5" fillId="0" borderId="0" xfId="0" applyFont="1"/>
    <xf numFmtId="2" fontId="1" fillId="0" borderId="2" xfId="0" applyNumberFormat="1" applyFont="1" applyBorder="1" applyAlignment="1">
      <alignment horizont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/>
    </xf>
    <xf numFmtId="2" fontId="9" fillId="0" borderId="12" xfId="0" applyNumberFormat="1" applyFont="1" applyBorder="1" applyAlignment="1">
      <alignment horizontal="center"/>
    </xf>
    <xf numFmtId="2" fontId="10" fillId="0" borderId="12" xfId="0" applyNumberFormat="1" applyFont="1" applyBorder="1" applyAlignment="1">
      <alignment horizontal="center"/>
    </xf>
    <xf numFmtId="2" fontId="10" fillId="0" borderId="13" xfId="0" applyNumberFormat="1" applyFont="1" applyBorder="1" applyAlignment="1">
      <alignment horizontal="center"/>
    </xf>
    <xf numFmtId="2" fontId="9" fillId="0" borderId="11" xfId="0" applyNumberFormat="1" applyFont="1" applyBorder="1" applyAlignment="1">
      <alignment horizontal="center"/>
    </xf>
    <xf numFmtId="0" fontId="21" fillId="0" borderId="9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2" fontId="10" fillId="0" borderId="11" xfId="0" applyNumberFormat="1" applyFont="1" applyBorder="1" applyAlignment="1">
      <alignment horizontal="center"/>
    </xf>
    <xf numFmtId="2" fontId="9" fillId="0" borderId="31" xfId="0" applyNumberFormat="1" applyFont="1" applyBorder="1" applyAlignment="1">
      <alignment horizontal="center"/>
    </xf>
    <xf numFmtId="2" fontId="9" fillId="0" borderId="7" xfId="0" applyNumberFormat="1" applyFont="1" applyBorder="1" applyAlignment="1">
      <alignment horizontal="center"/>
    </xf>
    <xf numFmtId="2" fontId="9" fillId="0" borderId="26" xfId="0" applyNumberFormat="1" applyFont="1" applyBorder="1" applyAlignment="1">
      <alignment horizontal="center"/>
    </xf>
    <xf numFmtId="0" fontId="23" fillId="0" borderId="0" xfId="2"/>
    <xf numFmtId="0" fontId="9" fillId="0" borderId="15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164" fontId="23" fillId="0" borderId="2" xfId="2" applyNumberFormat="1" applyBorder="1" applyAlignment="1">
      <alignment horizontal="center"/>
    </xf>
    <xf numFmtId="164" fontId="23" fillId="0" borderId="15" xfId="2" applyNumberFormat="1" applyBorder="1" applyAlignment="1">
      <alignment horizontal="center"/>
    </xf>
    <xf numFmtId="164" fontId="23" fillId="0" borderId="17" xfId="2" applyNumberFormat="1" applyBorder="1" applyAlignment="1">
      <alignment horizontal="center"/>
    </xf>
    <xf numFmtId="164" fontId="23" fillId="0" borderId="18" xfId="2" applyNumberFormat="1" applyBorder="1" applyAlignment="1">
      <alignment horizontal="center"/>
    </xf>
    <xf numFmtId="0" fontId="9" fillId="0" borderId="2" xfId="0" applyFont="1" applyBorder="1"/>
    <xf numFmtId="0" fontId="23" fillId="0" borderId="11" xfId="2" applyBorder="1"/>
    <xf numFmtId="0" fontId="9" fillId="0" borderId="12" xfId="0" applyFont="1" applyBorder="1"/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23" fillId="0" borderId="14" xfId="2" applyBorder="1"/>
    <xf numFmtId="0" fontId="23" fillId="0" borderId="16" xfId="2" applyBorder="1"/>
    <xf numFmtId="0" fontId="9" fillId="0" borderId="17" xfId="0" applyFont="1" applyBorder="1"/>
    <xf numFmtId="0" fontId="23" fillId="0" borderId="2" xfId="2" applyBorder="1" applyAlignment="1">
      <alignment horizontal="center"/>
    </xf>
    <xf numFmtId="0" fontId="23" fillId="0" borderId="15" xfId="2" applyBorder="1" applyAlignment="1">
      <alignment horizontal="center"/>
    </xf>
    <xf numFmtId="2" fontId="23" fillId="0" borderId="2" xfId="2" applyNumberFormat="1" applyBorder="1" applyAlignment="1">
      <alignment horizontal="center"/>
    </xf>
    <xf numFmtId="2" fontId="23" fillId="0" borderId="15" xfId="2" applyNumberFormat="1" applyBorder="1" applyAlignment="1">
      <alignment horizontal="center"/>
    </xf>
    <xf numFmtId="0" fontId="23" fillId="0" borderId="17" xfId="2" applyBorder="1" applyAlignment="1">
      <alignment horizontal="center"/>
    </xf>
    <xf numFmtId="0" fontId="23" fillId="0" borderId="18" xfId="2" applyBorder="1" applyAlignment="1">
      <alignment horizontal="center"/>
    </xf>
    <xf numFmtId="0" fontId="20" fillId="0" borderId="2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10" fillId="0" borderId="24" xfId="0" applyFont="1" applyBorder="1" applyAlignment="1">
      <alignment horizontal="center" wrapText="1"/>
    </xf>
    <xf numFmtId="0" fontId="10" fillId="0" borderId="27" xfId="0" applyFont="1" applyBorder="1" applyAlignment="1">
      <alignment horizontal="center" wrapText="1"/>
    </xf>
    <xf numFmtId="0" fontId="10" fillId="0" borderId="30" xfId="0" applyFont="1" applyBorder="1" applyAlignment="1">
      <alignment horizontal="center" wrapText="1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9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2" fontId="10" fillId="0" borderId="21" xfId="0" applyNumberFormat="1" applyFont="1" applyBorder="1" applyAlignment="1">
      <alignment horizontal="center"/>
    </xf>
    <xf numFmtId="2" fontId="10" fillId="0" borderId="32" xfId="0" applyNumberFormat="1" applyFont="1" applyBorder="1" applyAlignment="1">
      <alignment horizontal="center"/>
    </xf>
    <xf numFmtId="2" fontId="10" fillId="0" borderId="33" xfId="0" applyNumberFormat="1" applyFont="1" applyBorder="1" applyAlignment="1">
      <alignment horizontal="center"/>
    </xf>
    <xf numFmtId="0" fontId="9" fillId="0" borderId="14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2" fontId="10" fillId="0" borderId="36" xfId="0" applyNumberFormat="1" applyFont="1" applyBorder="1" applyAlignment="1">
      <alignment horizontal="center"/>
    </xf>
    <xf numFmtId="2" fontId="10" fillId="0" borderId="37" xfId="0" applyNumberFormat="1" applyFont="1" applyBorder="1" applyAlignment="1">
      <alignment horizontal="center"/>
    </xf>
    <xf numFmtId="2" fontId="10" fillId="0" borderId="38" xfId="0" applyNumberFormat="1" applyFont="1" applyBorder="1" applyAlignment="1">
      <alignment horizontal="center"/>
    </xf>
    <xf numFmtId="0" fontId="23" fillId="0" borderId="3" xfId="2" applyBorder="1" applyAlignment="1">
      <alignment horizontal="center" wrapText="1"/>
    </xf>
    <xf numFmtId="0" fontId="23" fillId="0" borderId="35" xfId="2" applyBorder="1" applyAlignment="1">
      <alignment horizontal="center" wrapText="1"/>
    </xf>
    <xf numFmtId="0" fontId="23" fillId="0" borderId="34" xfId="2" applyBorder="1" applyAlignment="1">
      <alignment horizontal="center" vertical="center"/>
    </xf>
    <xf numFmtId="0" fontId="23" fillId="0" borderId="3" xfId="2" applyBorder="1" applyAlignment="1">
      <alignment horizontal="center" vertical="center"/>
    </xf>
    <xf numFmtId="0" fontId="23" fillId="0" borderId="14" xfId="2" applyBorder="1" applyAlignment="1">
      <alignment horizontal="center" vertical="center"/>
    </xf>
    <xf numFmtId="0" fontId="23" fillId="0" borderId="2" xfId="2" applyBorder="1" applyAlignment="1">
      <alignment horizontal="center" vertical="center"/>
    </xf>
    <xf numFmtId="0" fontId="10" fillId="6" borderId="7" xfId="0" applyFont="1" applyFill="1" applyBorder="1" applyAlignment="1">
      <alignment horizontal="center" vertical="center" wrapText="1"/>
    </xf>
    <xf numFmtId="0" fontId="10" fillId="6" borderId="8" xfId="0" applyFont="1" applyFill="1" applyBorder="1" applyAlignment="1">
      <alignment horizontal="center" vertical="center" wrapText="1"/>
    </xf>
    <xf numFmtId="0" fontId="10" fillId="6" borderId="9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6" borderId="2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10" fillId="6" borderId="2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wrapText="1"/>
    </xf>
    <xf numFmtId="0" fontId="0" fillId="7" borderId="2" xfId="0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6" xfId="0" applyBorder="1" applyAlignment="1">
      <alignment horizontal="left" vertical="center" wrapText="1"/>
    </xf>
    <xf numFmtId="0" fontId="0" fillId="0" borderId="6" xfId="0" applyBorder="1" applyAlignment="1">
      <alignment horizontal="left" vertical="center"/>
    </xf>
    <xf numFmtId="0" fontId="11" fillId="0" borderId="2" xfId="0" applyFont="1" applyBorder="1" applyAlignment="1">
      <alignment horizontal="left" vertical="center"/>
    </xf>
    <xf numFmtId="0" fontId="11" fillId="0" borderId="2" xfId="0" applyFont="1" applyBorder="1" applyAlignment="1">
      <alignment horizontal="center" vertical="center" wrapText="1"/>
    </xf>
    <xf numFmtId="0" fontId="11" fillId="7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8" borderId="2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/>
    </xf>
    <xf numFmtId="0" fontId="12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/>
    </xf>
    <xf numFmtId="0" fontId="0" fillId="10" borderId="2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wrapText="1"/>
    </xf>
    <xf numFmtId="2" fontId="2" fillId="0" borderId="2" xfId="0" applyNumberFormat="1" applyFont="1" applyBorder="1" applyAlignment="1">
      <alignment horizontal="center" vertical="center" wrapText="1"/>
    </xf>
  </cellXfs>
  <cellStyles count="3">
    <cellStyle name="Normal" xfId="0" builtinId="0"/>
    <cellStyle name="Normal 2" xfId="2"/>
    <cellStyle name="常规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10</xdr:col>
      <xdr:colOff>219075</xdr:colOff>
      <xdr:row>8</xdr:row>
      <xdr:rowOff>9525</xdr:rowOff>
    </xdr:to>
    <xdr:sp macro="" textlink="">
      <xdr:nvSpPr>
        <xdr:cNvPr id="2" name="TextBox 1"/>
        <xdr:cNvSpPr txBox="1"/>
      </xdr:nvSpPr>
      <xdr:spPr>
        <a:xfrm>
          <a:off x="5295900" y="247650"/>
          <a:ext cx="3067050" cy="981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altLang="zh-CN" sz="1100" b="1" u="sng"/>
            <a:t>check 28/1/20</a:t>
          </a:r>
        </a:p>
        <a:p>
          <a:r>
            <a:rPr lang="en-GB" altLang="zh-CN" sz="1100" b="0" u="none"/>
            <a:t>OK-same as 37.843</a:t>
          </a:r>
          <a:endParaRPr lang="zh-CN" altLang="en-US" sz="1100" b="0" u="none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10</xdr:col>
      <xdr:colOff>219075</xdr:colOff>
      <xdr:row>8</xdr:row>
      <xdr:rowOff>9525</xdr:rowOff>
    </xdr:to>
    <xdr:sp macro="" textlink="">
      <xdr:nvSpPr>
        <xdr:cNvPr id="2" name="TextBox 1"/>
        <xdr:cNvSpPr txBox="1"/>
      </xdr:nvSpPr>
      <xdr:spPr>
        <a:xfrm>
          <a:off x="5295900" y="247650"/>
          <a:ext cx="3067050" cy="981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altLang="zh-CN" sz="1100" b="1" u="sng"/>
            <a:t>check 28/1/20</a:t>
          </a:r>
        </a:p>
        <a:p>
          <a:r>
            <a:rPr lang="en-GB" altLang="zh-CN" sz="1100" b="0" u="none"/>
            <a:t>OK-same as 37.843</a:t>
          </a:r>
          <a:endParaRPr lang="zh-CN" altLang="en-US" sz="1100" b="0" u="none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10</xdr:col>
      <xdr:colOff>219075</xdr:colOff>
      <xdr:row>8</xdr:row>
      <xdr:rowOff>9525</xdr:rowOff>
    </xdr:to>
    <xdr:sp macro="" textlink="">
      <xdr:nvSpPr>
        <xdr:cNvPr id="2" name="TextBox 1"/>
        <xdr:cNvSpPr txBox="1"/>
      </xdr:nvSpPr>
      <xdr:spPr>
        <a:xfrm>
          <a:off x="5295900" y="247650"/>
          <a:ext cx="3067050" cy="981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altLang="zh-CN" sz="1100" b="1" u="sng"/>
            <a:t>check 28/1/20</a:t>
          </a:r>
        </a:p>
        <a:p>
          <a:r>
            <a:rPr lang="en-GB" altLang="zh-CN" sz="1100" b="0" u="none"/>
            <a:t>OK-same as 37.843</a:t>
          </a:r>
          <a:endParaRPr lang="zh-CN" altLang="en-US" sz="1100" b="0" u="none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10</xdr:col>
      <xdr:colOff>219075</xdr:colOff>
      <xdr:row>8</xdr:row>
      <xdr:rowOff>9525</xdr:rowOff>
    </xdr:to>
    <xdr:sp macro="" textlink="">
      <xdr:nvSpPr>
        <xdr:cNvPr id="2" name="TextBox 1"/>
        <xdr:cNvSpPr txBox="1"/>
      </xdr:nvSpPr>
      <xdr:spPr>
        <a:xfrm>
          <a:off x="7305675" y="361950"/>
          <a:ext cx="3067050" cy="1343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altLang="zh-CN" sz="1100" b="0" u="none"/>
            <a:t>Final values come from the</a:t>
          </a:r>
          <a:r>
            <a:rPr lang="en-GB" altLang="zh-CN" sz="1100" b="0" u="none" baseline="0"/>
            <a:t> RSS calcaultion with the EIS MU</a:t>
          </a:r>
        </a:p>
        <a:p>
          <a:endParaRPr lang="zh-CN" altLang="en-US" sz="1100" b="0" u="none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0"/>
  <sheetViews>
    <sheetView tabSelected="1" workbookViewId="0"/>
  </sheetViews>
  <sheetFormatPr defaultColWidth="9" defaultRowHeight="12"/>
  <cols>
    <col min="1" max="1" width="2.42578125" style="31" customWidth="1"/>
    <col min="2" max="2" width="17" style="31" customWidth="1"/>
    <col min="3" max="8" width="5.7109375" style="31" customWidth="1"/>
    <col min="9" max="11" width="4.5703125" style="31" customWidth="1"/>
    <col min="12" max="12" width="3.7109375" style="31" customWidth="1"/>
    <col min="13" max="13" width="30.7109375" style="31" customWidth="1"/>
    <col min="14" max="16384" width="9" style="31"/>
  </cols>
  <sheetData>
    <row r="1" spans="2:13" ht="12.75" thickBot="1"/>
    <row r="2" spans="2:13" ht="12" customHeight="1" thickBot="1">
      <c r="B2" s="135"/>
      <c r="C2" s="143"/>
      <c r="D2" s="143"/>
      <c r="E2" s="143"/>
      <c r="F2" s="143"/>
      <c r="G2" s="143"/>
      <c r="H2" s="144"/>
      <c r="I2" s="133" t="s">
        <v>153</v>
      </c>
      <c r="J2" s="133"/>
      <c r="K2" s="133"/>
      <c r="M2" s="85" t="s">
        <v>154</v>
      </c>
    </row>
    <row r="3" spans="2:13" ht="36.75" customHeight="1">
      <c r="B3" s="136"/>
      <c r="C3" s="140" t="s">
        <v>133</v>
      </c>
      <c r="D3" s="141"/>
      <c r="E3" s="142"/>
      <c r="F3" s="137" t="s">
        <v>163</v>
      </c>
      <c r="G3" s="138"/>
      <c r="H3" s="139"/>
      <c r="I3" s="134"/>
      <c r="J3" s="133"/>
      <c r="K3" s="133"/>
      <c r="M3" s="86"/>
    </row>
    <row r="4" spans="2:13" ht="36.75" thickBot="1">
      <c r="B4" s="136"/>
      <c r="C4" s="97" t="s">
        <v>32</v>
      </c>
      <c r="D4" s="98" t="s">
        <v>31</v>
      </c>
      <c r="E4" s="99" t="s">
        <v>39</v>
      </c>
      <c r="F4" s="100" t="s">
        <v>32</v>
      </c>
      <c r="G4" s="89" t="s">
        <v>31</v>
      </c>
      <c r="H4" s="107" t="s">
        <v>39</v>
      </c>
      <c r="I4" s="106" t="s">
        <v>32</v>
      </c>
      <c r="J4" s="77" t="s">
        <v>31</v>
      </c>
      <c r="K4" s="77" t="s">
        <v>39</v>
      </c>
      <c r="M4" s="86"/>
    </row>
    <row r="5" spans="2:13">
      <c r="B5" s="73" t="s">
        <v>130</v>
      </c>
      <c r="C5" s="105">
        <f>'COLO-EM'!C4</f>
        <v>3.0471959744438273</v>
      </c>
      <c r="D5" s="102">
        <f>'COLO-EM'!D4</f>
        <v>3.2874386909365576</v>
      </c>
      <c r="E5" s="109">
        <f>'COLO-EM'!E4</f>
        <v>3.343748894080814</v>
      </c>
      <c r="F5" s="108">
        <f>'COLO-EM'!C9</f>
        <v>3.2</v>
      </c>
      <c r="G5" s="103">
        <f>'COLO-EM'!D9</f>
        <v>3.4</v>
      </c>
      <c r="H5" s="104">
        <f>'COLO-EM'!E9</f>
        <v>3.4</v>
      </c>
      <c r="I5" s="101" t="str">
        <f>IF(ROUND(MAX(C5),1)&gt;F5,"x","")</f>
        <v/>
      </c>
      <c r="J5" s="78" t="str">
        <f t="shared" ref="J5:J8" si="0">IF(ROUND(MAX(D5),1)&gt;G5,"x","")</f>
        <v/>
      </c>
      <c r="K5" s="78" t="str">
        <f t="shared" ref="K5:K8" si="1">IF(ROUND(MAX(E5),1)&gt;H5,"x","")</f>
        <v/>
      </c>
      <c r="M5" s="86"/>
    </row>
    <row r="6" spans="2:13">
      <c r="B6" s="71" t="s">
        <v>131</v>
      </c>
      <c r="C6" s="65">
        <f>'COLO OFF'!C4</f>
        <v>3.3690721967133128</v>
      </c>
      <c r="D6" s="64">
        <f>'COLO OFF'!D4</f>
        <v>3.5878262648387347</v>
      </c>
      <c r="E6" s="110">
        <f>'COLO OFF'!E4</f>
        <v>3.6394918363236739</v>
      </c>
      <c r="F6" s="68">
        <f>'COLO OFF'!C9</f>
        <v>3.4</v>
      </c>
      <c r="G6" s="69">
        <f>'COLO OFF'!D9</f>
        <v>3.6</v>
      </c>
      <c r="H6" s="70">
        <f>'COLO OFF'!E9</f>
        <v>3.6</v>
      </c>
      <c r="I6" s="101" t="str">
        <f t="shared" ref="I6:I8" si="2">IF(ROUND(MAX(C6),1)&gt;F6,"x","")</f>
        <v/>
      </c>
      <c r="J6" s="78" t="str">
        <f t="shared" si="0"/>
        <v/>
      </c>
      <c r="K6" s="78" t="str">
        <f t="shared" si="1"/>
        <v/>
      </c>
      <c r="M6" s="86"/>
    </row>
    <row r="7" spans="2:13">
      <c r="B7" s="71" t="s">
        <v>132</v>
      </c>
      <c r="C7" s="65">
        <f>TXIMD!C4</f>
        <v>3.2364144522398033</v>
      </c>
      <c r="D7" s="64">
        <f>TXIMD!D4</f>
        <v>3.3682454106948128</v>
      </c>
      <c r="E7" s="110">
        <f>TXIMD!E4</f>
        <v>3.4995835218875211</v>
      </c>
      <c r="F7" s="68">
        <f>TXIMD!C9</f>
        <v>3.2</v>
      </c>
      <c r="G7" s="69">
        <f>TXIMD!D9</f>
        <v>3.4</v>
      </c>
      <c r="H7" s="70">
        <f>TXIMD!E9</f>
        <v>3.5</v>
      </c>
      <c r="I7" s="101" t="str">
        <f t="shared" si="2"/>
        <v/>
      </c>
      <c r="J7" s="78" t="str">
        <f t="shared" si="0"/>
        <v/>
      </c>
      <c r="K7" s="78" t="str">
        <f t="shared" si="1"/>
        <v/>
      </c>
      <c r="M7" s="88"/>
    </row>
    <row r="8" spans="2:13" ht="15" customHeight="1" thickBot="1">
      <c r="B8" s="72" t="s">
        <v>164</v>
      </c>
      <c r="C8" s="66">
        <f>'COLO-BLK'!C4</f>
        <v>3.2422847417626151</v>
      </c>
      <c r="D8" s="67">
        <f>'COLO-BLK'!D4</f>
        <v>3.3738863328017836</v>
      </c>
      <c r="E8" s="111">
        <f>'COLO-BLK'!E4</f>
        <v>3.5050130765329062</v>
      </c>
      <c r="F8" s="145" t="s">
        <v>175</v>
      </c>
      <c r="G8" s="146"/>
      <c r="H8" s="147"/>
      <c r="I8" s="101" t="str">
        <f t="shared" si="2"/>
        <v/>
      </c>
      <c r="J8" s="78" t="str">
        <f t="shared" si="0"/>
        <v>x</v>
      </c>
      <c r="K8" s="78" t="str">
        <f t="shared" si="1"/>
        <v>x</v>
      </c>
      <c r="M8" s="86"/>
    </row>
    <row r="9" spans="2:13" ht="12.75" customHeight="1">
      <c r="C9" s="63"/>
      <c r="F9" s="63"/>
    </row>
    <row r="10" spans="2:13">
      <c r="C10" s="63"/>
      <c r="I10" s="63"/>
      <c r="J10" s="63"/>
      <c r="K10" s="63"/>
    </row>
    <row r="11" spans="2:13" ht="12.75" thickBot="1">
      <c r="I11" s="63"/>
      <c r="J11" s="63"/>
      <c r="K11" s="63"/>
    </row>
    <row r="12" spans="2:13" ht="12.75" thickBot="1">
      <c r="B12" s="150" t="s">
        <v>173</v>
      </c>
      <c r="C12" s="151"/>
      <c r="D12" s="151"/>
      <c r="E12" s="151"/>
      <c r="F12" s="152"/>
      <c r="I12" s="63"/>
      <c r="J12" s="63"/>
      <c r="K12" s="63"/>
    </row>
    <row r="13" spans="2:13" ht="36">
      <c r="B13" s="120"/>
      <c r="C13" s="121"/>
      <c r="D13" s="122" t="s">
        <v>32</v>
      </c>
      <c r="E13" s="122" t="s">
        <v>31</v>
      </c>
      <c r="F13" s="123" t="s">
        <v>39</v>
      </c>
      <c r="G13" s="112"/>
      <c r="I13" s="63"/>
      <c r="J13" s="63"/>
      <c r="K13" s="63"/>
    </row>
    <row r="14" spans="2:13" ht="12.75">
      <c r="B14" s="124" t="s">
        <v>174</v>
      </c>
      <c r="C14" s="119"/>
      <c r="D14" s="127">
        <v>0.7</v>
      </c>
      <c r="E14" s="127">
        <v>1</v>
      </c>
      <c r="F14" s="128">
        <v>1.22</v>
      </c>
      <c r="G14" s="112"/>
      <c r="I14" s="63"/>
      <c r="J14" s="63"/>
      <c r="K14" s="63"/>
    </row>
    <row r="15" spans="2:13" ht="12.75">
      <c r="B15" s="124" t="s">
        <v>178</v>
      </c>
      <c r="C15" s="119"/>
      <c r="D15" s="129">
        <f>C8</f>
        <v>3.2422847417626151</v>
      </c>
      <c r="E15" s="129">
        <f>D8</f>
        <v>3.3738863328017836</v>
      </c>
      <c r="F15" s="130">
        <f>E8</f>
        <v>3.5050130765329062</v>
      </c>
      <c r="G15" s="112"/>
      <c r="I15" s="63"/>
      <c r="J15" s="63"/>
      <c r="K15" s="63"/>
    </row>
    <row r="16" spans="2:13" ht="13.5" thickBot="1">
      <c r="B16" s="125" t="s">
        <v>176</v>
      </c>
      <c r="C16" s="126"/>
      <c r="D16" s="131">
        <v>0.1</v>
      </c>
      <c r="E16" s="131">
        <f>D16</f>
        <v>0.1</v>
      </c>
      <c r="F16" s="132">
        <f>E16</f>
        <v>0.1</v>
      </c>
      <c r="G16" s="112"/>
      <c r="I16" s="63"/>
      <c r="J16" s="63"/>
      <c r="K16" s="63"/>
    </row>
    <row r="17" spans="2:11" ht="25.5" customHeight="1">
      <c r="B17" s="155" t="s">
        <v>180</v>
      </c>
      <c r="C17" s="156"/>
      <c r="D17" s="153" t="s">
        <v>179</v>
      </c>
      <c r="E17" s="153"/>
      <c r="F17" s="154"/>
      <c r="G17" s="112"/>
      <c r="I17" s="63"/>
      <c r="J17" s="63"/>
      <c r="K17" s="63"/>
    </row>
    <row r="18" spans="2:11" ht="36">
      <c r="B18" s="157"/>
      <c r="C18" s="158"/>
      <c r="D18" s="15" t="s">
        <v>32</v>
      </c>
      <c r="E18" s="15" t="s">
        <v>31</v>
      </c>
      <c r="F18" s="113" t="s">
        <v>39</v>
      </c>
      <c r="G18" s="112"/>
      <c r="I18" s="63"/>
      <c r="J18" s="63"/>
      <c r="K18" s="63"/>
    </row>
    <row r="19" spans="2:11" ht="24">
      <c r="B19" s="148" t="s">
        <v>177</v>
      </c>
      <c r="C19" s="15" t="s">
        <v>32</v>
      </c>
      <c r="D19" s="115">
        <f>(((D14^2)+(D15^2))^0.5)+D16</f>
        <v>3.4169881438839464</v>
      </c>
      <c r="E19" s="115">
        <f>(((E14^2)+(D15^2))^0.5)+D16</f>
        <v>3.4929943039543505</v>
      </c>
      <c r="F19" s="116">
        <f>(((F14^2)+(D15^2))^0.5)+D16</f>
        <v>3.5642185766297527</v>
      </c>
      <c r="G19" s="112"/>
      <c r="I19" s="63"/>
      <c r="J19" s="63"/>
      <c r="K19" s="63"/>
    </row>
    <row r="20" spans="2:11" ht="36">
      <c r="B20" s="148"/>
      <c r="C20" s="15" t="s">
        <v>31</v>
      </c>
      <c r="D20" s="115">
        <f>(((D14^2)+(E15^2))^0.5)+D16</f>
        <v>3.545737800046119</v>
      </c>
      <c r="E20" s="115">
        <f>(((E14^2)+(E15^2))^0.5)+D16</f>
        <v>3.618964192296743</v>
      </c>
      <c r="F20" s="116">
        <f>(((F14^2)+(F15^2))^0.5)+D16</f>
        <v>3.8112688755554571</v>
      </c>
      <c r="G20" s="112"/>
    </row>
    <row r="21" spans="2:11" ht="36.75" thickBot="1">
      <c r="B21" s="149"/>
      <c r="C21" s="114" t="s">
        <v>39</v>
      </c>
      <c r="D21" s="117">
        <f>(((D14^2)+(F15^2))^0.5)+D16</f>
        <v>3.6742295207032618</v>
      </c>
      <c r="E21" s="117">
        <f>(((E14^2)+(F15^2))^0.5)+E16</f>
        <v>3.7448753979617284</v>
      </c>
      <c r="F21" s="118">
        <f>(((F14^2)+(F15^2))^0.5)+F16</f>
        <v>3.8112688755554571</v>
      </c>
      <c r="G21" s="112"/>
    </row>
    <row r="22" spans="2:11" ht="12.75">
      <c r="C22" s="112"/>
      <c r="G22" s="112"/>
    </row>
    <row r="23" spans="2:11" ht="12.75">
      <c r="C23" s="112"/>
      <c r="D23" s="112"/>
      <c r="E23" s="112"/>
      <c r="F23" s="112"/>
      <c r="G23" s="112"/>
    </row>
    <row r="24" spans="2:11" ht="12.75">
      <c r="C24" s="112"/>
      <c r="D24" s="112"/>
      <c r="E24" s="112"/>
      <c r="F24" s="112"/>
      <c r="G24" s="112"/>
    </row>
    <row r="25" spans="2:11" ht="12.75">
      <c r="C25" s="112"/>
      <c r="D25" s="112"/>
      <c r="E25" s="112"/>
      <c r="F25" s="112"/>
      <c r="G25" s="112"/>
    </row>
    <row r="26" spans="2:11" ht="12.75">
      <c r="C26" s="112"/>
      <c r="D26" s="112"/>
      <c r="E26" s="112"/>
      <c r="F26" s="112"/>
      <c r="G26" s="112"/>
    </row>
    <row r="27" spans="2:11" ht="12.75">
      <c r="C27" s="112"/>
      <c r="D27" s="112"/>
      <c r="E27" s="112"/>
      <c r="F27" s="112"/>
      <c r="G27" s="112"/>
    </row>
    <row r="28" spans="2:11" ht="12.75">
      <c r="C28" s="112"/>
      <c r="D28" s="112"/>
    </row>
    <row r="29" spans="2:11" ht="12.75">
      <c r="C29" s="112"/>
      <c r="D29" s="112"/>
    </row>
    <row r="30" spans="2:11" ht="12.75">
      <c r="C30" s="112"/>
      <c r="D30" s="112"/>
    </row>
  </sheetData>
  <mergeCells count="10">
    <mergeCell ref="F8:H8"/>
    <mergeCell ref="B19:B21"/>
    <mergeCell ref="B12:F12"/>
    <mergeCell ref="D17:F17"/>
    <mergeCell ref="B17:C18"/>
    <mergeCell ref="I2:K3"/>
    <mergeCell ref="B2:B4"/>
    <mergeCell ref="F3:H3"/>
    <mergeCell ref="C3:E3"/>
    <mergeCell ref="C2:H2"/>
  </mergeCells>
  <phoneticPr fontId="7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0"/>
  <sheetViews>
    <sheetView topLeftCell="A4" zoomScale="85" zoomScaleNormal="85" workbookViewId="0">
      <selection activeCell="B30" sqref="B30"/>
    </sheetView>
  </sheetViews>
  <sheetFormatPr defaultColWidth="9" defaultRowHeight="12"/>
  <cols>
    <col min="1" max="1" width="9.140625" style="33" bestFit="1" customWidth="1"/>
    <col min="2" max="2" width="36.28515625" style="43" customWidth="1"/>
    <col min="3" max="4" width="9.140625" style="38" bestFit="1" customWidth="1"/>
    <col min="5" max="6" width="9" style="38"/>
    <col min="7" max="7" width="7.42578125" style="38" customWidth="1"/>
    <col min="8" max="10" width="9.140625" style="38" bestFit="1" customWidth="1"/>
    <col min="11" max="14" width="9" style="31"/>
    <col min="15" max="15" width="3.5703125" style="31" customWidth="1"/>
    <col min="16" max="16" width="29.42578125" style="31" customWidth="1"/>
    <col min="17" max="16384" width="9" style="31"/>
  </cols>
  <sheetData>
    <row r="1" spans="1:16">
      <c r="P1" s="85" t="s">
        <v>154</v>
      </c>
    </row>
    <row r="2" spans="1:16">
      <c r="B2" s="159" t="s">
        <v>81</v>
      </c>
      <c r="C2" s="160"/>
      <c r="D2" s="160"/>
      <c r="E2" s="160"/>
      <c r="F2" s="160"/>
      <c r="G2" s="160"/>
      <c r="H2" s="160"/>
      <c r="I2" s="160"/>
      <c r="J2" s="161"/>
      <c r="P2" s="86"/>
    </row>
    <row r="3" spans="1:16" ht="23.25" customHeight="1">
      <c r="A3" s="165" t="s">
        <v>85</v>
      </c>
      <c r="B3" s="163" t="s">
        <v>47</v>
      </c>
      <c r="C3" s="162" t="s">
        <v>50</v>
      </c>
      <c r="D3" s="162"/>
      <c r="E3" s="162"/>
      <c r="F3" s="162" t="s">
        <v>49</v>
      </c>
      <c r="G3" s="167" t="s">
        <v>148</v>
      </c>
      <c r="H3" s="162" t="s">
        <v>48</v>
      </c>
      <c r="I3" s="162"/>
      <c r="J3" s="162"/>
      <c r="P3" s="86"/>
    </row>
    <row r="4" spans="1:16" ht="24">
      <c r="A4" s="165"/>
      <c r="B4" s="163"/>
      <c r="C4" s="15" t="s">
        <v>32</v>
      </c>
      <c r="D4" s="15" t="s">
        <v>31</v>
      </c>
      <c r="E4" s="15" t="s">
        <v>39</v>
      </c>
      <c r="F4" s="162"/>
      <c r="G4" s="168"/>
      <c r="H4" s="15" t="s">
        <v>32</v>
      </c>
      <c r="I4" s="15" t="s">
        <v>31</v>
      </c>
      <c r="J4" s="15" t="s">
        <v>39</v>
      </c>
      <c r="P4" s="86"/>
    </row>
    <row r="5" spans="1:16" ht="24">
      <c r="A5" s="33" t="s">
        <v>88</v>
      </c>
      <c r="B5" s="42" t="s">
        <v>86</v>
      </c>
      <c r="C5" s="32">
        <f t="shared" ref="C5:E10" si="0">H5*$G5</f>
        <v>0.14000000000000001</v>
      </c>
      <c r="D5" s="32">
        <f t="shared" si="0"/>
        <v>0.26</v>
      </c>
      <c r="E5" s="32">
        <f t="shared" si="0"/>
        <v>0.26</v>
      </c>
      <c r="F5" s="15" t="s">
        <v>12</v>
      </c>
      <c r="G5" s="15">
        <v>1</v>
      </c>
      <c r="H5" s="15">
        <v>0.14000000000000001</v>
      </c>
      <c r="I5" s="15">
        <v>0.26</v>
      </c>
      <c r="J5" s="15">
        <v>0.26</v>
      </c>
      <c r="P5" s="86"/>
    </row>
    <row r="6" spans="1:16">
      <c r="A6" s="33" t="s">
        <v>89</v>
      </c>
      <c r="B6" s="42" t="s">
        <v>87</v>
      </c>
      <c r="C6" s="32">
        <f t="shared" si="0"/>
        <v>0.46</v>
      </c>
      <c r="D6" s="32">
        <f t="shared" si="0"/>
        <v>0.46</v>
      </c>
      <c r="E6" s="32">
        <f t="shared" si="0"/>
        <v>0.46</v>
      </c>
      <c r="F6" s="15" t="s">
        <v>12</v>
      </c>
      <c r="G6" s="15">
        <v>1</v>
      </c>
      <c r="H6" s="15">
        <v>0.46</v>
      </c>
      <c r="I6" s="15">
        <v>0.46</v>
      </c>
      <c r="J6" s="15">
        <v>0.46</v>
      </c>
      <c r="P6" s="86"/>
    </row>
    <row r="7" spans="1:16" ht="15">
      <c r="A7" s="33" t="s">
        <v>90</v>
      </c>
      <c r="B7" s="13" t="s">
        <v>24</v>
      </c>
      <c r="C7" s="32">
        <f t="shared" si="0"/>
        <v>0.13</v>
      </c>
      <c r="D7" s="32">
        <f t="shared" si="0"/>
        <v>0.2</v>
      </c>
      <c r="E7" s="32">
        <f t="shared" si="0"/>
        <v>0.2</v>
      </c>
      <c r="F7" s="15" t="s">
        <v>12</v>
      </c>
      <c r="G7" s="15">
        <v>1</v>
      </c>
      <c r="H7" s="15">
        <v>0.13</v>
      </c>
      <c r="I7" s="15">
        <v>0.2</v>
      </c>
      <c r="J7" s="15">
        <v>0.2</v>
      </c>
      <c r="P7" s="86"/>
    </row>
    <row r="8" spans="1:16" ht="30">
      <c r="A8" s="33" t="s">
        <v>91</v>
      </c>
      <c r="B8" s="13" t="s">
        <v>28</v>
      </c>
      <c r="C8" s="32">
        <f t="shared" si="0"/>
        <v>0.50229473419497439</v>
      </c>
      <c r="D8" s="32">
        <f t="shared" si="0"/>
        <v>0.4330127018922193</v>
      </c>
      <c r="E8" s="32">
        <f t="shared" si="0"/>
        <v>0.4330127018922193</v>
      </c>
      <c r="F8" s="15" t="s">
        <v>9</v>
      </c>
      <c r="G8" s="15">
        <f>3^0.5</f>
        <v>1.7320508075688772</v>
      </c>
      <c r="H8" s="15">
        <v>0.28999999999999998</v>
      </c>
      <c r="I8" s="15">
        <v>0.25</v>
      </c>
      <c r="J8" s="15">
        <v>0.25</v>
      </c>
      <c r="P8" s="86"/>
    </row>
    <row r="9" spans="1:16">
      <c r="A9" s="33" t="s">
        <v>92</v>
      </c>
      <c r="B9" s="42" t="s">
        <v>71</v>
      </c>
      <c r="C9" s="32">
        <f t="shared" si="0"/>
        <v>0.41</v>
      </c>
      <c r="D9" s="32">
        <f t="shared" si="0"/>
        <v>0.74</v>
      </c>
      <c r="E9" s="32">
        <f t="shared" si="0"/>
        <v>0.8</v>
      </c>
      <c r="F9" s="15" t="s">
        <v>12</v>
      </c>
      <c r="G9" s="15">
        <v>1</v>
      </c>
      <c r="H9" s="39">
        <v>0.41</v>
      </c>
      <c r="I9" s="39">
        <v>0.74</v>
      </c>
      <c r="J9" s="58">
        <v>0.8</v>
      </c>
      <c r="P9" s="86"/>
    </row>
    <row r="10" spans="1:16">
      <c r="A10" s="33" t="s">
        <v>93</v>
      </c>
      <c r="B10" s="42" t="s">
        <v>80</v>
      </c>
      <c r="C10" s="32">
        <f t="shared" si="0"/>
        <v>0.2</v>
      </c>
      <c r="D10" s="32">
        <f t="shared" si="0"/>
        <v>0.2</v>
      </c>
      <c r="E10" s="32">
        <f t="shared" si="0"/>
        <v>0.2</v>
      </c>
      <c r="F10" s="15" t="s">
        <v>12</v>
      </c>
      <c r="G10" s="15">
        <v>1</v>
      </c>
      <c r="H10" s="39">
        <v>0.2</v>
      </c>
      <c r="I10" s="39">
        <v>0.2</v>
      </c>
      <c r="J10" s="39">
        <v>0.2</v>
      </c>
      <c r="P10" s="86"/>
    </row>
    <row r="11" spans="1:16">
      <c r="F11" s="17"/>
      <c r="G11" s="17"/>
      <c r="H11" s="41"/>
      <c r="I11" s="41"/>
      <c r="J11" s="41"/>
      <c r="P11" s="86"/>
    </row>
    <row r="12" spans="1:16">
      <c r="F12" s="17"/>
      <c r="G12" s="17"/>
      <c r="H12" s="41"/>
      <c r="I12" s="41"/>
      <c r="J12" s="41"/>
      <c r="P12" s="86"/>
    </row>
    <row r="13" spans="1:16">
      <c r="A13" s="32"/>
      <c r="B13" s="171" t="s">
        <v>150</v>
      </c>
      <c r="C13" s="171"/>
      <c r="D13" s="171"/>
      <c r="E13" s="171"/>
      <c r="F13" s="171"/>
      <c r="G13" s="171"/>
      <c r="H13" s="171"/>
      <c r="I13" s="171"/>
      <c r="J13" s="171"/>
      <c r="K13" s="171"/>
      <c r="L13" s="171"/>
      <c r="M13" s="171"/>
      <c r="N13" s="171"/>
      <c r="P13" s="86"/>
    </row>
    <row r="14" spans="1:16" ht="12" customHeight="1">
      <c r="A14" s="166" t="s">
        <v>85</v>
      </c>
      <c r="B14" s="163" t="s">
        <v>47</v>
      </c>
      <c r="C14" s="162" t="s">
        <v>50</v>
      </c>
      <c r="D14" s="162"/>
      <c r="E14" s="162"/>
      <c r="F14" s="162"/>
      <c r="G14" s="162"/>
      <c r="H14" s="162" t="s">
        <v>49</v>
      </c>
      <c r="I14" s="167" t="s">
        <v>148</v>
      </c>
      <c r="J14" s="162" t="s">
        <v>48</v>
      </c>
      <c r="K14" s="162"/>
      <c r="L14" s="162"/>
      <c r="M14" s="162"/>
      <c r="N14" s="162"/>
      <c r="P14" s="86"/>
    </row>
    <row r="15" spans="1:16" ht="24">
      <c r="A15" s="166"/>
      <c r="B15" s="163"/>
      <c r="C15" s="15" t="s">
        <v>32</v>
      </c>
      <c r="D15" s="15" t="s">
        <v>144</v>
      </c>
      <c r="E15" s="15" t="s">
        <v>145</v>
      </c>
      <c r="F15" s="15" t="s">
        <v>146</v>
      </c>
      <c r="G15" s="15" t="s">
        <v>149</v>
      </c>
      <c r="H15" s="162"/>
      <c r="I15" s="168"/>
      <c r="J15" s="15" t="s">
        <v>32</v>
      </c>
      <c r="K15" s="15" t="s">
        <v>144</v>
      </c>
      <c r="L15" s="15" t="s">
        <v>145</v>
      </c>
      <c r="M15" s="15" t="s">
        <v>146</v>
      </c>
      <c r="N15" s="15" t="s">
        <v>149</v>
      </c>
      <c r="P15" s="86"/>
    </row>
    <row r="16" spans="1:16" ht="12" customHeight="1">
      <c r="A16" s="32" t="s">
        <v>147</v>
      </c>
      <c r="B16" s="42" t="s">
        <v>86</v>
      </c>
      <c r="C16" s="39">
        <v>0.14000000000000001</v>
      </c>
      <c r="D16" s="39">
        <v>0.26</v>
      </c>
      <c r="E16" s="39">
        <v>0.26</v>
      </c>
      <c r="F16" s="15">
        <v>0.37</v>
      </c>
      <c r="G16" s="39">
        <v>0.37</v>
      </c>
      <c r="H16" s="15" t="s">
        <v>12</v>
      </c>
      <c r="I16" s="15">
        <v>1</v>
      </c>
      <c r="J16" s="32">
        <f>C16/$I16</f>
        <v>0.14000000000000001</v>
      </c>
      <c r="K16" s="32">
        <f>D16/$I16</f>
        <v>0.26</v>
      </c>
      <c r="L16" s="32">
        <f>E16/$I16</f>
        <v>0.26</v>
      </c>
      <c r="M16" s="32">
        <f>F16/$I16</f>
        <v>0.37</v>
      </c>
      <c r="N16" s="32">
        <f>G16/$I16</f>
        <v>0.37</v>
      </c>
      <c r="P16" s="86"/>
    </row>
    <row r="17" spans="1:16" ht="15">
      <c r="A17" s="32" t="s">
        <v>90</v>
      </c>
      <c r="B17" s="13" t="s">
        <v>24</v>
      </c>
      <c r="C17" s="32">
        <v>0.13</v>
      </c>
      <c r="D17" s="32">
        <v>0.2</v>
      </c>
      <c r="E17" s="32">
        <v>0.2</v>
      </c>
      <c r="F17" s="39">
        <v>0.2</v>
      </c>
      <c r="G17" s="39">
        <v>0.2</v>
      </c>
      <c r="H17" s="15" t="s">
        <v>12</v>
      </c>
      <c r="I17" s="15">
        <v>1</v>
      </c>
      <c r="J17" s="32">
        <f t="shared" ref="J17:N17" si="1">C17/$I17</f>
        <v>0.13</v>
      </c>
      <c r="K17" s="32">
        <f t="shared" si="1"/>
        <v>0.2</v>
      </c>
      <c r="L17" s="32">
        <f t="shared" si="1"/>
        <v>0.2</v>
      </c>
      <c r="M17" s="32">
        <f t="shared" si="1"/>
        <v>0.2</v>
      </c>
      <c r="N17" s="32">
        <f t="shared" si="1"/>
        <v>0.2</v>
      </c>
      <c r="P17" s="86"/>
    </row>
    <row r="18" spans="1:16">
      <c r="P18" s="86"/>
    </row>
    <row r="19" spans="1:16">
      <c r="F19" s="17"/>
      <c r="G19" s="17"/>
      <c r="H19" s="41"/>
      <c r="I19" s="41"/>
      <c r="J19" s="41"/>
      <c r="P19" s="86"/>
    </row>
    <row r="20" spans="1:16">
      <c r="A20" s="164" t="s">
        <v>79</v>
      </c>
      <c r="B20" s="164"/>
      <c r="C20" s="164"/>
      <c r="D20" s="164"/>
      <c r="E20" s="164"/>
      <c r="F20" s="164"/>
      <c r="G20" s="164"/>
      <c r="H20" s="164"/>
      <c r="I20" s="164"/>
      <c r="J20" s="164"/>
      <c r="P20" s="86"/>
    </row>
    <row r="21" spans="1:16" ht="12" customHeight="1">
      <c r="A21" s="32"/>
      <c r="B21" s="163" t="s">
        <v>47</v>
      </c>
      <c r="C21" s="162" t="s">
        <v>50</v>
      </c>
      <c r="D21" s="162"/>
      <c r="E21" s="162"/>
      <c r="F21" s="162" t="s">
        <v>49</v>
      </c>
      <c r="G21" s="167" t="s">
        <v>148</v>
      </c>
      <c r="H21" s="162" t="s">
        <v>48</v>
      </c>
      <c r="I21" s="162"/>
      <c r="J21" s="162"/>
      <c r="P21" s="86"/>
    </row>
    <row r="22" spans="1:16" ht="24">
      <c r="A22" s="32"/>
      <c r="B22" s="163"/>
      <c r="C22" s="15" t="s">
        <v>32</v>
      </c>
      <c r="D22" s="15" t="s">
        <v>31</v>
      </c>
      <c r="E22" s="15" t="s">
        <v>39</v>
      </c>
      <c r="F22" s="162"/>
      <c r="G22" s="168"/>
      <c r="H22" s="15" t="s">
        <v>32</v>
      </c>
      <c r="I22" s="15" t="s">
        <v>31</v>
      </c>
      <c r="J22" s="15" t="s">
        <v>39</v>
      </c>
      <c r="P22" s="86"/>
    </row>
    <row r="23" spans="1:16">
      <c r="A23" s="32" t="s">
        <v>102</v>
      </c>
      <c r="B23" s="57" t="s">
        <v>94</v>
      </c>
      <c r="C23" s="32">
        <f t="shared" ref="C23:E24" si="2">H23*$G23</f>
        <v>0.41</v>
      </c>
      <c r="D23" s="32">
        <f t="shared" si="2"/>
        <v>0.56000000000000005</v>
      </c>
      <c r="E23" s="32">
        <f t="shared" si="2"/>
        <v>0.56000000000000005</v>
      </c>
      <c r="F23" s="15" t="s">
        <v>12</v>
      </c>
      <c r="G23" s="15">
        <v>1</v>
      </c>
      <c r="H23" s="15">
        <v>0.41</v>
      </c>
      <c r="I23" s="15">
        <v>0.56000000000000005</v>
      </c>
      <c r="J23" s="15">
        <v>0.56000000000000005</v>
      </c>
      <c r="P23" s="86"/>
    </row>
    <row r="24" spans="1:16" ht="12" customHeight="1">
      <c r="A24" s="32" t="s">
        <v>98</v>
      </c>
      <c r="B24" s="57" t="s">
        <v>57</v>
      </c>
      <c r="C24" s="32">
        <f t="shared" si="2"/>
        <v>0.2</v>
      </c>
      <c r="D24" s="32">
        <f t="shared" si="2"/>
        <v>0.2</v>
      </c>
      <c r="E24" s="32">
        <f t="shared" si="2"/>
        <v>0.2</v>
      </c>
      <c r="F24" s="15" t="s">
        <v>12</v>
      </c>
      <c r="G24" s="15">
        <v>1</v>
      </c>
      <c r="H24" s="32">
        <v>0.2</v>
      </c>
      <c r="I24" s="32">
        <v>0.2</v>
      </c>
      <c r="J24" s="32">
        <v>0.2</v>
      </c>
      <c r="P24" s="86"/>
    </row>
    <row r="25" spans="1:16" ht="12" customHeight="1">
      <c r="A25" s="76" t="s">
        <v>99</v>
      </c>
      <c r="B25" s="57" t="s">
        <v>95</v>
      </c>
      <c r="C25" s="54">
        <f t="shared" ref="C25:C30" si="3">H25*$G25</f>
        <v>0.41</v>
      </c>
      <c r="D25" s="54">
        <v>0.61</v>
      </c>
      <c r="E25" s="54">
        <v>0.61</v>
      </c>
      <c r="F25" s="55" t="s">
        <v>12</v>
      </c>
      <c r="G25" s="55">
        <v>1</v>
      </c>
      <c r="H25" s="58">
        <v>0.41</v>
      </c>
      <c r="I25" s="58">
        <v>0.56000000000000005</v>
      </c>
      <c r="J25" s="58">
        <v>0.56000000000000005</v>
      </c>
      <c r="K25" s="169" t="s">
        <v>152</v>
      </c>
      <c r="L25" s="170"/>
      <c r="M25" s="170"/>
      <c r="P25" s="86"/>
    </row>
    <row r="26" spans="1:16" ht="24">
      <c r="A26" s="76" t="s">
        <v>100</v>
      </c>
      <c r="B26" s="57" t="s">
        <v>97</v>
      </c>
      <c r="C26" s="54">
        <f t="shared" si="3"/>
        <v>1.0107585367724952</v>
      </c>
      <c r="D26" s="54">
        <f t="shared" ref="D26:E29" si="4">I26*$G26</f>
        <v>1.2320820917115742</v>
      </c>
      <c r="E26" s="54">
        <f t="shared" si="4"/>
        <v>1.2320820917115742</v>
      </c>
      <c r="F26" s="55" t="s">
        <v>12</v>
      </c>
      <c r="G26" s="55">
        <v>1</v>
      </c>
      <c r="H26" s="56">
        <f>(((2/1.96)^2)-(0.14^2))^0.5</f>
        <v>1.0107585367724952</v>
      </c>
      <c r="I26" s="56">
        <f>(((2.5/1.96)^2)-(0.33^2))^0.5</f>
        <v>1.2320820917115742</v>
      </c>
      <c r="J26" s="56">
        <f>(((2.5/1.96)^2)-(0.33^2))^0.5</f>
        <v>1.2320820917115742</v>
      </c>
      <c r="K26" s="169"/>
      <c r="L26" s="170"/>
      <c r="M26" s="170"/>
      <c r="P26" s="86"/>
    </row>
    <row r="27" spans="1:16">
      <c r="A27" s="76" t="s">
        <v>101</v>
      </c>
      <c r="B27" s="57" t="s">
        <v>96</v>
      </c>
      <c r="C27" s="54">
        <f t="shared" si="3"/>
        <v>0.7523918268149199</v>
      </c>
      <c r="D27" s="54">
        <f t="shared" si="4"/>
        <v>0.85702892828851773</v>
      </c>
      <c r="E27" s="54">
        <f t="shared" si="4"/>
        <v>0.85702892828851773</v>
      </c>
      <c r="F27" s="55" t="s">
        <v>12</v>
      </c>
      <c r="G27" s="55">
        <v>1</v>
      </c>
      <c r="H27" s="56">
        <f>(((1.5/1.96)^2)-(0.14^2))^0.5</f>
        <v>0.7523918268149199</v>
      </c>
      <c r="I27" s="56">
        <f>(((1.8/1.96)^2)-(0.33^2))^0.5</f>
        <v>0.85702892828851773</v>
      </c>
      <c r="J27" s="56">
        <f>(((1.8/1.96)^2)-(0.33^2))^0.5</f>
        <v>0.85702892828851773</v>
      </c>
      <c r="K27" s="169"/>
      <c r="L27" s="170"/>
      <c r="M27" s="170"/>
      <c r="P27" s="86"/>
    </row>
    <row r="28" spans="1:16" ht="24">
      <c r="A28" s="32" t="s">
        <v>103</v>
      </c>
      <c r="B28" s="57" t="s">
        <v>84</v>
      </c>
      <c r="C28" s="32">
        <f t="shared" si="3"/>
        <v>1.02</v>
      </c>
      <c r="D28" s="32">
        <f t="shared" si="4"/>
        <v>1.28</v>
      </c>
      <c r="E28" s="32">
        <f t="shared" si="4"/>
        <v>1.53</v>
      </c>
      <c r="F28" s="32" t="s">
        <v>40</v>
      </c>
      <c r="G28" s="32">
        <v>1</v>
      </c>
      <c r="H28" s="32">
        <v>1.02</v>
      </c>
      <c r="I28" s="32">
        <v>1.28</v>
      </c>
      <c r="J28" s="32">
        <v>1.53</v>
      </c>
      <c r="P28" s="86"/>
    </row>
    <row r="29" spans="1:16" ht="24">
      <c r="A29" s="54" t="s">
        <v>159</v>
      </c>
      <c r="B29" s="75" t="s">
        <v>82</v>
      </c>
      <c r="C29" s="54">
        <f t="shared" si="3"/>
        <v>1</v>
      </c>
      <c r="D29" s="54">
        <f t="shared" si="4"/>
        <v>1.1000000000000001</v>
      </c>
      <c r="E29" s="54">
        <f t="shared" si="4"/>
        <v>1.2</v>
      </c>
      <c r="F29" s="55" t="s">
        <v>12</v>
      </c>
      <c r="G29" s="55">
        <v>1</v>
      </c>
      <c r="H29" s="58">
        <v>1</v>
      </c>
      <c r="I29" s="58">
        <v>1.1000000000000001</v>
      </c>
      <c r="J29" s="58">
        <v>1.2</v>
      </c>
      <c r="P29" s="86"/>
    </row>
    <row r="30" spans="1:16" ht="24">
      <c r="A30" s="54" t="s">
        <v>160</v>
      </c>
      <c r="B30" s="75" t="s">
        <v>161</v>
      </c>
      <c r="C30" s="54">
        <f t="shared" si="3"/>
        <v>1</v>
      </c>
      <c r="D30" s="54">
        <f t="shared" ref="D30" si="5">I30*$G30</f>
        <v>1.1000000000000001</v>
      </c>
      <c r="E30" s="54">
        <f t="shared" ref="E30" si="6">J30*$G30</f>
        <v>1.2</v>
      </c>
      <c r="F30" s="55" t="s">
        <v>12</v>
      </c>
      <c r="G30" s="55">
        <v>1</v>
      </c>
      <c r="H30" s="58">
        <v>1</v>
      </c>
      <c r="I30" s="58">
        <v>1.1000000000000001</v>
      </c>
      <c r="J30" s="58">
        <v>1.2</v>
      </c>
      <c r="P30" s="86"/>
    </row>
    <row r="31" spans="1:16">
      <c r="P31" s="86"/>
    </row>
    <row r="32" spans="1:16" ht="12" customHeight="1">
      <c r="A32" s="164" t="s">
        <v>78</v>
      </c>
      <c r="B32" s="164"/>
      <c r="C32" s="164"/>
      <c r="D32" s="164"/>
      <c r="E32" s="164"/>
      <c r="F32" s="164"/>
      <c r="G32" s="164"/>
      <c r="H32" s="164"/>
      <c r="I32" s="164"/>
      <c r="J32" s="164"/>
      <c r="P32" s="86"/>
    </row>
    <row r="33" spans="1:16" ht="12" customHeight="1">
      <c r="A33" s="32"/>
      <c r="B33" s="163" t="s">
        <v>47</v>
      </c>
      <c r="C33" s="162" t="s">
        <v>50</v>
      </c>
      <c r="D33" s="162"/>
      <c r="E33" s="162"/>
      <c r="F33" s="162" t="s">
        <v>49</v>
      </c>
      <c r="G33" s="167" t="s">
        <v>148</v>
      </c>
      <c r="H33" s="162" t="s">
        <v>48</v>
      </c>
      <c r="I33" s="162"/>
      <c r="J33" s="162"/>
      <c r="P33" s="86"/>
    </row>
    <row r="34" spans="1:16" ht="23.25" thickBot="1">
      <c r="A34" s="32"/>
      <c r="B34" s="163"/>
      <c r="C34" s="60" t="s">
        <v>61</v>
      </c>
      <c r="D34" s="60" t="s">
        <v>62</v>
      </c>
      <c r="E34" s="60" t="s">
        <v>128</v>
      </c>
      <c r="F34" s="162"/>
      <c r="G34" s="168"/>
      <c r="H34" s="60" t="s">
        <v>61</v>
      </c>
      <c r="I34" s="60" t="s">
        <v>62</v>
      </c>
      <c r="J34" s="60" t="s">
        <v>128</v>
      </c>
      <c r="P34" s="86"/>
    </row>
    <row r="35" spans="1:16" ht="12" customHeight="1">
      <c r="A35" s="32" t="s">
        <v>104</v>
      </c>
      <c r="B35" s="42" t="s">
        <v>60</v>
      </c>
      <c r="C35" s="32">
        <v>1</v>
      </c>
      <c r="D35" s="32">
        <v>2</v>
      </c>
      <c r="E35" s="32">
        <v>2</v>
      </c>
      <c r="F35" s="15" t="s">
        <v>12</v>
      </c>
      <c r="G35" s="15">
        <v>1</v>
      </c>
      <c r="H35" s="32">
        <f>C35/$G35</f>
        <v>1</v>
      </c>
      <c r="I35" s="32">
        <f t="shared" ref="I35:I36" si="7">D35/$G35</f>
        <v>2</v>
      </c>
      <c r="J35" s="32">
        <f t="shared" ref="J35:J36" si="8">E35/$G35</f>
        <v>2</v>
      </c>
      <c r="P35" s="86"/>
    </row>
    <row r="36" spans="1:16" ht="24">
      <c r="A36" s="32" t="s">
        <v>105</v>
      </c>
      <c r="B36" s="42" t="s">
        <v>77</v>
      </c>
      <c r="C36" s="32">
        <v>1</v>
      </c>
      <c r="D36" s="32">
        <v>2</v>
      </c>
      <c r="E36" s="32">
        <v>2</v>
      </c>
      <c r="F36" s="15" t="s">
        <v>12</v>
      </c>
      <c r="G36" s="15">
        <v>1</v>
      </c>
      <c r="H36" s="32">
        <f t="shared" ref="H36" si="9">C36/$G36</f>
        <v>1</v>
      </c>
      <c r="I36" s="32">
        <f t="shared" si="7"/>
        <v>2</v>
      </c>
      <c r="J36" s="32">
        <f t="shared" si="8"/>
        <v>2</v>
      </c>
      <c r="P36" s="86"/>
    </row>
    <row r="37" spans="1:16">
      <c r="A37" s="31"/>
      <c r="B37" s="31"/>
      <c r="C37" s="31"/>
      <c r="D37" s="31"/>
      <c r="E37" s="31"/>
      <c r="F37" s="31"/>
      <c r="G37" s="31"/>
      <c r="H37" s="31"/>
      <c r="I37" s="31"/>
      <c r="J37" s="31"/>
      <c r="P37" s="86"/>
    </row>
    <row r="38" spans="1:16" ht="24" customHeight="1">
      <c r="A38" s="41"/>
      <c r="B38" s="44"/>
      <c r="C38" s="47"/>
      <c r="D38" s="47"/>
      <c r="E38" s="47"/>
      <c r="F38" s="41"/>
      <c r="G38" s="41"/>
      <c r="H38" s="41"/>
      <c r="I38" s="41"/>
      <c r="J38" s="41"/>
      <c r="P38" s="86"/>
    </row>
    <row r="39" spans="1:16">
      <c r="P39" s="86"/>
    </row>
    <row r="40" spans="1:16">
      <c r="A40" s="164" t="s">
        <v>76</v>
      </c>
      <c r="B40" s="164"/>
      <c r="C40" s="164"/>
      <c r="D40" s="164"/>
      <c r="E40" s="164"/>
      <c r="F40" s="164"/>
      <c r="G40" s="164"/>
      <c r="H40" s="164"/>
      <c r="I40" s="164"/>
      <c r="J40" s="164"/>
      <c r="P40" s="86"/>
    </row>
    <row r="41" spans="1:16" ht="12" customHeight="1">
      <c r="A41" s="172"/>
      <c r="B41" s="163" t="s">
        <v>68</v>
      </c>
      <c r="C41" s="162" t="s">
        <v>50</v>
      </c>
      <c r="D41" s="162"/>
      <c r="E41" s="162"/>
      <c r="F41" s="162" t="s">
        <v>49</v>
      </c>
      <c r="G41" s="167" t="s">
        <v>148</v>
      </c>
      <c r="H41" s="162" t="s">
        <v>48</v>
      </c>
      <c r="I41" s="162"/>
      <c r="J41" s="162"/>
      <c r="P41" s="86"/>
    </row>
    <row r="42" spans="1:16" ht="24">
      <c r="A42" s="173"/>
      <c r="B42" s="163"/>
      <c r="C42" s="16" t="s">
        <v>61</v>
      </c>
      <c r="D42" s="16" t="s">
        <v>62</v>
      </c>
      <c r="E42" s="16" t="s">
        <v>38</v>
      </c>
      <c r="F42" s="162"/>
      <c r="G42" s="168"/>
      <c r="H42" s="16" t="s">
        <v>61</v>
      </c>
      <c r="I42" s="16" t="s">
        <v>62</v>
      </c>
      <c r="J42" s="16" t="s">
        <v>38</v>
      </c>
      <c r="P42" s="86"/>
    </row>
    <row r="43" spans="1:16" ht="24">
      <c r="A43" s="32" t="s">
        <v>135</v>
      </c>
      <c r="B43" s="42" t="s">
        <v>69</v>
      </c>
      <c r="C43" s="39">
        <v>1.5</v>
      </c>
      <c r="D43" s="39">
        <v>1.5</v>
      </c>
      <c r="E43" s="39">
        <v>1.5</v>
      </c>
      <c r="F43" s="39" t="s">
        <v>9</v>
      </c>
      <c r="G43" s="39">
        <f>3^0.5</f>
        <v>1.7320508075688772</v>
      </c>
      <c r="H43" s="39">
        <f>C43/$G43</f>
        <v>0.86602540378443871</v>
      </c>
      <c r="I43" s="39">
        <f t="shared" ref="I43:I44" si="10">D43/$G43</f>
        <v>0.86602540378443871</v>
      </c>
      <c r="J43" s="39">
        <f t="shared" ref="J43:J44" si="11">E43/$G43</f>
        <v>0.86602540378443871</v>
      </c>
      <c r="P43" s="86"/>
    </row>
    <row r="44" spans="1:16" ht="24">
      <c r="A44" s="32" t="s">
        <v>136</v>
      </c>
      <c r="B44" s="42" t="s">
        <v>65</v>
      </c>
      <c r="C44" s="39">
        <v>1.7</v>
      </c>
      <c r="D44" s="39">
        <v>1.7</v>
      </c>
      <c r="E44" s="39">
        <v>1.7</v>
      </c>
      <c r="F44" s="39" t="s">
        <v>9</v>
      </c>
      <c r="G44" s="39">
        <f>3^0.5</f>
        <v>1.7320508075688772</v>
      </c>
      <c r="H44" s="39">
        <f t="shared" ref="H44" si="12">C44/$G44</f>
        <v>0.98149545762236379</v>
      </c>
      <c r="I44" s="39">
        <f t="shared" si="10"/>
        <v>0.98149545762236379</v>
      </c>
      <c r="J44" s="39">
        <f t="shared" si="11"/>
        <v>0.98149545762236379</v>
      </c>
      <c r="P44" s="86"/>
    </row>
    <row r="45" spans="1:16" ht="24">
      <c r="A45" s="32" t="s">
        <v>137</v>
      </c>
      <c r="B45" s="42" t="s">
        <v>74</v>
      </c>
      <c r="C45" s="39">
        <v>0.68</v>
      </c>
      <c r="D45" s="39">
        <v>0.68</v>
      </c>
      <c r="E45" s="39">
        <v>0.68</v>
      </c>
      <c r="F45" s="39" t="s">
        <v>12</v>
      </c>
      <c r="G45" s="39">
        <v>1</v>
      </c>
      <c r="H45" s="39">
        <f t="shared" ref="H45:H49" si="13">C45/$G45</f>
        <v>0.68</v>
      </c>
      <c r="I45" s="39">
        <f t="shared" ref="I45:I49" si="14">D45/$G45</f>
        <v>0.68</v>
      </c>
      <c r="J45" s="39">
        <f t="shared" ref="J45:J49" si="15">E45/$G45</f>
        <v>0.68</v>
      </c>
      <c r="P45" s="86"/>
    </row>
    <row r="46" spans="1:16" ht="24">
      <c r="A46" s="32" t="s">
        <v>138</v>
      </c>
      <c r="B46" s="42" t="s">
        <v>73</v>
      </c>
      <c r="C46" s="39">
        <v>1</v>
      </c>
      <c r="D46" s="39">
        <v>1</v>
      </c>
      <c r="E46" s="39">
        <v>1</v>
      </c>
      <c r="F46" s="39" t="s">
        <v>12</v>
      </c>
      <c r="G46" s="39">
        <v>1</v>
      </c>
      <c r="H46" s="39">
        <f t="shared" si="13"/>
        <v>1</v>
      </c>
      <c r="I46" s="39">
        <f t="shared" si="14"/>
        <v>1</v>
      </c>
      <c r="J46" s="39">
        <f t="shared" si="15"/>
        <v>1</v>
      </c>
      <c r="P46" s="86"/>
    </row>
    <row r="47" spans="1:16" ht="24">
      <c r="A47" s="32" t="s">
        <v>139</v>
      </c>
      <c r="B47" s="42" t="s">
        <v>66</v>
      </c>
      <c r="C47" s="39">
        <v>0.14000000000000001</v>
      </c>
      <c r="D47" s="39">
        <v>0.23</v>
      </c>
      <c r="E47" s="45">
        <v>0.25</v>
      </c>
      <c r="F47" s="39" t="s">
        <v>34</v>
      </c>
      <c r="G47" s="39">
        <f>2^0.5</f>
        <v>1.4142135623730951</v>
      </c>
      <c r="H47" s="39">
        <f t="shared" si="13"/>
        <v>9.899494936611665E-2</v>
      </c>
      <c r="I47" s="39">
        <f t="shared" si="14"/>
        <v>0.16263455967290594</v>
      </c>
      <c r="J47" s="39">
        <f t="shared" si="15"/>
        <v>0.17677669529663687</v>
      </c>
      <c r="P47" s="86"/>
    </row>
    <row r="48" spans="1:16">
      <c r="A48" s="32" t="s">
        <v>140</v>
      </c>
      <c r="B48" s="42" t="s">
        <v>67</v>
      </c>
      <c r="C48" s="39">
        <v>0.1</v>
      </c>
      <c r="D48" s="39">
        <v>0.1</v>
      </c>
      <c r="E48" s="39">
        <v>0.1</v>
      </c>
      <c r="F48" s="39" t="s">
        <v>12</v>
      </c>
      <c r="G48" s="39">
        <v>1</v>
      </c>
      <c r="H48" s="39">
        <f t="shared" si="13"/>
        <v>0.1</v>
      </c>
      <c r="I48" s="39">
        <f t="shared" si="14"/>
        <v>0.1</v>
      </c>
      <c r="J48" s="39">
        <f t="shared" si="15"/>
        <v>0.1</v>
      </c>
      <c r="P48" s="86"/>
    </row>
    <row r="49" spans="1:16">
      <c r="A49" s="32" t="s">
        <v>141</v>
      </c>
      <c r="B49" s="42" t="s">
        <v>70</v>
      </c>
      <c r="C49" s="39">
        <v>0.1</v>
      </c>
      <c r="D49" s="39">
        <v>0.1</v>
      </c>
      <c r="E49" s="39">
        <v>0.1</v>
      </c>
      <c r="F49" s="39" t="s">
        <v>12</v>
      </c>
      <c r="G49" s="39">
        <v>1</v>
      </c>
      <c r="H49" s="39">
        <f t="shared" si="13"/>
        <v>0.1</v>
      </c>
      <c r="I49" s="39">
        <f t="shared" si="14"/>
        <v>0.1</v>
      </c>
      <c r="J49" s="39">
        <f t="shared" si="15"/>
        <v>0.1</v>
      </c>
      <c r="P49" s="86"/>
    </row>
    <row r="50" spans="1:16">
      <c r="P50" s="86"/>
    </row>
  </sheetData>
  <mergeCells count="34">
    <mergeCell ref="A41:A42"/>
    <mergeCell ref="I14:I15"/>
    <mergeCell ref="G21:G22"/>
    <mergeCell ref="G33:G34"/>
    <mergeCell ref="G41:G42"/>
    <mergeCell ref="B41:B42"/>
    <mergeCell ref="H41:J41"/>
    <mergeCell ref="F41:F42"/>
    <mergeCell ref="C41:E41"/>
    <mergeCell ref="B33:B34"/>
    <mergeCell ref="H33:J33"/>
    <mergeCell ref="F33:F34"/>
    <mergeCell ref="C33:E33"/>
    <mergeCell ref="A40:J40"/>
    <mergeCell ref="K25:M27"/>
    <mergeCell ref="B13:N13"/>
    <mergeCell ref="C14:G14"/>
    <mergeCell ref="J14:N14"/>
    <mergeCell ref="A32:J32"/>
    <mergeCell ref="B14:B15"/>
    <mergeCell ref="H14:H15"/>
    <mergeCell ref="B2:J2"/>
    <mergeCell ref="H3:J3"/>
    <mergeCell ref="C3:E3"/>
    <mergeCell ref="B21:B22"/>
    <mergeCell ref="H21:J21"/>
    <mergeCell ref="F21:F22"/>
    <mergeCell ref="C21:E21"/>
    <mergeCell ref="B3:B4"/>
    <mergeCell ref="F3:F4"/>
    <mergeCell ref="A20:J20"/>
    <mergeCell ref="A3:A4"/>
    <mergeCell ref="A14:A15"/>
    <mergeCell ref="G3:G4"/>
  </mergeCells>
  <phoneticPr fontId="7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51"/>
  <sheetViews>
    <sheetView topLeftCell="A7" workbookViewId="0">
      <selection activeCell="C18" sqref="C18"/>
    </sheetView>
  </sheetViews>
  <sheetFormatPr defaultRowHeight="15"/>
  <cols>
    <col min="1" max="1" width="4.85546875" customWidth="1"/>
    <col min="3" max="3" width="30.42578125" customWidth="1"/>
    <col min="10" max="10" width="9.42578125" bestFit="1" customWidth="1"/>
    <col min="13" max="13" width="3.42578125" customWidth="1"/>
    <col min="14" max="14" width="29.42578125" style="31" customWidth="1"/>
  </cols>
  <sheetData>
    <row r="1" spans="2:14">
      <c r="B1" s="175" t="s">
        <v>59</v>
      </c>
      <c r="C1" s="175"/>
      <c r="D1" s="175"/>
      <c r="E1" s="175"/>
      <c r="F1" s="175"/>
      <c r="G1" s="175"/>
      <c r="H1" s="175"/>
      <c r="I1" s="175"/>
      <c r="J1" s="175"/>
      <c r="K1" s="175"/>
      <c r="L1" s="175"/>
      <c r="N1" s="85" t="s">
        <v>154</v>
      </c>
    </row>
    <row r="2" spans="2:14">
      <c r="B2" s="176" t="s">
        <v>0</v>
      </c>
      <c r="C2" s="176" t="s">
        <v>1</v>
      </c>
      <c r="D2" s="176" t="s">
        <v>2</v>
      </c>
      <c r="E2" s="176"/>
      <c r="F2" s="176"/>
      <c r="G2" s="176" t="s">
        <v>3</v>
      </c>
      <c r="H2" s="176" t="s">
        <v>4</v>
      </c>
      <c r="I2" s="177" t="s">
        <v>5</v>
      </c>
      <c r="J2" s="178" t="s">
        <v>6</v>
      </c>
      <c r="K2" s="178"/>
      <c r="L2" s="178"/>
      <c r="N2" s="86"/>
    </row>
    <row r="3" spans="2:14" ht="24.75" thickBot="1">
      <c r="B3" s="176"/>
      <c r="C3" s="176"/>
      <c r="D3" s="9" t="s">
        <v>61</v>
      </c>
      <c r="E3" s="9" t="s">
        <v>62</v>
      </c>
      <c r="F3" s="9" t="s">
        <v>83</v>
      </c>
      <c r="G3" s="176"/>
      <c r="H3" s="176"/>
      <c r="I3" s="177"/>
      <c r="J3" s="9" t="s">
        <v>61</v>
      </c>
      <c r="K3" s="9" t="s">
        <v>62</v>
      </c>
      <c r="L3" s="9" t="s">
        <v>83</v>
      </c>
      <c r="N3" s="86"/>
    </row>
    <row r="4" spans="2:14">
      <c r="B4" s="174" t="s">
        <v>7</v>
      </c>
      <c r="C4" s="174"/>
      <c r="D4" s="174"/>
      <c r="E4" s="174"/>
      <c r="F4" s="174"/>
      <c r="G4" s="174"/>
      <c r="H4" s="174"/>
      <c r="I4" s="174"/>
      <c r="J4" s="174"/>
      <c r="K4" s="174"/>
      <c r="L4" s="48"/>
      <c r="N4" s="86"/>
    </row>
    <row r="5" spans="2:14" ht="23.25">
      <c r="B5" s="6" t="s">
        <v>107</v>
      </c>
      <c r="C5" s="7" t="s">
        <v>8</v>
      </c>
      <c r="D5" s="4">
        <v>0.03</v>
      </c>
      <c r="E5" s="4">
        <v>0.03</v>
      </c>
      <c r="F5" s="4">
        <v>0.03</v>
      </c>
      <c r="G5" s="4" t="s">
        <v>9</v>
      </c>
      <c r="H5" s="4">
        <v>1.7320508075688772</v>
      </c>
      <c r="I5" s="4">
        <v>1</v>
      </c>
      <c r="J5" s="4">
        <f>D5/$H5</f>
        <v>1.7320508075688773E-2</v>
      </c>
      <c r="K5" s="4">
        <f t="shared" ref="K5:K16" si="0">E5/$H5</f>
        <v>1.7320508075688773E-2</v>
      </c>
      <c r="L5" s="4">
        <f t="shared" ref="L5:L16" si="1">F5/$H5</f>
        <v>1.7320508075688773E-2</v>
      </c>
      <c r="N5" s="86"/>
    </row>
    <row r="6" spans="2:14" ht="23.25">
      <c r="B6" s="6" t="s">
        <v>108</v>
      </c>
      <c r="C6" s="7" t="s">
        <v>10</v>
      </c>
      <c r="D6" s="4">
        <v>0</v>
      </c>
      <c r="E6" s="4">
        <v>0</v>
      </c>
      <c r="F6" s="4">
        <v>0</v>
      </c>
      <c r="G6" s="4" t="s">
        <v>9</v>
      </c>
      <c r="H6" s="4">
        <v>1.7320508075688772</v>
      </c>
      <c r="I6" s="4">
        <v>1</v>
      </c>
      <c r="J6" s="4">
        <f t="shared" ref="J6:J16" si="2">D6/$H6</f>
        <v>0</v>
      </c>
      <c r="K6" s="4">
        <f t="shared" si="0"/>
        <v>0</v>
      </c>
      <c r="L6" s="4">
        <f t="shared" si="1"/>
        <v>0</v>
      </c>
      <c r="N6" s="86"/>
    </row>
    <row r="7" spans="2:14">
      <c r="B7" s="6" t="s">
        <v>109</v>
      </c>
      <c r="C7" s="7" t="s">
        <v>11</v>
      </c>
      <c r="D7" s="4">
        <v>0.1</v>
      </c>
      <c r="E7" s="4">
        <v>0.1</v>
      </c>
      <c r="F7" s="4">
        <v>0.1</v>
      </c>
      <c r="G7" s="4" t="s">
        <v>12</v>
      </c>
      <c r="H7" s="4">
        <v>1</v>
      </c>
      <c r="I7" s="4">
        <v>1</v>
      </c>
      <c r="J7" s="4">
        <f t="shared" si="2"/>
        <v>0.1</v>
      </c>
      <c r="K7" s="4">
        <f t="shared" si="0"/>
        <v>0.1</v>
      </c>
      <c r="L7" s="4">
        <f t="shared" si="1"/>
        <v>0.1</v>
      </c>
      <c r="N7" s="86"/>
    </row>
    <row r="8" spans="2:14" ht="23.25">
      <c r="B8" s="6" t="s">
        <v>115</v>
      </c>
      <c r="C8" s="7" t="s">
        <v>13</v>
      </c>
      <c r="D8" s="4">
        <v>0.01</v>
      </c>
      <c r="E8" s="4">
        <v>0.01</v>
      </c>
      <c r="F8" s="4">
        <v>0.01</v>
      </c>
      <c r="G8" s="4" t="s">
        <v>9</v>
      </c>
      <c r="H8" s="4">
        <v>1.7320508075688772</v>
      </c>
      <c r="I8" s="4">
        <v>1</v>
      </c>
      <c r="J8" s="4">
        <f t="shared" si="2"/>
        <v>5.773502691896258E-3</v>
      </c>
      <c r="K8" s="4">
        <f t="shared" si="0"/>
        <v>5.773502691896258E-3</v>
      </c>
      <c r="L8" s="4">
        <f t="shared" si="1"/>
        <v>5.773502691896258E-3</v>
      </c>
      <c r="N8" s="86"/>
    </row>
    <row r="9" spans="2:14" ht="23.25">
      <c r="B9" s="6" t="s">
        <v>117</v>
      </c>
      <c r="C9" s="7" t="s">
        <v>14</v>
      </c>
      <c r="D9" s="4">
        <v>0</v>
      </c>
      <c r="E9" s="4">
        <v>0</v>
      </c>
      <c r="F9" s="4">
        <v>0</v>
      </c>
      <c r="G9" s="4" t="s">
        <v>9</v>
      </c>
      <c r="H9" s="4">
        <v>1.7320508075688772</v>
      </c>
      <c r="I9" s="4">
        <v>1</v>
      </c>
      <c r="J9" s="4">
        <f t="shared" si="2"/>
        <v>0</v>
      </c>
      <c r="K9" s="4">
        <f t="shared" si="0"/>
        <v>0</v>
      </c>
      <c r="L9" s="4">
        <f t="shared" si="1"/>
        <v>0</v>
      </c>
      <c r="N9" s="86"/>
    </row>
    <row r="10" spans="2:14">
      <c r="B10" s="6" t="s">
        <v>119</v>
      </c>
      <c r="C10" s="7" t="s">
        <v>15</v>
      </c>
      <c r="D10" s="4">
        <v>0.05</v>
      </c>
      <c r="E10" s="4">
        <v>0.05</v>
      </c>
      <c r="F10" s="4">
        <v>0.05</v>
      </c>
      <c r="G10" s="4" t="s">
        <v>12</v>
      </c>
      <c r="H10" s="4">
        <v>1</v>
      </c>
      <c r="I10" s="4">
        <v>1</v>
      </c>
      <c r="J10" s="4">
        <f t="shared" si="2"/>
        <v>0.05</v>
      </c>
      <c r="K10" s="4">
        <f t="shared" si="0"/>
        <v>0.05</v>
      </c>
      <c r="L10" s="4">
        <f t="shared" si="1"/>
        <v>0.05</v>
      </c>
      <c r="N10" s="86"/>
    </row>
    <row r="11" spans="2:14" ht="23.25">
      <c r="B11" s="59" t="str">
        <f>TE!A35</f>
        <v>C3-6</v>
      </c>
      <c r="C11" s="53" t="str">
        <f>TE!B35</f>
        <v>OOB emsions - Conducted Uncertainty (minus missmatch)</v>
      </c>
      <c r="D11" s="59">
        <f>TE!C35</f>
        <v>1</v>
      </c>
      <c r="E11" s="59">
        <f>TE!D35</f>
        <v>2</v>
      </c>
      <c r="F11" s="59">
        <f>TE!E35</f>
        <v>2</v>
      </c>
      <c r="G11" s="59" t="str">
        <f>TE!F35</f>
        <v>Gaussian</v>
      </c>
      <c r="H11" s="59">
        <f>TE!G35</f>
        <v>1</v>
      </c>
      <c r="I11" s="4">
        <v>1</v>
      </c>
      <c r="J11" s="4">
        <f t="shared" si="2"/>
        <v>1</v>
      </c>
      <c r="K11" s="4">
        <f t="shared" si="0"/>
        <v>2</v>
      </c>
      <c r="L11" s="4">
        <f t="shared" si="1"/>
        <v>2</v>
      </c>
      <c r="N11" s="86"/>
    </row>
    <row r="12" spans="2:14" ht="23.25">
      <c r="B12" s="6" t="s">
        <v>106</v>
      </c>
      <c r="C12" s="7" t="s">
        <v>16</v>
      </c>
      <c r="D12" s="4">
        <v>0.2</v>
      </c>
      <c r="E12" s="4">
        <v>0.45</v>
      </c>
      <c r="F12" s="4">
        <v>0.45</v>
      </c>
      <c r="G12" s="4" t="s">
        <v>17</v>
      </c>
      <c r="H12" s="4">
        <v>1.4142135623730951</v>
      </c>
      <c r="I12" s="4">
        <v>1</v>
      </c>
      <c r="J12" s="4">
        <f t="shared" si="2"/>
        <v>0.1414213562373095</v>
      </c>
      <c r="K12" s="4">
        <f t="shared" si="0"/>
        <v>0.31819805153394637</v>
      </c>
      <c r="L12" s="4">
        <f t="shared" si="1"/>
        <v>0.31819805153394637</v>
      </c>
      <c r="N12" s="86"/>
    </row>
    <row r="13" spans="2:14" ht="23.25">
      <c r="B13" s="6" t="s">
        <v>110</v>
      </c>
      <c r="C13" s="7" t="s">
        <v>37</v>
      </c>
      <c r="D13" s="4">
        <v>0.1</v>
      </c>
      <c r="E13" s="4">
        <v>0.1</v>
      </c>
      <c r="F13" s="4">
        <v>0.1</v>
      </c>
      <c r="G13" s="4" t="s">
        <v>9</v>
      </c>
      <c r="H13" s="4">
        <v>1.7320508075688772</v>
      </c>
      <c r="I13" s="4">
        <v>1</v>
      </c>
      <c r="J13" s="4">
        <f t="shared" si="2"/>
        <v>5.7735026918962581E-2</v>
      </c>
      <c r="K13" s="4">
        <f t="shared" si="0"/>
        <v>5.7735026918962581E-2</v>
      </c>
      <c r="L13" s="4">
        <f t="shared" si="1"/>
        <v>5.7735026918962581E-2</v>
      </c>
      <c r="N13" s="86"/>
    </row>
    <row r="14" spans="2:14" ht="23.25">
      <c r="B14" s="6" t="s">
        <v>124</v>
      </c>
      <c r="C14" s="7" t="s">
        <v>63</v>
      </c>
      <c r="D14" s="4">
        <v>0.1</v>
      </c>
      <c r="E14" s="4">
        <v>0.1</v>
      </c>
      <c r="F14" s="4">
        <v>0.1</v>
      </c>
      <c r="G14" s="4" t="s">
        <v>9</v>
      </c>
      <c r="H14" s="4">
        <v>1.7320508075688772</v>
      </c>
      <c r="I14" s="4">
        <v>1</v>
      </c>
      <c r="J14" s="4">
        <f t="shared" si="2"/>
        <v>5.7735026918962581E-2</v>
      </c>
      <c r="K14" s="4">
        <f t="shared" si="0"/>
        <v>5.7735026918962581E-2</v>
      </c>
      <c r="L14" s="4">
        <f t="shared" si="1"/>
        <v>5.7735026918962581E-2</v>
      </c>
      <c r="N14" s="86"/>
    </row>
    <row r="15" spans="2:14">
      <c r="B15" s="6" t="s">
        <v>125</v>
      </c>
      <c r="C15" s="7" t="s">
        <v>64</v>
      </c>
      <c r="D15" s="4">
        <v>0</v>
      </c>
      <c r="E15" s="4">
        <v>0</v>
      </c>
      <c r="F15" s="4">
        <v>0</v>
      </c>
      <c r="G15" s="4" t="s">
        <v>12</v>
      </c>
      <c r="H15" s="4">
        <v>1</v>
      </c>
      <c r="I15" s="4">
        <v>1</v>
      </c>
      <c r="J15" s="4">
        <f t="shared" si="2"/>
        <v>0</v>
      </c>
      <c r="K15" s="4">
        <f t="shared" si="0"/>
        <v>0</v>
      </c>
      <c r="L15" s="4">
        <f t="shared" si="1"/>
        <v>0</v>
      </c>
      <c r="N15" s="86"/>
    </row>
    <row r="16" spans="2:14">
      <c r="B16" s="6" t="s">
        <v>126</v>
      </c>
      <c r="C16" s="7" t="s">
        <v>58</v>
      </c>
      <c r="D16" s="4">
        <v>0.25</v>
      </c>
      <c r="E16" s="4">
        <v>0.25</v>
      </c>
      <c r="F16" s="4">
        <v>0.25</v>
      </c>
      <c r="G16" s="4" t="s">
        <v>12</v>
      </c>
      <c r="H16" s="4">
        <v>1</v>
      </c>
      <c r="I16" s="4">
        <v>1</v>
      </c>
      <c r="J16" s="4">
        <f t="shared" si="2"/>
        <v>0.25</v>
      </c>
      <c r="K16" s="4">
        <f t="shared" si="0"/>
        <v>0.25</v>
      </c>
      <c r="L16" s="4">
        <f t="shared" si="1"/>
        <v>0.25</v>
      </c>
      <c r="N16" s="86"/>
    </row>
    <row r="17" spans="2:14" ht="23.25">
      <c r="B17" s="52" t="s">
        <v>151</v>
      </c>
      <c r="C17" s="7" t="s">
        <v>134</v>
      </c>
      <c r="D17" s="4">
        <v>0.51</v>
      </c>
      <c r="E17" s="4">
        <v>0.51</v>
      </c>
      <c r="F17" s="4">
        <v>0.51</v>
      </c>
      <c r="G17" s="4" t="s">
        <v>12</v>
      </c>
      <c r="H17" s="4">
        <v>1</v>
      </c>
      <c r="I17" s="4">
        <v>1</v>
      </c>
      <c r="J17" s="4">
        <f t="shared" ref="J17" si="3">D17/$H17</f>
        <v>0.51</v>
      </c>
      <c r="K17" s="4">
        <f t="shared" ref="K17:K18" si="4">E17/$H17</f>
        <v>0.51</v>
      </c>
      <c r="L17" s="4">
        <f t="shared" ref="L17:L18" si="5">F17/$H17</f>
        <v>0.51</v>
      </c>
      <c r="N17" s="86"/>
    </row>
    <row r="18" spans="2:14">
      <c r="B18" s="82" t="s">
        <v>157</v>
      </c>
      <c r="C18" s="95" t="s">
        <v>158</v>
      </c>
      <c r="D18" s="4">
        <v>0.01</v>
      </c>
      <c r="E18" s="4">
        <v>0.01</v>
      </c>
      <c r="F18" s="4">
        <v>0.01</v>
      </c>
      <c r="G18" s="4" t="s">
        <v>12</v>
      </c>
      <c r="H18" s="4">
        <v>1</v>
      </c>
      <c r="I18" s="4">
        <v>1</v>
      </c>
      <c r="J18" s="4">
        <f t="shared" ref="J18" si="6">D18/$H18</f>
        <v>0.01</v>
      </c>
      <c r="K18" s="4">
        <f t="shared" si="4"/>
        <v>0.01</v>
      </c>
      <c r="L18" s="4">
        <f t="shared" si="5"/>
        <v>0.01</v>
      </c>
      <c r="N18" s="88"/>
    </row>
    <row r="19" spans="2:14">
      <c r="B19" s="174" t="s">
        <v>18</v>
      </c>
      <c r="C19" s="174"/>
      <c r="D19" s="174"/>
      <c r="E19" s="174"/>
      <c r="F19" s="174"/>
      <c r="G19" s="174"/>
      <c r="H19" s="174"/>
      <c r="I19" s="174"/>
      <c r="J19" s="174"/>
      <c r="K19" s="174"/>
      <c r="L19" s="48"/>
      <c r="N19" s="86"/>
    </row>
    <row r="20" spans="2:14" ht="34.5">
      <c r="B20" s="6" t="s">
        <v>111</v>
      </c>
      <c r="C20" s="7" t="s">
        <v>19</v>
      </c>
      <c r="D20" s="4">
        <v>0.05</v>
      </c>
      <c r="E20" s="4">
        <v>0.05</v>
      </c>
      <c r="F20" s="4">
        <v>0.05</v>
      </c>
      <c r="G20" s="4" t="s">
        <v>17</v>
      </c>
      <c r="H20" s="4">
        <v>1.4142135623730951</v>
      </c>
      <c r="I20" s="4">
        <v>1</v>
      </c>
      <c r="J20" s="4">
        <f t="shared" ref="J20:J32" si="7">D20/$H20</f>
        <v>3.5355339059327376E-2</v>
      </c>
      <c r="K20" s="4">
        <f t="shared" ref="K20:K32" si="8">E20/$H20</f>
        <v>3.5355339059327376E-2</v>
      </c>
      <c r="L20" s="4">
        <f t="shared" ref="L20:L32" si="9">F20/$H20</f>
        <v>3.5355339059327376E-2</v>
      </c>
      <c r="N20" s="86"/>
    </row>
    <row r="21" spans="2:14" ht="34.5">
      <c r="B21" s="6" t="s">
        <v>112</v>
      </c>
      <c r="C21" s="7" t="s">
        <v>20</v>
      </c>
      <c r="D21" s="4">
        <v>0.01</v>
      </c>
      <c r="E21" s="4">
        <v>0.01</v>
      </c>
      <c r="F21" s="4">
        <v>0.01</v>
      </c>
      <c r="G21" s="4" t="s">
        <v>9</v>
      </c>
      <c r="H21" s="4">
        <v>1.7320508075688772</v>
      </c>
      <c r="I21" s="4">
        <v>1</v>
      </c>
      <c r="J21" s="4">
        <f t="shared" si="7"/>
        <v>5.773502691896258E-3</v>
      </c>
      <c r="K21" s="4">
        <f t="shared" si="8"/>
        <v>5.773502691896258E-3</v>
      </c>
      <c r="L21" s="4">
        <f t="shared" si="9"/>
        <v>5.773502691896258E-3</v>
      </c>
      <c r="N21" s="86"/>
    </row>
    <row r="22" spans="2:14" ht="34.5">
      <c r="B22" s="6" t="s">
        <v>113</v>
      </c>
      <c r="C22" s="7" t="s">
        <v>21</v>
      </c>
      <c r="D22" s="4">
        <v>0.05</v>
      </c>
      <c r="E22" s="4">
        <v>0.05</v>
      </c>
      <c r="F22" s="4">
        <v>0.05</v>
      </c>
      <c r="G22" s="4" t="s">
        <v>17</v>
      </c>
      <c r="H22" s="4">
        <v>1.4142135623730951</v>
      </c>
      <c r="I22" s="4">
        <v>1</v>
      </c>
      <c r="J22" s="4">
        <f t="shared" si="7"/>
        <v>3.5355339059327376E-2</v>
      </c>
      <c r="K22" s="4">
        <f t="shared" si="8"/>
        <v>3.5355339059327376E-2</v>
      </c>
      <c r="L22" s="4">
        <f t="shared" si="9"/>
        <v>3.5355339059327376E-2</v>
      </c>
      <c r="N22" s="86"/>
    </row>
    <row r="23" spans="2:14">
      <c r="B23" s="6" t="s">
        <v>114</v>
      </c>
      <c r="C23" s="7" t="s">
        <v>11</v>
      </c>
      <c r="D23" s="4">
        <v>0.1</v>
      </c>
      <c r="E23" s="4">
        <v>0.1</v>
      </c>
      <c r="F23" s="4">
        <v>0.1</v>
      </c>
      <c r="G23" s="4" t="s">
        <v>12</v>
      </c>
      <c r="H23" s="4">
        <v>1</v>
      </c>
      <c r="I23" s="4">
        <v>1</v>
      </c>
      <c r="J23" s="4">
        <f t="shared" si="7"/>
        <v>0.1</v>
      </c>
      <c r="K23" s="4">
        <f t="shared" si="8"/>
        <v>0.1</v>
      </c>
      <c r="L23" s="4">
        <f t="shared" si="9"/>
        <v>0.1</v>
      </c>
      <c r="N23" s="86"/>
    </row>
    <row r="24" spans="2:14" ht="23.25">
      <c r="B24" s="6" t="s">
        <v>116</v>
      </c>
      <c r="C24" s="7" t="s">
        <v>22</v>
      </c>
      <c r="D24" s="4">
        <v>0.01</v>
      </c>
      <c r="E24" s="4">
        <v>0.01</v>
      </c>
      <c r="F24" s="4">
        <v>0.01</v>
      </c>
      <c r="G24" s="4" t="s">
        <v>9</v>
      </c>
      <c r="H24" s="4">
        <v>1.7320508075688772</v>
      </c>
      <c r="I24" s="4">
        <v>1</v>
      </c>
      <c r="J24" s="4">
        <f t="shared" si="7"/>
        <v>5.773502691896258E-3</v>
      </c>
      <c r="K24" s="4">
        <f t="shared" si="8"/>
        <v>5.773502691896258E-3</v>
      </c>
      <c r="L24" s="4">
        <f t="shared" si="9"/>
        <v>5.773502691896258E-3</v>
      </c>
      <c r="N24" s="86"/>
    </row>
    <row r="25" spans="2:14" ht="23.25">
      <c r="B25" s="6" t="s">
        <v>118</v>
      </c>
      <c r="C25" s="7" t="s">
        <v>23</v>
      </c>
      <c r="D25" s="4">
        <v>0</v>
      </c>
      <c r="E25" s="4">
        <v>0</v>
      </c>
      <c r="F25" s="4">
        <v>0</v>
      </c>
      <c r="G25" s="4" t="s">
        <v>9</v>
      </c>
      <c r="H25" s="4">
        <v>1.7320508075688772</v>
      </c>
      <c r="I25" s="4">
        <v>1</v>
      </c>
      <c r="J25" s="4">
        <f t="shared" si="7"/>
        <v>0</v>
      </c>
      <c r="K25" s="4">
        <f t="shared" si="8"/>
        <v>0</v>
      </c>
      <c r="L25" s="4">
        <f t="shared" si="9"/>
        <v>0</v>
      </c>
      <c r="N25" s="86"/>
    </row>
    <row r="26" spans="2:14">
      <c r="B26" s="6" t="s">
        <v>120</v>
      </c>
      <c r="C26" s="7" t="s">
        <v>15</v>
      </c>
      <c r="D26" s="4">
        <v>0.05</v>
      </c>
      <c r="E26" s="4">
        <v>0.05</v>
      </c>
      <c r="F26" s="4">
        <v>0.05</v>
      </c>
      <c r="G26" s="4" t="s">
        <v>12</v>
      </c>
      <c r="H26" s="4">
        <v>1</v>
      </c>
      <c r="I26" s="4">
        <v>1</v>
      </c>
      <c r="J26" s="4">
        <f t="shared" si="7"/>
        <v>0.05</v>
      </c>
      <c r="K26" s="4">
        <f t="shared" si="8"/>
        <v>0.05</v>
      </c>
      <c r="L26" s="4">
        <f t="shared" si="9"/>
        <v>0.05</v>
      </c>
      <c r="N26" s="86"/>
    </row>
    <row r="27" spans="2:14">
      <c r="B27" s="6" t="str">
        <f>TE!A7</f>
        <v>C1-3</v>
      </c>
      <c r="C27" s="6" t="str">
        <f>TE!B7</f>
        <v>Uncertainty of the network analyzer</v>
      </c>
      <c r="D27" s="6">
        <f>TE!C7</f>
        <v>0.13</v>
      </c>
      <c r="E27" s="6">
        <f>TE!D7</f>
        <v>0.2</v>
      </c>
      <c r="F27" s="6">
        <f>TE!E7</f>
        <v>0.2</v>
      </c>
      <c r="G27" s="6" t="str">
        <f>TE!F7</f>
        <v>Gaussian</v>
      </c>
      <c r="H27" s="6">
        <f>TE!G7</f>
        <v>1</v>
      </c>
      <c r="I27" s="4">
        <v>1</v>
      </c>
      <c r="J27" s="4">
        <f t="shared" si="7"/>
        <v>0.13</v>
      </c>
      <c r="K27" s="4">
        <f t="shared" si="8"/>
        <v>0.2</v>
      </c>
      <c r="L27" s="4">
        <f t="shared" si="9"/>
        <v>0.2</v>
      </c>
      <c r="N27" s="86"/>
    </row>
    <row r="28" spans="2:14" ht="23.25">
      <c r="B28" s="6" t="s">
        <v>121</v>
      </c>
      <c r="C28" s="7" t="s">
        <v>25</v>
      </c>
      <c r="D28" s="4">
        <v>0.05</v>
      </c>
      <c r="E28" s="4">
        <v>0.05</v>
      </c>
      <c r="F28" s="4">
        <v>0.05</v>
      </c>
      <c r="G28" s="4" t="s">
        <v>9</v>
      </c>
      <c r="H28" s="4">
        <v>1.7320508075688772</v>
      </c>
      <c r="I28" s="4">
        <v>1</v>
      </c>
      <c r="J28" s="4">
        <f t="shared" si="7"/>
        <v>2.8867513459481291E-2</v>
      </c>
      <c r="K28" s="4">
        <f t="shared" si="8"/>
        <v>2.8867513459481291E-2</v>
      </c>
      <c r="L28" s="4">
        <f t="shared" si="9"/>
        <v>2.8867513459481291E-2</v>
      </c>
      <c r="N28" s="86"/>
    </row>
    <row r="29" spans="2:14" ht="23.25">
      <c r="B29" s="6" t="s">
        <v>122</v>
      </c>
      <c r="C29" s="7" t="s">
        <v>26</v>
      </c>
      <c r="D29" s="4">
        <v>0.06</v>
      </c>
      <c r="E29" s="4">
        <v>0.06</v>
      </c>
      <c r="F29" s="4">
        <v>0.06</v>
      </c>
      <c r="G29" s="4" t="s">
        <v>12</v>
      </c>
      <c r="H29" s="4">
        <v>1</v>
      </c>
      <c r="I29" s="4">
        <v>1</v>
      </c>
      <c r="J29" s="4">
        <f t="shared" si="7"/>
        <v>0.06</v>
      </c>
      <c r="K29" s="4">
        <f t="shared" si="8"/>
        <v>0.06</v>
      </c>
      <c r="L29" s="4">
        <f t="shared" si="9"/>
        <v>0.06</v>
      </c>
      <c r="N29" s="86"/>
    </row>
    <row r="30" spans="2:14" ht="23.25">
      <c r="B30" s="6" t="s">
        <v>123</v>
      </c>
      <c r="C30" s="7" t="s">
        <v>27</v>
      </c>
      <c r="D30" s="4">
        <v>0.05</v>
      </c>
      <c r="E30" s="4">
        <v>0.05</v>
      </c>
      <c r="F30" s="4">
        <v>0.05</v>
      </c>
      <c r="G30" s="4" t="s">
        <v>9</v>
      </c>
      <c r="H30" s="4">
        <v>1.7320508075688772</v>
      </c>
      <c r="I30" s="4">
        <v>1</v>
      </c>
      <c r="J30" s="4">
        <f t="shared" si="7"/>
        <v>2.8867513459481291E-2</v>
      </c>
      <c r="K30" s="4">
        <f t="shared" si="8"/>
        <v>2.8867513459481291E-2</v>
      </c>
      <c r="L30" s="4">
        <f t="shared" si="9"/>
        <v>2.8867513459481291E-2</v>
      </c>
      <c r="N30" s="86"/>
    </row>
    <row r="31" spans="2:14" ht="23.25">
      <c r="B31" s="6" t="str">
        <f>TE!A8</f>
        <v>C1-4</v>
      </c>
      <c r="C31" s="40" t="str">
        <f>TE!B8</f>
        <v>Uncertainty of the absolute gain of the reference antenna</v>
      </c>
      <c r="D31" s="6">
        <f>TE!C8</f>
        <v>0.50229473419497439</v>
      </c>
      <c r="E31" s="6">
        <f>TE!D8</f>
        <v>0.4330127018922193</v>
      </c>
      <c r="F31" s="6">
        <f>TE!E8</f>
        <v>0.4330127018922193</v>
      </c>
      <c r="G31" s="6" t="str">
        <f>TE!F8</f>
        <v>Rectangular</v>
      </c>
      <c r="H31" s="6">
        <f>TE!G8</f>
        <v>1.7320508075688772</v>
      </c>
      <c r="I31" s="4">
        <v>1</v>
      </c>
      <c r="J31" s="4">
        <f t="shared" si="7"/>
        <v>0.28999999999999998</v>
      </c>
      <c r="K31" s="4">
        <f t="shared" si="8"/>
        <v>0.25</v>
      </c>
      <c r="L31" s="4">
        <f t="shared" si="9"/>
        <v>0.25</v>
      </c>
      <c r="N31" s="86"/>
    </row>
    <row r="32" spans="2:14" ht="23.25">
      <c r="B32" s="6" t="s">
        <v>127</v>
      </c>
      <c r="C32" s="7" t="s">
        <v>29</v>
      </c>
      <c r="D32" s="4">
        <v>0</v>
      </c>
      <c r="E32" s="4">
        <v>0</v>
      </c>
      <c r="F32" s="4">
        <v>0</v>
      </c>
      <c r="G32" s="4" t="s">
        <v>9</v>
      </c>
      <c r="H32" s="4">
        <v>1.7320508075688772</v>
      </c>
      <c r="I32" s="4">
        <v>1</v>
      </c>
      <c r="J32" s="4">
        <f t="shared" si="7"/>
        <v>0</v>
      </c>
      <c r="K32" s="4">
        <f t="shared" si="8"/>
        <v>0</v>
      </c>
      <c r="L32" s="4">
        <f t="shared" si="9"/>
        <v>0</v>
      </c>
      <c r="N32" s="86"/>
    </row>
    <row r="33" spans="14:14">
      <c r="N33" s="86"/>
    </row>
    <row r="34" spans="14:14">
      <c r="N34" s="86"/>
    </row>
    <row r="35" spans="14:14">
      <c r="N35" s="86"/>
    </row>
    <row r="36" spans="14:14">
      <c r="N36" s="86"/>
    </row>
    <row r="37" spans="14:14">
      <c r="N37" s="86"/>
    </row>
    <row r="38" spans="14:14">
      <c r="N38" s="86"/>
    </row>
    <row r="39" spans="14:14">
      <c r="N39" s="86"/>
    </row>
    <row r="40" spans="14:14">
      <c r="N40" s="86"/>
    </row>
    <row r="41" spans="14:14">
      <c r="N41" s="86"/>
    </row>
    <row r="42" spans="14:14">
      <c r="N42" s="86"/>
    </row>
    <row r="43" spans="14:14">
      <c r="N43" s="86"/>
    </row>
    <row r="44" spans="14:14">
      <c r="N44" s="86"/>
    </row>
    <row r="45" spans="14:14">
      <c r="N45" s="86"/>
    </row>
    <row r="46" spans="14:14">
      <c r="N46" s="86"/>
    </row>
    <row r="47" spans="14:14">
      <c r="N47" s="86"/>
    </row>
    <row r="48" spans="14:14">
      <c r="N48" s="86"/>
    </row>
    <row r="49" spans="14:14">
      <c r="N49" s="86"/>
    </row>
    <row r="50" spans="14:14">
      <c r="N50" s="86"/>
    </row>
    <row r="51" spans="14:14">
      <c r="N51" s="86"/>
    </row>
  </sheetData>
  <mergeCells count="10">
    <mergeCell ref="B4:K4"/>
    <mergeCell ref="B19:K19"/>
    <mergeCell ref="B1:L1"/>
    <mergeCell ref="B2:B3"/>
    <mergeCell ref="C2:C3"/>
    <mergeCell ref="D2:F2"/>
    <mergeCell ref="G2:G3"/>
    <mergeCell ref="H2:H3"/>
    <mergeCell ref="I2:I3"/>
    <mergeCell ref="J2:L2"/>
  </mergeCells>
  <phoneticPr fontId="7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6"/>
  <sheetViews>
    <sheetView workbookViewId="0">
      <selection activeCell="A11" sqref="A11:K11"/>
    </sheetView>
  </sheetViews>
  <sheetFormatPr defaultColWidth="9.140625" defaultRowHeight="15"/>
  <cols>
    <col min="1" max="1" width="9.140625" style="2"/>
    <col min="2" max="2" width="50.28515625" style="50" bestFit="1" customWidth="1"/>
    <col min="3" max="8" width="9.140625" style="2"/>
    <col min="9" max="9" width="10" style="2" bestFit="1" customWidth="1"/>
    <col min="10" max="11" width="9.140625" style="2"/>
    <col min="12" max="12" width="9.140625" style="21"/>
    <col min="13" max="15" width="5" style="2" customWidth="1"/>
    <col min="16" max="16" width="3.7109375" style="61" customWidth="1"/>
    <col min="17" max="17" width="33.7109375" style="86" customWidth="1"/>
    <col min="18" max="16384" width="9.140625" style="2"/>
  </cols>
  <sheetData>
    <row r="1" spans="1:17" ht="36" customHeight="1">
      <c r="B1" s="179" t="s">
        <v>165</v>
      </c>
      <c r="C1" s="179"/>
      <c r="D1" s="179"/>
      <c r="E1" s="179"/>
      <c r="Q1" s="88"/>
    </row>
    <row r="2" spans="1:17">
      <c r="B2" s="181" t="s">
        <v>35</v>
      </c>
      <c r="C2" s="182" t="s">
        <v>53</v>
      </c>
      <c r="D2" s="182"/>
      <c r="E2" s="182"/>
      <c r="Q2" s="85" t="s">
        <v>154</v>
      </c>
    </row>
    <row r="3" spans="1:17" ht="30">
      <c r="B3" s="181"/>
      <c r="C3" s="29" t="s">
        <v>32</v>
      </c>
      <c r="D3" s="29" t="s">
        <v>31</v>
      </c>
      <c r="E3" s="29" t="s">
        <v>39</v>
      </c>
    </row>
    <row r="4" spans="1:17">
      <c r="B4" s="84" t="s">
        <v>72</v>
      </c>
      <c r="C4" s="30">
        <f>I28</f>
        <v>3.3690721967133128</v>
      </c>
      <c r="D4" s="30">
        <f>J28</f>
        <v>3.5878262648387347</v>
      </c>
      <c r="E4" s="30">
        <f>K28</f>
        <v>3.6394918363236739</v>
      </c>
    </row>
    <row r="5" spans="1:17">
      <c r="B5" s="84" t="s">
        <v>33</v>
      </c>
      <c r="C5" s="30"/>
      <c r="D5" s="30"/>
      <c r="E5" s="30"/>
    </row>
    <row r="6" spans="1:17">
      <c r="B6" s="84" t="s">
        <v>36</v>
      </c>
      <c r="C6" s="30"/>
      <c r="D6" s="30"/>
      <c r="E6" s="30"/>
    </row>
    <row r="7" spans="1:17">
      <c r="B7" s="84" t="s">
        <v>51</v>
      </c>
      <c r="C7" s="30"/>
      <c r="D7" s="30"/>
      <c r="E7" s="30"/>
    </row>
    <row r="8" spans="1:17">
      <c r="B8" s="84" t="s">
        <v>56</v>
      </c>
      <c r="C8" s="30"/>
      <c r="D8" s="30"/>
      <c r="E8" s="30"/>
    </row>
    <row r="9" spans="1:17">
      <c r="B9" s="93" t="s">
        <v>156</v>
      </c>
      <c r="C9" s="37">
        <v>3.4</v>
      </c>
      <c r="D9" s="37">
        <v>3.6</v>
      </c>
      <c r="E9" s="46">
        <v>3.6</v>
      </c>
    </row>
    <row r="10" spans="1:17">
      <c r="B10" s="74"/>
      <c r="C10" s="36"/>
      <c r="D10" s="36"/>
      <c r="E10" s="36"/>
    </row>
    <row r="11" spans="1:17">
      <c r="A11" s="180" t="s">
        <v>166</v>
      </c>
      <c r="B11" s="180"/>
      <c r="C11" s="180"/>
      <c r="D11" s="180"/>
      <c r="E11" s="180"/>
      <c r="F11" s="180"/>
      <c r="G11" s="180"/>
      <c r="H11" s="180"/>
      <c r="I11" s="180"/>
      <c r="J11" s="180"/>
      <c r="K11" s="180"/>
    </row>
    <row r="12" spans="1:17">
      <c r="A12" s="175" t="s">
        <v>59</v>
      </c>
      <c r="B12" s="175"/>
      <c r="C12" s="175"/>
      <c r="D12" s="175"/>
      <c r="E12" s="175"/>
      <c r="F12" s="175"/>
      <c r="G12" s="175"/>
      <c r="H12" s="175"/>
      <c r="I12" s="175"/>
      <c r="J12" s="175"/>
      <c r="K12" s="175"/>
      <c r="M12" s="183" t="s">
        <v>42</v>
      </c>
      <c r="N12" s="183"/>
      <c r="O12" s="183"/>
    </row>
    <row r="13" spans="1:17">
      <c r="A13" s="176" t="s">
        <v>0</v>
      </c>
      <c r="B13" s="184" t="s">
        <v>1</v>
      </c>
      <c r="C13" s="176" t="s">
        <v>2</v>
      </c>
      <c r="D13" s="176"/>
      <c r="E13" s="176"/>
      <c r="F13" s="176" t="s">
        <v>3</v>
      </c>
      <c r="G13" s="176" t="s">
        <v>4</v>
      </c>
      <c r="H13" s="177" t="s">
        <v>5</v>
      </c>
      <c r="I13" s="178" t="s">
        <v>6</v>
      </c>
      <c r="J13" s="178"/>
      <c r="K13" s="178"/>
      <c r="L13" s="22"/>
      <c r="M13" s="183"/>
      <c r="N13" s="183"/>
      <c r="O13" s="183"/>
    </row>
    <row r="14" spans="1:17" s="1" customFormat="1" ht="30">
      <c r="A14" s="176"/>
      <c r="B14" s="184"/>
      <c r="C14" s="3" t="s">
        <v>32</v>
      </c>
      <c r="D14" s="3" t="s">
        <v>31</v>
      </c>
      <c r="E14" s="3" t="s">
        <v>39</v>
      </c>
      <c r="F14" s="176"/>
      <c r="G14" s="176"/>
      <c r="H14" s="177"/>
      <c r="I14" s="3" t="s">
        <v>32</v>
      </c>
      <c r="J14" s="3" t="s">
        <v>31</v>
      </c>
      <c r="K14" s="3" t="s">
        <v>39</v>
      </c>
      <c r="L14" s="23"/>
      <c r="M14" s="183"/>
      <c r="N14" s="183"/>
      <c r="O14" s="183"/>
      <c r="P14" s="62"/>
      <c r="Q14" s="86"/>
    </row>
    <row r="15" spans="1:17">
      <c r="A15" s="174" t="s">
        <v>7</v>
      </c>
      <c r="B15" s="174"/>
      <c r="C15" s="174"/>
      <c r="D15" s="174"/>
      <c r="E15" s="174"/>
      <c r="F15" s="174"/>
      <c r="G15" s="174"/>
      <c r="H15" s="174"/>
      <c r="I15" s="174"/>
      <c r="J15" s="174"/>
      <c r="K15" s="8"/>
      <c r="L15" s="18"/>
      <c r="M15" s="11">
        <f t="shared" ref="M15:O20" si="0">I15^2</f>
        <v>0</v>
      </c>
      <c r="N15" s="11">
        <f t="shared" si="0"/>
        <v>0</v>
      </c>
      <c r="O15" s="11">
        <f t="shared" si="0"/>
        <v>0</v>
      </c>
      <c r="Q15" s="87"/>
    </row>
    <row r="16" spans="1:17" ht="22.5">
      <c r="A16" s="52" t="str">
        <f>TE!A43</f>
        <v>C2-9</v>
      </c>
      <c r="B16" s="40" t="str">
        <f>TE!B43</f>
        <v>Uncertainty related to the selection of the CLTA (Note)</v>
      </c>
      <c r="C16" s="52">
        <f>TE!C43</f>
        <v>1.5</v>
      </c>
      <c r="D16" s="52">
        <f>TE!D43</f>
        <v>1.5</v>
      </c>
      <c r="E16" s="52">
        <f>TE!E43</f>
        <v>1.5</v>
      </c>
      <c r="F16" s="52" t="str">
        <f>TE!F43</f>
        <v>Rectangular</v>
      </c>
      <c r="G16" s="91">
        <f>TE!G43</f>
        <v>1.7320508075688772</v>
      </c>
      <c r="H16" s="6">
        <v>1</v>
      </c>
      <c r="I16" s="91">
        <f>C16/$G16</f>
        <v>0.86602540378443871</v>
      </c>
      <c r="J16" s="91">
        <f t="shared" ref="J16:K23" si="1">D16/$G16</f>
        <v>0.86602540378443871</v>
      </c>
      <c r="K16" s="91">
        <f t="shared" si="1"/>
        <v>0.86602540378443871</v>
      </c>
      <c r="L16" s="18"/>
      <c r="M16" s="11">
        <f t="shared" si="0"/>
        <v>0.75000000000000011</v>
      </c>
      <c r="N16" s="11">
        <f t="shared" si="0"/>
        <v>0.75000000000000011</v>
      </c>
      <c r="O16" s="11">
        <f t="shared" si="0"/>
        <v>0.75000000000000011</v>
      </c>
    </row>
    <row r="17" spans="1:17" ht="22.5">
      <c r="A17" s="52" t="str">
        <f>TE!A44</f>
        <v>C2-10</v>
      </c>
      <c r="B17" s="40" t="str">
        <f>TE!B44</f>
        <v>Uncertainty related to the placement of the CLTA (Note)</v>
      </c>
      <c r="C17" s="52">
        <f>TE!C44</f>
        <v>1.7</v>
      </c>
      <c r="D17" s="52">
        <f>TE!D44</f>
        <v>1.7</v>
      </c>
      <c r="E17" s="52">
        <f>TE!E44</f>
        <v>1.7</v>
      </c>
      <c r="F17" s="52" t="str">
        <f>TE!F44</f>
        <v>Rectangular</v>
      </c>
      <c r="G17" s="91">
        <f>TE!G44</f>
        <v>1.7320508075688772</v>
      </c>
      <c r="H17" s="6">
        <v>1</v>
      </c>
      <c r="I17" s="91">
        <f t="shared" ref="I17:K24" si="2">C17/$G17</f>
        <v>0.98149545762236379</v>
      </c>
      <c r="J17" s="91">
        <f t="shared" si="1"/>
        <v>0.98149545762236379</v>
      </c>
      <c r="K17" s="91">
        <f t="shared" si="1"/>
        <v>0.98149545762236379</v>
      </c>
      <c r="L17" s="18"/>
      <c r="M17" s="11">
        <f t="shared" si="0"/>
        <v>0.96333333333333326</v>
      </c>
      <c r="N17" s="11">
        <f t="shared" si="0"/>
        <v>0.96333333333333326</v>
      </c>
      <c r="O17" s="11">
        <f t="shared" si="0"/>
        <v>0.96333333333333326</v>
      </c>
    </row>
    <row r="18" spans="1:17">
      <c r="A18" s="52" t="str">
        <f>TE!A46</f>
        <v>C2-12</v>
      </c>
      <c r="B18" s="40" t="str">
        <f>TE!B46</f>
        <v>Uncertainty related to measuring close to noise floor  Tx OFF</v>
      </c>
      <c r="C18" s="52">
        <f>TE!C46</f>
        <v>1</v>
      </c>
      <c r="D18" s="52">
        <f>TE!D46</f>
        <v>1</v>
      </c>
      <c r="E18" s="52">
        <f>TE!E46</f>
        <v>1</v>
      </c>
      <c r="F18" s="52" t="str">
        <f>TE!F46</f>
        <v>Gaussian</v>
      </c>
      <c r="G18" s="91">
        <f>TE!G46</f>
        <v>1</v>
      </c>
      <c r="H18" s="6">
        <v>1</v>
      </c>
      <c r="I18" s="91">
        <f t="shared" si="2"/>
        <v>1</v>
      </c>
      <c r="J18" s="91">
        <f t="shared" si="1"/>
        <v>1</v>
      </c>
      <c r="K18" s="91">
        <f t="shared" si="1"/>
        <v>1</v>
      </c>
      <c r="L18" s="18"/>
      <c r="M18" s="11">
        <f t="shared" si="0"/>
        <v>1</v>
      </c>
      <c r="N18" s="11">
        <f t="shared" si="0"/>
        <v>1</v>
      </c>
      <c r="O18" s="11">
        <f t="shared" si="0"/>
        <v>1</v>
      </c>
    </row>
    <row r="19" spans="1:17">
      <c r="A19" s="52" t="str">
        <f>TE!A47</f>
        <v>C2-13</v>
      </c>
      <c r="B19" s="40" t="str">
        <f>TE!B47</f>
        <v>Impedance mismatch between feeder cable and CLTA</v>
      </c>
      <c r="C19" s="52">
        <f>TE!C47</f>
        <v>0.14000000000000001</v>
      </c>
      <c r="D19" s="52">
        <f>TE!D47</f>
        <v>0.23</v>
      </c>
      <c r="E19" s="52">
        <f>TE!E47</f>
        <v>0.25</v>
      </c>
      <c r="F19" s="52" t="str">
        <f>TE!F47</f>
        <v>U-Shaped</v>
      </c>
      <c r="G19" s="91">
        <f>TE!G47</f>
        <v>1.4142135623730951</v>
      </c>
      <c r="H19" s="6">
        <v>1</v>
      </c>
      <c r="I19" s="91">
        <f t="shared" si="2"/>
        <v>9.899494936611665E-2</v>
      </c>
      <c r="J19" s="91">
        <f t="shared" si="1"/>
        <v>0.16263455967290594</v>
      </c>
      <c r="K19" s="91">
        <f t="shared" si="1"/>
        <v>0.17677669529663687</v>
      </c>
      <c r="L19" s="18"/>
      <c r="M19" s="11">
        <f t="shared" si="0"/>
        <v>9.7999999999999997E-3</v>
      </c>
      <c r="N19" s="11">
        <f t="shared" si="0"/>
        <v>2.6450000000000001E-2</v>
      </c>
      <c r="O19" s="11">
        <f t="shared" si="0"/>
        <v>3.1249999999999993E-2</v>
      </c>
    </row>
    <row r="20" spans="1:17">
      <c r="A20" s="52" t="str">
        <f>TE!A48</f>
        <v>C2-14</v>
      </c>
      <c r="B20" s="40" t="str">
        <f>TE!B48</f>
        <v>Gain variations in LNA</v>
      </c>
      <c r="C20" s="52">
        <f>TE!C48</f>
        <v>0.1</v>
      </c>
      <c r="D20" s="52">
        <f>TE!D48</f>
        <v>0.1</v>
      </c>
      <c r="E20" s="52">
        <f>TE!E48</f>
        <v>0.1</v>
      </c>
      <c r="F20" s="52" t="str">
        <f>TE!F48</f>
        <v>Gaussian</v>
      </c>
      <c r="G20" s="91">
        <f>TE!G48</f>
        <v>1</v>
      </c>
      <c r="H20" s="6">
        <v>1</v>
      </c>
      <c r="I20" s="91">
        <f t="shared" si="2"/>
        <v>0.1</v>
      </c>
      <c r="J20" s="91">
        <f t="shared" si="1"/>
        <v>0.1</v>
      </c>
      <c r="K20" s="91">
        <f t="shared" si="1"/>
        <v>0.1</v>
      </c>
      <c r="L20" s="18"/>
      <c r="M20" s="11">
        <f t="shared" si="0"/>
        <v>1.0000000000000002E-2</v>
      </c>
      <c r="N20" s="11">
        <f t="shared" si="0"/>
        <v>1.0000000000000002E-2</v>
      </c>
      <c r="O20" s="11">
        <f t="shared" si="0"/>
        <v>1.0000000000000002E-2</v>
      </c>
    </row>
    <row r="21" spans="1:17" ht="22.5">
      <c r="A21" s="6" t="str">
        <f>'Gen-Er'!B13</f>
        <v>A5-8</v>
      </c>
      <c r="B21" s="40" t="str">
        <f>'Gen-Er'!C13</f>
        <v>Random uncertainty</v>
      </c>
      <c r="C21" s="52">
        <f>'Gen-Er'!D13</f>
        <v>0.1</v>
      </c>
      <c r="D21" s="52">
        <f>'Gen-Er'!E13</f>
        <v>0.1</v>
      </c>
      <c r="E21" s="52">
        <f>'Gen-Er'!F13</f>
        <v>0.1</v>
      </c>
      <c r="F21" s="52" t="str">
        <f>'Gen-Er'!G13</f>
        <v>Rectangular</v>
      </c>
      <c r="G21" s="91">
        <f>'Gen-Er'!H13</f>
        <v>1.7320508075688772</v>
      </c>
      <c r="H21" s="4" t="e">
        <f>#REF!</f>
        <v>#REF!</v>
      </c>
      <c r="I21" s="91">
        <f t="shared" si="2"/>
        <v>5.7735026918962581E-2</v>
      </c>
      <c r="J21" s="91">
        <f t="shared" si="1"/>
        <v>5.7735026918962581E-2</v>
      </c>
      <c r="K21" s="91">
        <f t="shared" si="1"/>
        <v>5.7735026918962581E-2</v>
      </c>
      <c r="L21" s="19"/>
      <c r="M21" s="11">
        <f>I21^2</f>
        <v>3.333333333333334E-3</v>
      </c>
      <c r="N21" s="11">
        <f>J21^2</f>
        <v>3.333333333333334E-3</v>
      </c>
      <c r="O21" s="11">
        <f>K21^2</f>
        <v>3.333333333333334E-3</v>
      </c>
    </row>
    <row r="22" spans="1:17">
      <c r="A22" s="6" t="str">
        <f>TE!A9</f>
        <v>C1-5</v>
      </c>
      <c r="B22" s="40" t="str">
        <f>TE!B9</f>
        <v>Measurement Reciever (Co-location)</v>
      </c>
      <c r="C22" s="52">
        <f>TE!C9</f>
        <v>0.41</v>
      </c>
      <c r="D22" s="52">
        <f>TE!D9</f>
        <v>0.74</v>
      </c>
      <c r="E22" s="52">
        <f>TE!E9</f>
        <v>0.8</v>
      </c>
      <c r="F22" s="52" t="str">
        <f>TE!F9</f>
        <v>Gaussian</v>
      </c>
      <c r="G22" s="91">
        <f>TE!G9</f>
        <v>1</v>
      </c>
      <c r="H22" s="4">
        <v>1</v>
      </c>
      <c r="I22" s="91">
        <f t="shared" si="2"/>
        <v>0.41</v>
      </c>
      <c r="J22" s="91">
        <f t="shared" si="1"/>
        <v>0.74</v>
      </c>
      <c r="K22" s="91">
        <f t="shared" si="1"/>
        <v>0.8</v>
      </c>
      <c r="L22" s="19"/>
      <c r="M22" s="11">
        <f t="shared" ref="M22:O24" si="3">I22^2</f>
        <v>0.16809999999999997</v>
      </c>
      <c r="N22" s="11">
        <f t="shared" si="3"/>
        <v>0.54759999999999998</v>
      </c>
      <c r="O22" s="11">
        <f t="shared" si="3"/>
        <v>0.64000000000000012</v>
      </c>
    </row>
    <row r="23" spans="1:17" ht="45">
      <c r="A23" s="6" t="str">
        <f>'Gen-Er'!B18</f>
        <v>A5-20</v>
      </c>
      <c r="B23" s="40" t="str">
        <f>'Gen-Er'!C18</f>
        <v>Reflections in anechoic chamber</v>
      </c>
      <c r="C23" s="82">
        <f>'Gen-Er'!D18</f>
        <v>0.01</v>
      </c>
      <c r="D23" s="82">
        <f>'Gen-Er'!E18</f>
        <v>0.01</v>
      </c>
      <c r="E23" s="82">
        <f>'Gen-Er'!F18</f>
        <v>0.01</v>
      </c>
      <c r="F23" s="82" t="str">
        <f>'Gen-Er'!G18</f>
        <v>Gaussian</v>
      </c>
      <c r="G23" s="91">
        <f>'Gen-Er'!H18</f>
        <v>1</v>
      </c>
      <c r="H23" s="4">
        <v>1</v>
      </c>
      <c r="I23" s="91">
        <f t="shared" si="2"/>
        <v>0.01</v>
      </c>
      <c r="J23" s="91">
        <f t="shared" si="1"/>
        <v>0.01</v>
      </c>
      <c r="K23" s="91">
        <f t="shared" si="1"/>
        <v>0.01</v>
      </c>
      <c r="L23" s="19"/>
      <c r="M23" s="11">
        <f t="shared" si="3"/>
        <v>1E-4</v>
      </c>
      <c r="N23" s="11">
        <f t="shared" si="3"/>
        <v>1E-4</v>
      </c>
      <c r="O23" s="11">
        <f t="shared" si="3"/>
        <v>1E-4</v>
      </c>
      <c r="P23" s="34"/>
      <c r="Q23" s="87" t="s">
        <v>155</v>
      </c>
    </row>
    <row r="24" spans="1:17">
      <c r="A24" s="6" t="str">
        <f>TE!A49</f>
        <v>C2-15</v>
      </c>
      <c r="B24" s="40" t="str">
        <f>TE!B49</f>
        <v>Gain variations in measurement amplifier</v>
      </c>
      <c r="C24" s="52">
        <f>TE!C49</f>
        <v>0.1</v>
      </c>
      <c r="D24" s="52">
        <f>TE!D49</f>
        <v>0.1</v>
      </c>
      <c r="E24" s="52">
        <f>TE!E49</f>
        <v>0.1</v>
      </c>
      <c r="F24" s="52" t="str">
        <f>TE!F49</f>
        <v>Gaussian</v>
      </c>
      <c r="G24" s="91">
        <f>TE!G49</f>
        <v>1</v>
      </c>
      <c r="H24" s="4">
        <v>1</v>
      </c>
      <c r="I24" s="91">
        <f t="shared" si="2"/>
        <v>0.1</v>
      </c>
      <c r="J24" s="91">
        <f t="shared" si="2"/>
        <v>0.1</v>
      </c>
      <c r="K24" s="91">
        <f t="shared" si="2"/>
        <v>0.1</v>
      </c>
      <c r="L24" s="19"/>
      <c r="M24" s="11">
        <f t="shared" si="3"/>
        <v>1.0000000000000002E-2</v>
      </c>
      <c r="N24" s="11">
        <f t="shared" si="3"/>
        <v>1.0000000000000002E-2</v>
      </c>
      <c r="O24" s="11">
        <f t="shared" si="3"/>
        <v>1.0000000000000002E-2</v>
      </c>
    </row>
    <row r="25" spans="1:17">
      <c r="A25" s="174" t="s">
        <v>18</v>
      </c>
      <c r="B25" s="174"/>
      <c r="C25" s="174"/>
      <c r="D25" s="174"/>
      <c r="E25" s="174"/>
      <c r="F25" s="174"/>
      <c r="G25" s="174"/>
      <c r="H25" s="174"/>
      <c r="I25" s="174"/>
      <c r="J25" s="174"/>
      <c r="K25" s="8"/>
      <c r="L25" s="18"/>
      <c r="M25" s="11">
        <f t="shared" ref="M25:O26" si="4">I25^2</f>
        <v>0</v>
      </c>
      <c r="N25" s="11">
        <f t="shared" si="4"/>
        <v>0</v>
      </c>
      <c r="O25" s="11">
        <f t="shared" si="4"/>
        <v>0</v>
      </c>
    </row>
    <row r="26" spans="1:17">
      <c r="A26" s="6" t="str">
        <f>TE!A10</f>
        <v>C1-6</v>
      </c>
      <c r="B26" s="40" t="str">
        <f>TE!B10</f>
        <v>Noise figure measurememt accuracy</v>
      </c>
      <c r="C26" s="52">
        <f>TE!C10</f>
        <v>0.2</v>
      </c>
      <c r="D26" s="52">
        <f>TE!D10</f>
        <v>0.2</v>
      </c>
      <c r="E26" s="52">
        <f>TE!E10</f>
        <v>0.2</v>
      </c>
      <c r="F26" s="52" t="str">
        <f>TE!F10</f>
        <v>Gaussian</v>
      </c>
      <c r="G26" s="91">
        <f>TE!G10</f>
        <v>1</v>
      </c>
      <c r="H26" s="4">
        <v>1</v>
      </c>
      <c r="I26" s="6">
        <f t="shared" ref="I26:K26" si="5">C26/$G26</f>
        <v>0.2</v>
      </c>
      <c r="J26" s="6">
        <f t="shared" si="5"/>
        <v>0.2</v>
      </c>
      <c r="K26" s="6">
        <f t="shared" si="5"/>
        <v>0.2</v>
      </c>
      <c r="L26" s="19"/>
      <c r="M26" s="11">
        <f t="shared" si="4"/>
        <v>4.0000000000000008E-2</v>
      </c>
      <c r="N26" s="11">
        <f t="shared" si="4"/>
        <v>4.0000000000000008E-2</v>
      </c>
      <c r="O26" s="11">
        <f t="shared" si="4"/>
        <v>4.0000000000000008E-2</v>
      </c>
    </row>
    <row r="27" spans="1:17">
      <c r="A27" s="185" t="s">
        <v>30</v>
      </c>
      <c r="B27" s="186"/>
      <c r="C27" s="186"/>
      <c r="D27" s="186"/>
      <c r="E27" s="186"/>
      <c r="F27" s="186"/>
      <c r="G27" s="186"/>
      <c r="H27" s="187"/>
      <c r="I27" s="5">
        <f t="shared" ref="I27:K28" si="6">M27</f>
        <v>1.7189143860782208</v>
      </c>
      <c r="J27" s="5">
        <f>N27</f>
        <v>1.8305236045095585</v>
      </c>
      <c r="K27" s="5">
        <f>O27</f>
        <v>1.8568835899610581</v>
      </c>
      <c r="L27" s="20"/>
      <c r="M27" s="11">
        <f>(SUM(M15:M26))^0.5</f>
        <v>1.7189143860782208</v>
      </c>
      <c r="N27" s="11">
        <f t="shared" ref="N27:O27" si="7">(SUM(N15:N26))^0.5</f>
        <v>1.8305236045095585</v>
      </c>
      <c r="O27" s="11">
        <f t="shared" si="7"/>
        <v>1.8568835899610581</v>
      </c>
    </row>
    <row r="28" spans="1:17">
      <c r="A28" s="185" t="s">
        <v>52</v>
      </c>
      <c r="B28" s="186"/>
      <c r="C28" s="186"/>
      <c r="D28" s="186"/>
      <c r="E28" s="186"/>
      <c r="F28" s="186"/>
      <c r="G28" s="186"/>
      <c r="H28" s="187"/>
      <c r="I28" s="5">
        <f t="shared" si="6"/>
        <v>3.3690721967133128</v>
      </c>
      <c r="J28" s="5">
        <f t="shared" si="6"/>
        <v>3.5878262648387347</v>
      </c>
      <c r="K28" s="5">
        <f t="shared" si="6"/>
        <v>3.6394918363236739</v>
      </c>
      <c r="L28" s="20"/>
      <c r="M28" s="11">
        <f>M27*1.96</f>
        <v>3.3690721967133128</v>
      </c>
      <c r="N28" s="11">
        <f>N27*1.96</f>
        <v>3.5878262648387347</v>
      </c>
      <c r="O28" s="11">
        <f>O27*1.96</f>
        <v>3.6394918363236739</v>
      </c>
    </row>
    <row r="29" spans="1:17">
      <c r="M29" s="61" t="s">
        <v>143</v>
      </c>
    </row>
    <row r="31" spans="1:17">
      <c r="A31" s="188" t="s">
        <v>33</v>
      </c>
      <c r="B31" s="188"/>
      <c r="C31" s="188"/>
      <c r="D31" s="188"/>
      <c r="E31" s="188"/>
      <c r="F31" s="188"/>
      <c r="G31" s="188"/>
      <c r="H31" s="188"/>
      <c r="I31" s="188"/>
      <c r="J31" s="188"/>
      <c r="K31" s="188"/>
      <c r="M31" s="183" t="s">
        <v>42</v>
      </c>
      <c r="N31" s="183"/>
      <c r="O31" s="183"/>
    </row>
    <row r="32" spans="1:17">
      <c r="A32" s="176" t="s">
        <v>0</v>
      </c>
      <c r="B32" s="184" t="s">
        <v>1</v>
      </c>
      <c r="C32" s="176" t="s">
        <v>2</v>
      </c>
      <c r="D32" s="176"/>
      <c r="E32" s="176"/>
      <c r="F32" s="176" t="s">
        <v>3</v>
      </c>
      <c r="G32" s="176" t="s">
        <v>4</v>
      </c>
      <c r="H32" s="177" t="s">
        <v>5</v>
      </c>
      <c r="I32" s="178" t="s">
        <v>6</v>
      </c>
      <c r="J32" s="178"/>
      <c r="K32" s="178"/>
      <c r="L32" s="22"/>
      <c r="M32" s="183"/>
      <c r="N32" s="183"/>
      <c r="O32" s="183"/>
    </row>
    <row r="33" spans="1:15" ht="30">
      <c r="A33" s="176"/>
      <c r="B33" s="184"/>
      <c r="C33" s="3" t="s">
        <v>32</v>
      </c>
      <c r="D33" s="3" t="s">
        <v>31</v>
      </c>
      <c r="E33" s="3" t="s">
        <v>39</v>
      </c>
      <c r="F33" s="176"/>
      <c r="G33" s="176"/>
      <c r="H33" s="177"/>
      <c r="I33" s="3" t="s">
        <v>32</v>
      </c>
      <c r="J33" s="3" t="s">
        <v>31</v>
      </c>
      <c r="K33" s="3" t="s">
        <v>39</v>
      </c>
      <c r="L33" s="23"/>
      <c r="M33" s="183"/>
      <c r="N33" s="183"/>
      <c r="O33" s="183"/>
    </row>
    <row r="34" spans="1:15">
      <c r="A34" s="174" t="s">
        <v>7</v>
      </c>
      <c r="B34" s="174"/>
      <c r="C34" s="174"/>
      <c r="D34" s="174"/>
      <c r="E34" s="174"/>
      <c r="F34" s="174"/>
      <c r="G34" s="174"/>
      <c r="H34" s="174"/>
      <c r="I34" s="174"/>
      <c r="J34" s="174"/>
      <c r="K34" s="8"/>
      <c r="L34" s="18"/>
      <c r="M34" s="10"/>
      <c r="N34" s="10"/>
      <c r="O34" s="10"/>
    </row>
    <row r="35" spans="1:15">
      <c r="A35" s="174" t="s">
        <v>18</v>
      </c>
      <c r="B35" s="174"/>
      <c r="C35" s="174"/>
      <c r="D35" s="174"/>
      <c r="E35" s="174"/>
      <c r="F35" s="174"/>
      <c r="G35" s="174"/>
      <c r="H35" s="174"/>
      <c r="I35" s="174"/>
      <c r="J35" s="174"/>
      <c r="K35" s="8"/>
      <c r="L35" s="18"/>
      <c r="M35" s="11">
        <f t="shared" ref="M35:O35" si="8">I35^2</f>
        <v>0</v>
      </c>
      <c r="N35" s="11">
        <f t="shared" si="8"/>
        <v>0</v>
      </c>
      <c r="O35" s="11">
        <f t="shared" si="8"/>
        <v>0</v>
      </c>
    </row>
    <row r="38" spans="1:15">
      <c r="A38" s="189" t="s">
        <v>36</v>
      </c>
      <c r="B38" s="189"/>
      <c r="C38" s="189"/>
      <c r="D38" s="189"/>
      <c r="E38" s="189"/>
      <c r="F38" s="189"/>
      <c r="G38" s="189"/>
      <c r="H38" s="189"/>
      <c r="I38" s="189"/>
      <c r="J38" s="189"/>
      <c r="K38" s="189"/>
      <c r="M38" s="183" t="s">
        <v>42</v>
      </c>
      <c r="N38" s="183"/>
      <c r="O38" s="183"/>
    </row>
    <row r="39" spans="1:15">
      <c r="A39" s="176" t="s">
        <v>0</v>
      </c>
      <c r="B39" s="184" t="s">
        <v>1</v>
      </c>
      <c r="C39" s="176" t="s">
        <v>2</v>
      </c>
      <c r="D39" s="176"/>
      <c r="E39" s="176"/>
      <c r="F39" s="176" t="s">
        <v>3</v>
      </c>
      <c r="G39" s="176" t="s">
        <v>4</v>
      </c>
      <c r="H39" s="177" t="s">
        <v>5</v>
      </c>
      <c r="I39" s="178" t="s">
        <v>6</v>
      </c>
      <c r="J39" s="178"/>
      <c r="K39" s="178"/>
      <c r="L39" s="22"/>
      <c r="M39" s="183"/>
      <c r="N39" s="183"/>
      <c r="O39" s="183"/>
    </row>
    <row r="40" spans="1:15" ht="30">
      <c r="A40" s="176"/>
      <c r="B40" s="184"/>
      <c r="C40" s="3" t="s">
        <v>32</v>
      </c>
      <c r="D40" s="3" t="s">
        <v>31</v>
      </c>
      <c r="E40" s="3" t="s">
        <v>39</v>
      </c>
      <c r="F40" s="176"/>
      <c r="G40" s="176"/>
      <c r="H40" s="177"/>
      <c r="I40" s="3" t="s">
        <v>32</v>
      </c>
      <c r="J40" s="3" t="s">
        <v>31</v>
      </c>
      <c r="K40" s="3" t="s">
        <v>39</v>
      </c>
      <c r="L40" s="23"/>
      <c r="M40" s="183"/>
      <c r="N40" s="183"/>
      <c r="O40" s="183"/>
    </row>
    <row r="41" spans="1:15">
      <c r="A41" s="174" t="s">
        <v>7</v>
      </c>
      <c r="B41" s="174"/>
      <c r="C41" s="174"/>
      <c r="D41" s="174"/>
      <c r="E41" s="174"/>
      <c r="F41" s="174"/>
      <c r="G41" s="174"/>
      <c r="H41" s="174"/>
      <c r="I41" s="174"/>
      <c r="J41" s="174"/>
      <c r="K41" s="8"/>
      <c r="L41" s="18"/>
      <c r="M41" s="28"/>
      <c r="N41" s="28"/>
      <c r="O41" s="28"/>
    </row>
    <row r="42" spans="1:15">
      <c r="A42" s="174" t="s">
        <v>18</v>
      </c>
      <c r="B42" s="174"/>
      <c r="C42" s="174"/>
      <c r="D42" s="174"/>
      <c r="E42" s="174"/>
      <c r="F42" s="174"/>
      <c r="G42" s="174"/>
      <c r="H42" s="174"/>
      <c r="I42" s="174"/>
      <c r="J42" s="174"/>
      <c r="K42" s="8"/>
      <c r="L42" s="18"/>
      <c r="M42" s="11">
        <f>I42^2</f>
        <v>0</v>
      </c>
      <c r="N42" s="11">
        <f>J42^2</f>
        <v>0</v>
      </c>
      <c r="O42" s="11">
        <f>K42^2</f>
        <v>0</v>
      </c>
    </row>
    <row r="45" spans="1:15">
      <c r="A45" s="190" t="s">
        <v>46</v>
      </c>
      <c r="B45" s="190"/>
      <c r="C45" s="190"/>
      <c r="D45" s="190"/>
      <c r="E45" s="190"/>
      <c r="F45" s="190"/>
      <c r="G45" s="190"/>
      <c r="H45" s="190"/>
      <c r="I45" s="190"/>
      <c r="J45" s="190"/>
      <c r="K45" s="190"/>
      <c r="L45" s="24"/>
      <c r="M45" s="183" t="s">
        <v>42</v>
      </c>
      <c r="N45" s="183"/>
      <c r="O45" s="183"/>
    </row>
    <row r="46" spans="1:15">
      <c r="A46" s="12"/>
      <c r="B46" s="51"/>
      <c r="C46" s="191" t="s">
        <v>2</v>
      </c>
      <c r="D46" s="191"/>
      <c r="E46" s="191"/>
      <c r="F46" s="191" t="s">
        <v>3</v>
      </c>
      <c r="G46" s="191" t="s">
        <v>4</v>
      </c>
      <c r="H46" s="192" t="s">
        <v>43</v>
      </c>
      <c r="I46" s="193" t="s">
        <v>44</v>
      </c>
      <c r="J46" s="193"/>
      <c r="K46" s="193"/>
      <c r="L46" s="25"/>
      <c r="M46" s="183"/>
      <c r="N46" s="183"/>
      <c r="O46" s="183"/>
    </row>
    <row r="47" spans="1:15" ht="25.5">
      <c r="A47" s="12"/>
      <c r="B47" s="51"/>
      <c r="C47" s="14" t="s">
        <v>32</v>
      </c>
      <c r="D47" s="14" t="s">
        <v>31</v>
      </c>
      <c r="E47" s="14" t="s">
        <v>39</v>
      </c>
      <c r="F47" s="191"/>
      <c r="G47" s="191"/>
      <c r="H47" s="192"/>
      <c r="I47" s="14" t="s">
        <v>32</v>
      </c>
      <c r="J47" s="14" t="s">
        <v>31</v>
      </c>
      <c r="K47" s="14" t="s">
        <v>39</v>
      </c>
      <c r="L47" s="26"/>
      <c r="M47" s="183"/>
      <c r="N47" s="183"/>
      <c r="O47" s="183"/>
    </row>
    <row r="48" spans="1:15">
      <c r="A48" s="194" t="s">
        <v>41</v>
      </c>
      <c r="B48" s="194"/>
      <c r="C48" s="194"/>
      <c r="D48" s="194"/>
      <c r="E48" s="194"/>
      <c r="F48" s="194"/>
      <c r="G48" s="194"/>
      <c r="H48" s="194"/>
      <c r="I48" s="194"/>
      <c r="J48" s="194"/>
      <c r="K48" s="194"/>
      <c r="L48" s="27"/>
      <c r="M48" s="28"/>
      <c r="N48" s="28"/>
      <c r="O48" s="28"/>
    </row>
    <row r="49" spans="1:15">
      <c r="A49" s="194" t="s">
        <v>45</v>
      </c>
      <c r="B49" s="194"/>
      <c r="C49" s="194"/>
      <c r="D49" s="194"/>
      <c r="E49" s="194"/>
      <c r="F49" s="194"/>
      <c r="G49" s="194"/>
      <c r="H49" s="194"/>
      <c r="I49" s="194"/>
      <c r="J49" s="194"/>
      <c r="K49" s="194"/>
      <c r="L49" s="27"/>
      <c r="M49" s="11">
        <f>I49^2</f>
        <v>0</v>
      </c>
      <c r="N49" s="11">
        <f>J49^2</f>
        <v>0</v>
      </c>
      <c r="O49" s="11">
        <f>K49^2</f>
        <v>0</v>
      </c>
    </row>
    <row r="52" spans="1:15">
      <c r="A52" s="195" t="s">
        <v>55</v>
      </c>
      <c r="B52" s="195"/>
      <c r="C52" s="195"/>
      <c r="D52" s="195"/>
      <c r="E52" s="195"/>
      <c r="F52" s="195"/>
      <c r="G52" s="195"/>
      <c r="H52" s="195"/>
      <c r="I52" s="195"/>
      <c r="J52" s="195"/>
      <c r="K52" s="195"/>
      <c r="M52" s="183" t="s">
        <v>42</v>
      </c>
      <c r="N52" s="183"/>
      <c r="O52" s="183"/>
    </row>
    <row r="53" spans="1:15">
      <c r="A53" s="176" t="s">
        <v>0</v>
      </c>
      <c r="B53" s="184" t="s">
        <v>1</v>
      </c>
      <c r="C53" s="176" t="s">
        <v>2</v>
      </c>
      <c r="D53" s="176"/>
      <c r="E53" s="176"/>
      <c r="F53" s="176" t="s">
        <v>3</v>
      </c>
      <c r="G53" s="176" t="s">
        <v>4</v>
      </c>
      <c r="H53" s="177" t="s">
        <v>5</v>
      </c>
      <c r="I53" s="178" t="s">
        <v>6</v>
      </c>
      <c r="J53" s="178"/>
      <c r="K53" s="178"/>
      <c r="M53" s="183"/>
      <c r="N53" s="183"/>
      <c r="O53" s="183"/>
    </row>
    <row r="54" spans="1:15" ht="30">
      <c r="A54" s="176"/>
      <c r="B54" s="184"/>
      <c r="C54" s="3" t="s">
        <v>32</v>
      </c>
      <c r="D54" s="3" t="s">
        <v>31</v>
      </c>
      <c r="E54" s="3" t="s">
        <v>39</v>
      </c>
      <c r="F54" s="176"/>
      <c r="G54" s="176"/>
      <c r="H54" s="177"/>
      <c r="I54" s="3" t="s">
        <v>32</v>
      </c>
      <c r="J54" s="3" t="s">
        <v>31</v>
      </c>
      <c r="K54" s="3" t="s">
        <v>39</v>
      </c>
      <c r="M54" s="183"/>
      <c r="N54" s="183"/>
      <c r="O54" s="183"/>
    </row>
    <row r="55" spans="1:15">
      <c r="A55" s="194" t="s">
        <v>41</v>
      </c>
      <c r="B55" s="194"/>
      <c r="C55" s="194"/>
      <c r="D55" s="194"/>
      <c r="E55" s="194"/>
      <c r="F55" s="194"/>
      <c r="G55" s="194"/>
      <c r="H55" s="194"/>
      <c r="I55" s="194"/>
      <c r="J55" s="194"/>
      <c r="K55" s="194"/>
      <c r="M55" s="28"/>
      <c r="N55" s="28"/>
      <c r="O55" s="28"/>
    </row>
    <row r="56" spans="1:15">
      <c r="A56" s="194" t="s">
        <v>45</v>
      </c>
      <c r="B56" s="194"/>
      <c r="C56" s="194"/>
      <c r="D56" s="194"/>
      <c r="E56" s="194"/>
      <c r="F56" s="194"/>
      <c r="G56" s="194"/>
      <c r="H56" s="194"/>
      <c r="I56" s="194"/>
      <c r="J56" s="194"/>
      <c r="K56" s="194"/>
      <c r="M56" s="11">
        <f>I56^2</f>
        <v>0</v>
      </c>
      <c r="N56" s="11">
        <f>J56^2</f>
        <v>0</v>
      </c>
      <c r="O56" s="11">
        <f>K56^2</f>
        <v>0</v>
      </c>
    </row>
    <row r="75" spans="17:17">
      <c r="Q75" s="87"/>
    </row>
    <row r="76" spans="17:17">
      <c r="Q76" s="87"/>
    </row>
    <row r="77" spans="17:17">
      <c r="Q77" s="87"/>
    </row>
    <row r="78" spans="17:17">
      <c r="Q78" s="87"/>
    </row>
    <row r="79" spans="17:17">
      <c r="Q79" s="87"/>
    </row>
    <row r="80" spans="17:17">
      <c r="Q80" s="87"/>
    </row>
    <row r="81" spans="17:17">
      <c r="Q81" s="87"/>
    </row>
    <row r="82" spans="17:17">
      <c r="Q82" s="87"/>
    </row>
    <row r="83" spans="17:17">
      <c r="Q83" s="87"/>
    </row>
    <row r="84" spans="17:17">
      <c r="Q84" s="87"/>
    </row>
    <row r="85" spans="17:17">
      <c r="Q85" s="87"/>
    </row>
    <row r="86" spans="17:17">
      <c r="Q86" s="87"/>
    </row>
    <row r="87" spans="17:17">
      <c r="Q87" s="87"/>
    </row>
    <row r="88" spans="17:17">
      <c r="Q88" s="87"/>
    </row>
    <row r="89" spans="17:17">
      <c r="Q89" s="87"/>
    </row>
    <row r="90" spans="17:17">
      <c r="Q90" s="87"/>
    </row>
    <row r="91" spans="17:17">
      <c r="Q91" s="87"/>
    </row>
    <row r="92" spans="17:17">
      <c r="Q92" s="87"/>
    </row>
    <row r="93" spans="17:17">
      <c r="Q93" s="87"/>
    </row>
    <row r="94" spans="17:17">
      <c r="Q94" s="87"/>
    </row>
    <row r="95" spans="17:17">
      <c r="Q95" s="87"/>
    </row>
    <row r="96" spans="17:17">
      <c r="Q96" s="87"/>
    </row>
    <row r="97" spans="17:17">
      <c r="Q97" s="87"/>
    </row>
    <row r="98" spans="17:17">
      <c r="Q98" s="87"/>
    </row>
    <row r="99" spans="17:17">
      <c r="Q99" s="87"/>
    </row>
    <row r="100" spans="17:17">
      <c r="Q100" s="87"/>
    </row>
    <row r="101" spans="17:17">
      <c r="Q101" s="87"/>
    </row>
    <row r="102" spans="17:17">
      <c r="Q102" s="87"/>
    </row>
    <row r="103" spans="17:17">
      <c r="Q103" s="87"/>
    </row>
    <row r="104" spans="17:17">
      <c r="Q104" s="87"/>
    </row>
    <row r="105" spans="17:17">
      <c r="Q105" s="87"/>
    </row>
    <row r="106" spans="17:17">
      <c r="Q106" s="87"/>
    </row>
  </sheetData>
  <mergeCells count="59">
    <mergeCell ref="A55:K55"/>
    <mergeCell ref="A56:K56"/>
    <mergeCell ref="A48:K48"/>
    <mergeCell ref="A49:K49"/>
    <mergeCell ref="A52:K52"/>
    <mergeCell ref="M52:O54"/>
    <mergeCell ref="A53:A54"/>
    <mergeCell ref="B53:B54"/>
    <mergeCell ref="C53:E53"/>
    <mergeCell ref="F53:F54"/>
    <mergeCell ref="G53:G54"/>
    <mergeCell ref="H53:H54"/>
    <mergeCell ref="I53:K53"/>
    <mergeCell ref="A41:J41"/>
    <mergeCell ref="A42:J42"/>
    <mergeCell ref="A45:K45"/>
    <mergeCell ref="M45:O47"/>
    <mergeCell ref="C46:E46"/>
    <mergeCell ref="F46:F47"/>
    <mergeCell ref="G46:G47"/>
    <mergeCell ref="H46:H47"/>
    <mergeCell ref="I46:K46"/>
    <mergeCell ref="A34:J34"/>
    <mergeCell ref="A35:J35"/>
    <mergeCell ref="A38:K38"/>
    <mergeCell ref="M38:O40"/>
    <mergeCell ref="A39:A40"/>
    <mergeCell ref="B39:B40"/>
    <mergeCell ref="C39:E39"/>
    <mergeCell ref="F39:F40"/>
    <mergeCell ref="G39:G40"/>
    <mergeCell ref="H39:H40"/>
    <mergeCell ref="I39:K39"/>
    <mergeCell ref="A15:J15"/>
    <mergeCell ref="A25:J25"/>
    <mergeCell ref="A27:H27"/>
    <mergeCell ref="A28:H28"/>
    <mergeCell ref="M31:O33"/>
    <mergeCell ref="A32:A33"/>
    <mergeCell ref="B32:B33"/>
    <mergeCell ref="C32:E32"/>
    <mergeCell ref="F32:F33"/>
    <mergeCell ref="G32:G33"/>
    <mergeCell ref="H32:H33"/>
    <mergeCell ref="I32:K32"/>
    <mergeCell ref="A31:K31"/>
    <mergeCell ref="M12:O14"/>
    <mergeCell ref="A13:A14"/>
    <mergeCell ref="B13:B14"/>
    <mergeCell ref="C13:E13"/>
    <mergeCell ref="F13:F14"/>
    <mergeCell ref="G13:G14"/>
    <mergeCell ref="H13:H14"/>
    <mergeCell ref="I13:K13"/>
    <mergeCell ref="B1:E1"/>
    <mergeCell ref="A11:K11"/>
    <mergeCell ref="B2:B3"/>
    <mergeCell ref="C2:E2"/>
    <mergeCell ref="A12:K12"/>
  </mergeCells>
  <phoneticPr fontId="7" type="noConversion"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6"/>
  <sheetViews>
    <sheetView workbookViewId="0">
      <selection activeCell="A11" sqref="A11:K11"/>
    </sheetView>
  </sheetViews>
  <sheetFormatPr defaultColWidth="9.140625" defaultRowHeight="15"/>
  <cols>
    <col min="1" max="1" width="9.140625" style="2"/>
    <col min="2" max="2" width="50.28515625" style="50" bestFit="1" customWidth="1"/>
    <col min="3" max="8" width="9.140625" style="2"/>
    <col min="9" max="9" width="10" style="2" bestFit="1" customWidth="1"/>
    <col min="10" max="11" width="9.140625" style="2"/>
    <col min="12" max="12" width="4.85546875" style="21" customWidth="1"/>
    <col min="13" max="15" width="5" style="2" customWidth="1"/>
    <col min="16" max="16" width="2.7109375" style="61" customWidth="1"/>
    <col min="17" max="17" width="33.7109375" style="86" customWidth="1"/>
    <col min="18" max="16384" width="9.140625" style="2"/>
  </cols>
  <sheetData>
    <row r="1" spans="1:17" ht="30.75" customHeight="1">
      <c r="B1" s="179" t="s">
        <v>167</v>
      </c>
      <c r="C1" s="179"/>
      <c r="D1" s="179"/>
      <c r="E1" s="179"/>
      <c r="Q1" s="88"/>
    </row>
    <row r="2" spans="1:17">
      <c r="B2" s="181" t="s">
        <v>35</v>
      </c>
      <c r="C2" s="182" t="s">
        <v>53</v>
      </c>
      <c r="D2" s="182"/>
      <c r="E2" s="182"/>
      <c r="Q2" s="85" t="s">
        <v>154</v>
      </c>
    </row>
    <row r="3" spans="1:17" ht="30">
      <c r="B3" s="181"/>
      <c r="C3" s="29" t="s">
        <v>32</v>
      </c>
      <c r="D3" s="29" t="s">
        <v>31</v>
      </c>
      <c r="E3" s="29" t="s">
        <v>39</v>
      </c>
    </row>
    <row r="4" spans="1:17">
      <c r="B4" s="49" t="s">
        <v>72</v>
      </c>
      <c r="C4" s="30">
        <f>I28</f>
        <v>3.0471959744438273</v>
      </c>
      <c r="D4" s="30">
        <f>J28</f>
        <v>3.2874386909365576</v>
      </c>
      <c r="E4" s="30">
        <f>K28</f>
        <v>3.343748894080814</v>
      </c>
    </row>
    <row r="5" spans="1:17">
      <c r="B5" s="49" t="s">
        <v>33</v>
      </c>
      <c r="C5" s="30"/>
      <c r="D5" s="30"/>
      <c r="E5" s="30"/>
    </row>
    <row r="6" spans="1:17">
      <c r="B6" s="49" t="s">
        <v>36</v>
      </c>
      <c r="C6" s="30"/>
      <c r="D6" s="30"/>
      <c r="E6" s="30"/>
    </row>
    <row r="7" spans="1:17">
      <c r="B7" s="49" t="s">
        <v>51</v>
      </c>
      <c r="C7" s="30"/>
      <c r="D7" s="30"/>
      <c r="E7" s="30"/>
    </row>
    <row r="8" spans="1:17">
      <c r="B8" s="49" t="s">
        <v>56</v>
      </c>
      <c r="C8" s="30"/>
      <c r="D8" s="30"/>
      <c r="E8" s="30"/>
    </row>
    <row r="9" spans="1:17">
      <c r="B9" s="93" t="s">
        <v>156</v>
      </c>
      <c r="C9" s="37">
        <v>3.2</v>
      </c>
      <c r="D9" s="37">
        <v>3.4</v>
      </c>
      <c r="E9" s="46">
        <v>3.4</v>
      </c>
    </row>
    <row r="10" spans="1:17">
      <c r="B10" s="74"/>
      <c r="C10" s="36"/>
      <c r="D10" s="36"/>
      <c r="E10" s="36"/>
    </row>
    <row r="11" spans="1:17">
      <c r="A11" s="180" t="s">
        <v>168</v>
      </c>
      <c r="B11" s="180"/>
      <c r="C11" s="180"/>
      <c r="D11" s="180"/>
      <c r="E11" s="180"/>
      <c r="F11" s="180"/>
      <c r="G11" s="180"/>
      <c r="H11" s="180"/>
      <c r="I11" s="180"/>
      <c r="J11" s="180"/>
      <c r="K11" s="180"/>
    </row>
    <row r="12" spans="1:17">
      <c r="A12" s="175" t="s">
        <v>59</v>
      </c>
      <c r="B12" s="175"/>
      <c r="C12" s="175"/>
      <c r="D12" s="175"/>
      <c r="E12" s="175"/>
      <c r="F12" s="175"/>
      <c r="G12" s="175"/>
      <c r="H12" s="175"/>
      <c r="I12" s="175"/>
      <c r="J12" s="175"/>
      <c r="K12" s="175"/>
      <c r="M12" s="183" t="s">
        <v>42</v>
      </c>
      <c r="N12" s="183"/>
      <c r="O12" s="183"/>
    </row>
    <row r="13" spans="1:17">
      <c r="A13" s="176" t="s">
        <v>0</v>
      </c>
      <c r="B13" s="184" t="s">
        <v>1</v>
      </c>
      <c r="C13" s="176" t="s">
        <v>2</v>
      </c>
      <c r="D13" s="176"/>
      <c r="E13" s="176"/>
      <c r="F13" s="176" t="s">
        <v>3</v>
      </c>
      <c r="G13" s="176" t="s">
        <v>4</v>
      </c>
      <c r="H13" s="177" t="s">
        <v>5</v>
      </c>
      <c r="I13" s="178" t="s">
        <v>6</v>
      </c>
      <c r="J13" s="178"/>
      <c r="K13" s="178"/>
      <c r="L13" s="22"/>
      <c r="M13" s="183"/>
      <c r="N13" s="183"/>
      <c r="O13" s="183"/>
    </row>
    <row r="14" spans="1:17" s="1" customFormat="1" ht="30">
      <c r="A14" s="176"/>
      <c r="B14" s="184"/>
      <c r="C14" s="3" t="s">
        <v>32</v>
      </c>
      <c r="D14" s="3" t="s">
        <v>31</v>
      </c>
      <c r="E14" s="3" t="s">
        <v>39</v>
      </c>
      <c r="F14" s="176"/>
      <c r="G14" s="176"/>
      <c r="H14" s="177"/>
      <c r="I14" s="3" t="s">
        <v>32</v>
      </c>
      <c r="J14" s="3" t="s">
        <v>31</v>
      </c>
      <c r="K14" s="3" t="s">
        <v>39</v>
      </c>
      <c r="L14" s="23"/>
      <c r="M14" s="183"/>
      <c r="N14" s="183"/>
      <c r="O14" s="183"/>
      <c r="P14" s="62"/>
      <c r="Q14" s="86"/>
    </row>
    <row r="15" spans="1:17">
      <c r="A15" s="174" t="s">
        <v>7</v>
      </c>
      <c r="B15" s="174"/>
      <c r="C15" s="174"/>
      <c r="D15" s="174"/>
      <c r="E15" s="174"/>
      <c r="F15" s="174"/>
      <c r="G15" s="174"/>
      <c r="H15" s="174"/>
      <c r="I15" s="174"/>
      <c r="J15" s="174"/>
      <c r="K15" s="8"/>
      <c r="L15" s="18"/>
      <c r="M15" s="11">
        <f t="shared" ref="M15:M20" si="0">I15^2</f>
        <v>0</v>
      </c>
      <c r="N15" s="11">
        <f t="shared" ref="N15:N20" si="1">J15^2</f>
        <v>0</v>
      </c>
      <c r="O15" s="11">
        <f t="shared" ref="O15:O20" si="2">K15^2</f>
        <v>0</v>
      </c>
      <c r="Q15" s="87"/>
    </row>
    <row r="16" spans="1:17" ht="22.5">
      <c r="A16" s="52" t="str">
        <f>TE!A43</f>
        <v>C2-9</v>
      </c>
      <c r="B16" s="40" t="str">
        <f>TE!B43</f>
        <v>Uncertainty related to the selection of the CLTA (Note)</v>
      </c>
      <c r="C16" s="52">
        <f>TE!C43</f>
        <v>1.5</v>
      </c>
      <c r="D16" s="52">
        <f>TE!D43</f>
        <v>1.5</v>
      </c>
      <c r="E16" s="52">
        <f>TE!E43</f>
        <v>1.5</v>
      </c>
      <c r="F16" s="52" t="str">
        <f>TE!F43</f>
        <v>Rectangular</v>
      </c>
      <c r="G16" s="91">
        <f>TE!G43</f>
        <v>1.7320508075688772</v>
      </c>
      <c r="H16" s="6">
        <v>1</v>
      </c>
      <c r="I16" s="91">
        <f>C16/$G16</f>
        <v>0.86602540378443871</v>
      </c>
      <c r="J16" s="91">
        <f t="shared" ref="J16:J23" si="3">D16/$G16</f>
        <v>0.86602540378443871</v>
      </c>
      <c r="K16" s="91">
        <f t="shared" ref="K16:K23" si="4">E16/$G16</f>
        <v>0.86602540378443871</v>
      </c>
      <c r="L16" s="18"/>
      <c r="M16" s="11">
        <f t="shared" si="0"/>
        <v>0.75000000000000011</v>
      </c>
      <c r="N16" s="11">
        <f t="shared" si="1"/>
        <v>0.75000000000000011</v>
      </c>
      <c r="O16" s="11">
        <f t="shared" si="2"/>
        <v>0.75000000000000011</v>
      </c>
    </row>
    <row r="17" spans="1:17" ht="22.5">
      <c r="A17" s="52" t="str">
        <f>TE!A44</f>
        <v>C2-10</v>
      </c>
      <c r="B17" s="40" t="str">
        <f>TE!B44</f>
        <v>Uncertainty related to the placement of the CLTA (Note)</v>
      </c>
      <c r="C17" s="52">
        <f>TE!C44</f>
        <v>1.7</v>
      </c>
      <c r="D17" s="52">
        <f>TE!D44</f>
        <v>1.7</v>
      </c>
      <c r="E17" s="52">
        <f>TE!E44</f>
        <v>1.7</v>
      </c>
      <c r="F17" s="52" t="str">
        <f>TE!F44</f>
        <v>Rectangular</v>
      </c>
      <c r="G17" s="91">
        <f>TE!G44</f>
        <v>1.7320508075688772</v>
      </c>
      <c r="H17" s="6">
        <v>1</v>
      </c>
      <c r="I17" s="91">
        <f t="shared" ref="I17:I21" si="5">C17/$G17</f>
        <v>0.98149545762236379</v>
      </c>
      <c r="J17" s="91">
        <f t="shared" si="3"/>
        <v>0.98149545762236379</v>
      </c>
      <c r="K17" s="91">
        <f t="shared" si="4"/>
        <v>0.98149545762236379</v>
      </c>
      <c r="L17" s="18"/>
      <c r="M17" s="11">
        <f t="shared" si="0"/>
        <v>0.96333333333333326</v>
      </c>
      <c r="N17" s="11">
        <f t="shared" si="1"/>
        <v>0.96333333333333326</v>
      </c>
      <c r="O17" s="11">
        <f t="shared" si="2"/>
        <v>0.96333333333333326</v>
      </c>
    </row>
    <row r="18" spans="1:17">
      <c r="A18" s="52" t="str">
        <f>TE!A45</f>
        <v>C2-11</v>
      </c>
      <c r="B18" s="40" t="str">
        <f>TE!B45</f>
        <v>Uncertainty related to measuring close to noise floor - Emisions</v>
      </c>
      <c r="C18" s="52">
        <f>TE!C45</f>
        <v>0.68</v>
      </c>
      <c r="D18" s="52">
        <f>TE!D45</f>
        <v>0.68</v>
      </c>
      <c r="E18" s="52">
        <f>TE!E45</f>
        <v>0.68</v>
      </c>
      <c r="F18" s="52" t="str">
        <f>TE!F45</f>
        <v>Gaussian</v>
      </c>
      <c r="G18" s="91">
        <f>TE!G45</f>
        <v>1</v>
      </c>
      <c r="H18" s="6">
        <v>1</v>
      </c>
      <c r="I18" s="91">
        <f t="shared" si="5"/>
        <v>0.68</v>
      </c>
      <c r="J18" s="91">
        <f t="shared" si="3"/>
        <v>0.68</v>
      </c>
      <c r="K18" s="91">
        <f t="shared" si="4"/>
        <v>0.68</v>
      </c>
      <c r="L18" s="18"/>
      <c r="M18" s="11">
        <f t="shared" si="0"/>
        <v>0.46240000000000009</v>
      </c>
      <c r="N18" s="11">
        <f t="shared" si="1"/>
        <v>0.46240000000000009</v>
      </c>
      <c r="O18" s="11">
        <f t="shared" si="2"/>
        <v>0.46240000000000009</v>
      </c>
    </row>
    <row r="19" spans="1:17">
      <c r="A19" s="52" t="str">
        <f>TE!A47</f>
        <v>C2-13</v>
      </c>
      <c r="B19" s="40" t="str">
        <f>TE!B47</f>
        <v>Impedance mismatch between feeder cable and CLTA</v>
      </c>
      <c r="C19" s="52">
        <f>TE!C47</f>
        <v>0.14000000000000001</v>
      </c>
      <c r="D19" s="52">
        <f>TE!D47</f>
        <v>0.23</v>
      </c>
      <c r="E19" s="52">
        <f>TE!E47</f>
        <v>0.25</v>
      </c>
      <c r="F19" s="52" t="str">
        <f>TE!F47</f>
        <v>U-Shaped</v>
      </c>
      <c r="G19" s="91">
        <f>TE!G47</f>
        <v>1.4142135623730951</v>
      </c>
      <c r="H19" s="6">
        <v>1</v>
      </c>
      <c r="I19" s="91">
        <f t="shared" si="5"/>
        <v>9.899494936611665E-2</v>
      </c>
      <c r="J19" s="91">
        <f t="shared" si="3"/>
        <v>0.16263455967290594</v>
      </c>
      <c r="K19" s="91">
        <f t="shared" si="4"/>
        <v>0.17677669529663687</v>
      </c>
      <c r="L19" s="18"/>
      <c r="M19" s="11">
        <f t="shared" si="0"/>
        <v>9.7999999999999997E-3</v>
      </c>
      <c r="N19" s="11">
        <f t="shared" si="1"/>
        <v>2.6450000000000001E-2</v>
      </c>
      <c r="O19" s="11">
        <f t="shared" si="2"/>
        <v>3.1249999999999993E-2</v>
      </c>
    </row>
    <row r="20" spans="1:17">
      <c r="A20" s="52" t="str">
        <f>TE!A48</f>
        <v>C2-14</v>
      </c>
      <c r="B20" s="40" t="str">
        <f>TE!B48</f>
        <v>Gain variations in LNA</v>
      </c>
      <c r="C20" s="52">
        <f>TE!C48</f>
        <v>0.1</v>
      </c>
      <c r="D20" s="52">
        <f>TE!D48</f>
        <v>0.1</v>
      </c>
      <c r="E20" s="52">
        <f>TE!E48</f>
        <v>0.1</v>
      </c>
      <c r="F20" s="52" t="str">
        <f>TE!F48</f>
        <v>Gaussian</v>
      </c>
      <c r="G20" s="91">
        <f>TE!G48</f>
        <v>1</v>
      </c>
      <c r="H20" s="6">
        <v>1</v>
      </c>
      <c r="I20" s="91">
        <f t="shared" si="5"/>
        <v>0.1</v>
      </c>
      <c r="J20" s="91">
        <f t="shared" si="3"/>
        <v>0.1</v>
      </c>
      <c r="K20" s="91">
        <f t="shared" si="4"/>
        <v>0.1</v>
      </c>
      <c r="L20" s="18"/>
      <c r="M20" s="11">
        <f t="shared" si="0"/>
        <v>1.0000000000000002E-2</v>
      </c>
      <c r="N20" s="11">
        <f t="shared" si="1"/>
        <v>1.0000000000000002E-2</v>
      </c>
      <c r="O20" s="11">
        <f t="shared" si="2"/>
        <v>1.0000000000000002E-2</v>
      </c>
    </row>
    <row r="21" spans="1:17" ht="22.5">
      <c r="A21" s="6" t="str">
        <f>'Gen-Er'!B13</f>
        <v>A5-8</v>
      </c>
      <c r="B21" s="40" t="str">
        <f>'Gen-Er'!C13</f>
        <v>Random uncertainty</v>
      </c>
      <c r="C21" s="52">
        <f>'Gen-Er'!D13</f>
        <v>0.1</v>
      </c>
      <c r="D21" s="52">
        <f>'Gen-Er'!E13</f>
        <v>0.1</v>
      </c>
      <c r="E21" s="52">
        <f>'Gen-Er'!F13</f>
        <v>0.1</v>
      </c>
      <c r="F21" s="52" t="str">
        <f>'Gen-Er'!G13</f>
        <v>Rectangular</v>
      </c>
      <c r="G21" s="91">
        <f>'Gen-Er'!H13</f>
        <v>1.7320508075688772</v>
      </c>
      <c r="H21" s="4" t="e">
        <f>#REF!</f>
        <v>#REF!</v>
      </c>
      <c r="I21" s="91">
        <f t="shared" si="5"/>
        <v>5.7735026918962581E-2</v>
      </c>
      <c r="J21" s="91">
        <f t="shared" si="3"/>
        <v>5.7735026918962581E-2</v>
      </c>
      <c r="K21" s="91">
        <f t="shared" si="4"/>
        <v>5.7735026918962581E-2</v>
      </c>
      <c r="L21" s="19"/>
      <c r="M21" s="11">
        <f>I21^2</f>
        <v>3.333333333333334E-3</v>
      </c>
      <c r="N21" s="11">
        <f>J21^2</f>
        <v>3.333333333333334E-3</v>
      </c>
      <c r="O21" s="11">
        <f>K21^2</f>
        <v>3.333333333333334E-3</v>
      </c>
    </row>
    <row r="22" spans="1:17">
      <c r="A22" s="6" t="str">
        <f>TE!A9</f>
        <v>C1-5</v>
      </c>
      <c r="B22" s="40" t="str">
        <f>TE!B9</f>
        <v>Measurement Reciever (Co-location)</v>
      </c>
      <c r="C22" s="52">
        <f>TE!C9</f>
        <v>0.41</v>
      </c>
      <c r="D22" s="52">
        <f>TE!D9</f>
        <v>0.74</v>
      </c>
      <c r="E22" s="52">
        <f>TE!E9</f>
        <v>0.8</v>
      </c>
      <c r="F22" s="52" t="str">
        <f>TE!F9</f>
        <v>Gaussian</v>
      </c>
      <c r="G22" s="91">
        <f>TE!G9</f>
        <v>1</v>
      </c>
      <c r="H22" s="4">
        <v>1</v>
      </c>
      <c r="I22" s="91">
        <f t="shared" ref="I22" si="6">C22/$G22</f>
        <v>0.41</v>
      </c>
      <c r="J22" s="91">
        <f t="shared" si="3"/>
        <v>0.74</v>
      </c>
      <c r="K22" s="91">
        <f t="shared" si="4"/>
        <v>0.8</v>
      </c>
      <c r="L22" s="19"/>
      <c r="M22" s="11">
        <f t="shared" ref="M22:M24" si="7">I22^2</f>
        <v>0.16809999999999997</v>
      </c>
      <c r="N22" s="11">
        <f t="shared" ref="N22:N24" si="8">J22^2</f>
        <v>0.54759999999999998</v>
      </c>
      <c r="O22" s="11">
        <f t="shared" ref="O22:O24" si="9">K22^2</f>
        <v>0.64000000000000012</v>
      </c>
    </row>
    <row r="23" spans="1:17" ht="45">
      <c r="A23" s="6" t="str">
        <f>'Gen-Er'!B18</f>
        <v>A5-20</v>
      </c>
      <c r="B23" s="40" t="str">
        <f>'Gen-Er'!C18</f>
        <v>Reflections in anechoic chamber</v>
      </c>
      <c r="C23" s="82">
        <f>'Gen-Er'!D18</f>
        <v>0.01</v>
      </c>
      <c r="D23" s="82">
        <f>'Gen-Er'!E18</f>
        <v>0.01</v>
      </c>
      <c r="E23" s="82">
        <f>'Gen-Er'!F18</f>
        <v>0.01</v>
      </c>
      <c r="F23" s="82" t="str">
        <f>'Gen-Er'!G18</f>
        <v>Gaussian</v>
      </c>
      <c r="G23" s="91">
        <f>'Gen-Er'!H18</f>
        <v>1</v>
      </c>
      <c r="H23" s="4">
        <v>1</v>
      </c>
      <c r="I23" s="91">
        <f t="shared" ref="I23" si="10">C23/$G23</f>
        <v>0.01</v>
      </c>
      <c r="J23" s="91">
        <f t="shared" si="3"/>
        <v>0.01</v>
      </c>
      <c r="K23" s="91">
        <f t="shared" si="4"/>
        <v>0.01</v>
      </c>
      <c r="L23" s="19"/>
      <c r="M23" s="11">
        <f t="shared" si="7"/>
        <v>1E-4</v>
      </c>
      <c r="N23" s="11">
        <f t="shared" si="8"/>
        <v>1E-4</v>
      </c>
      <c r="O23" s="11">
        <f t="shared" si="9"/>
        <v>1E-4</v>
      </c>
      <c r="P23" s="35"/>
      <c r="Q23" s="87" t="s">
        <v>155</v>
      </c>
    </row>
    <row r="24" spans="1:17">
      <c r="A24" s="6" t="str">
        <f>TE!A49</f>
        <v>C2-15</v>
      </c>
      <c r="B24" s="40" t="str">
        <f>TE!B49</f>
        <v>Gain variations in measurement amplifier</v>
      </c>
      <c r="C24" s="52">
        <f>TE!C49</f>
        <v>0.1</v>
      </c>
      <c r="D24" s="52">
        <f>TE!D49</f>
        <v>0.1</v>
      </c>
      <c r="E24" s="52">
        <f>TE!E49</f>
        <v>0.1</v>
      </c>
      <c r="F24" s="52" t="str">
        <f>TE!F49</f>
        <v>Gaussian</v>
      </c>
      <c r="G24" s="91">
        <f>TE!G49</f>
        <v>1</v>
      </c>
      <c r="H24" s="4">
        <v>1</v>
      </c>
      <c r="I24" s="91">
        <f t="shared" ref="I24:K24" si="11">C24/$G24</f>
        <v>0.1</v>
      </c>
      <c r="J24" s="91">
        <f t="shared" si="11"/>
        <v>0.1</v>
      </c>
      <c r="K24" s="91">
        <f t="shared" si="11"/>
        <v>0.1</v>
      </c>
      <c r="L24" s="19"/>
      <c r="M24" s="11">
        <f t="shared" si="7"/>
        <v>1.0000000000000002E-2</v>
      </c>
      <c r="N24" s="11">
        <f t="shared" si="8"/>
        <v>1.0000000000000002E-2</v>
      </c>
      <c r="O24" s="11">
        <f t="shared" si="9"/>
        <v>1.0000000000000002E-2</v>
      </c>
    </row>
    <row r="25" spans="1:17">
      <c r="A25" s="174" t="s">
        <v>18</v>
      </c>
      <c r="B25" s="174"/>
      <c r="C25" s="174"/>
      <c r="D25" s="174"/>
      <c r="E25" s="174"/>
      <c r="F25" s="174"/>
      <c r="G25" s="174"/>
      <c r="H25" s="174"/>
      <c r="I25" s="174"/>
      <c r="J25" s="174"/>
      <c r="K25" s="8"/>
      <c r="L25" s="18"/>
      <c r="M25" s="11">
        <f t="shared" ref="M25:O26" si="12">I25^2</f>
        <v>0</v>
      </c>
      <c r="N25" s="11">
        <f t="shared" si="12"/>
        <v>0</v>
      </c>
      <c r="O25" s="11">
        <f t="shared" si="12"/>
        <v>0</v>
      </c>
    </row>
    <row r="26" spans="1:17">
      <c r="A26" s="6" t="str">
        <f>TE!A10</f>
        <v>C1-6</v>
      </c>
      <c r="B26" s="40" t="str">
        <f>TE!B10</f>
        <v>Noise figure measurememt accuracy</v>
      </c>
      <c r="C26" s="52">
        <f>TE!C10</f>
        <v>0.2</v>
      </c>
      <c r="D26" s="52">
        <f>TE!D10</f>
        <v>0.2</v>
      </c>
      <c r="E26" s="52">
        <f>TE!E10</f>
        <v>0.2</v>
      </c>
      <c r="F26" s="52" t="str">
        <f>TE!F10</f>
        <v>Gaussian</v>
      </c>
      <c r="G26" s="52">
        <f>TE!G10</f>
        <v>1</v>
      </c>
      <c r="H26" s="4">
        <v>1</v>
      </c>
      <c r="I26" s="6">
        <f t="shared" ref="I26" si="13">C26/$G26</f>
        <v>0.2</v>
      </c>
      <c r="J26" s="6">
        <f t="shared" ref="J26" si="14">D26/$G26</f>
        <v>0.2</v>
      </c>
      <c r="K26" s="6">
        <f t="shared" ref="K26" si="15">E26/$G26</f>
        <v>0.2</v>
      </c>
      <c r="L26" s="19"/>
      <c r="M26" s="11">
        <f t="shared" si="12"/>
        <v>4.0000000000000008E-2</v>
      </c>
      <c r="N26" s="11">
        <f t="shared" si="12"/>
        <v>4.0000000000000008E-2</v>
      </c>
      <c r="O26" s="11">
        <f t="shared" si="12"/>
        <v>4.0000000000000008E-2</v>
      </c>
    </row>
    <row r="27" spans="1:17">
      <c r="A27" s="185" t="s">
        <v>30</v>
      </c>
      <c r="B27" s="186"/>
      <c r="C27" s="186"/>
      <c r="D27" s="186"/>
      <c r="E27" s="186"/>
      <c r="F27" s="186"/>
      <c r="G27" s="186"/>
      <c r="H27" s="187"/>
      <c r="I27" s="5">
        <f t="shared" ref="I27:K28" si="16">M27</f>
        <v>1.5546918236958303</v>
      </c>
      <c r="J27" s="5">
        <f>N27</f>
        <v>1.6772646382329375</v>
      </c>
      <c r="K27" s="5">
        <f>O27</f>
        <v>1.705994333714701</v>
      </c>
      <c r="L27" s="20"/>
      <c r="M27" s="11">
        <f>(SUM(M15:M26))^0.5</f>
        <v>1.5546918236958303</v>
      </c>
      <c r="N27" s="11">
        <f t="shared" ref="N27:O27" si="17">(SUM(N15:N26))^0.5</f>
        <v>1.6772646382329375</v>
      </c>
      <c r="O27" s="11">
        <f t="shared" si="17"/>
        <v>1.705994333714701</v>
      </c>
    </row>
    <row r="28" spans="1:17">
      <c r="A28" s="185" t="s">
        <v>52</v>
      </c>
      <c r="B28" s="186"/>
      <c r="C28" s="186"/>
      <c r="D28" s="186"/>
      <c r="E28" s="186"/>
      <c r="F28" s="186"/>
      <c r="G28" s="186"/>
      <c r="H28" s="187"/>
      <c r="I28" s="5">
        <f t="shared" si="16"/>
        <v>3.0471959744438273</v>
      </c>
      <c r="J28" s="5">
        <f t="shared" si="16"/>
        <v>3.2874386909365576</v>
      </c>
      <c r="K28" s="5">
        <f t="shared" si="16"/>
        <v>3.343748894080814</v>
      </c>
      <c r="L28" s="20"/>
      <c r="M28" s="11">
        <f>M27*1.96</f>
        <v>3.0471959744438273</v>
      </c>
      <c r="N28" s="11">
        <f>N27*1.96</f>
        <v>3.2874386909365576</v>
      </c>
      <c r="O28" s="11">
        <f>O27*1.96</f>
        <v>3.343748894080814</v>
      </c>
    </row>
    <row r="29" spans="1:17">
      <c r="M29" s="61" t="s">
        <v>129</v>
      </c>
    </row>
    <row r="31" spans="1:17">
      <c r="A31" s="188" t="s">
        <v>33</v>
      </c>
      <c r="B31" s="188"/>
      <c r="C31" s="188"/>
      <c r="D31" s="188"/>
      <c r="E31" s="188"/>
      <c r="F31" s="188"/>
      <c r="G31" s="188"/>
      <c r="H31" s="188"/>
      <c r="I31" s="188"/>
      <c r="J31" s="188"/>
      <c r="K31" s="188"/>
      <c r="M31" s="183" t="s">
        <v>42</v>
      </c>
      <c r="N31" s="183"/>
      <c r="O31" s="183"/>
    </row>
    <row r="32" spans="1:17">
      <c r="A32" s="176" t="s">
        <v>0</v>
      </c>
      <c r="B32" s="184" t="s">
        <v>1</v>
      </c>
      <c r="C32" s="176" t="s">
        <v>2</v>
      </c>
      <c r="D32" s="176"/>
      <c r="E32" s="176"/>
      <c r="F32" s="176" t="s">
        <v>3</v>
      </c>
      <c r="G32" s="176" t="s">
        <v>4</v>
      </c>
      <c r="H32" s="177" t="s">
        <v>5</v>
      </c>
      <c r="I32" s="178" t="s">
        <v>6</v>
      </c>
      <c r="J32" s="178"/>
      <c r="K32" s="178"/>
      <c r="L32" s="22"/>
      <c r="M32" s="183"/>
      <c r="N32" s="183"/>
      <c r="O32" s="183"/>
    </row>
    <row r="33" spans="1:15" ht="30">
      <c r="A33" s="176"/>
      <c r="B33" s="184"/>
      <c r="C33" s="3" t="s">
        <v>32</v>
      </c>
      <c r="D33" s="3" t="s">
        <v>31</v>
      </c>
      <c r="E33" s="3" t="s">
        <v>39</v>
      </c>
      <c r="F33" s="176"/>
      <c r="G33" s="176"/>
      <c r="H33" s="177"/>
      <c r="I33" s="3" t="s">
        <v>32</v>
      </c>
      <c r="J33" s="3" t="s">
        <v>31</v>
      </c>
      <c r="K33" s="3" t="s">
        <v>39</v>
      </c>
      <c r="L33" s="23"/>
      <c r="M33" s="183"/>
      <c r="N33" s="183"/>
      <c r="O33" s="183"/>
    </row>
    <row r="34" spans="1:15">
      <c r="A34" s="174" t="s">
        <v>7</v>
      </c>
      <c r="B34" s="174"/>
      <c r="C34" s="174"/>
      <c r="D34" s="174"/>
      <c r="E34" s="174"/>
      <c r="F34" s="174"/>
      <c r="G34" s="174"/>
      <c r="H34" s="174"/>
      <c r="I34" s="174"/>
      <c r="J34" s="174"/>
      <c r="K34" s="8"/>
      <c r="L34" s="18"/>
      <c r="M34" s="10"/>
      <c r="N34" s="10"/>
      <c r="O34" s="10"/>
    </row>
    <row r="35" spans="1:15">
      <c r="A35" s="174" t="s">
        <v>18</v>
      </c>
      <c r="B35" s="174"/>
      <c r="C35" s="174"/>
      <c r="D35" s="174"/>
      <c r="E35" s="174"/>
      <c r="F35" s="174"/>
      <c r="G35" s="174"/>
      <c r="H35" s="174"/>
      <c r="I35" s="174"/>
      <c r="J35" s="174"/>
      <c r="K35" s="8"/>
      <c r="L35" s="18"/>
      <c r="M35" s="11">
        <f t="shared" ref="M35:O35" si="18">I35^2</f>
        <v>0</v>
      </c>
      <c r="N35" s="11">
        <f t="shared" si="18"/>
        <v>0</v>
      </c>
      <c r="O35" s="11">
        <f t="shared" si="18"/>
        <v>0</v>
      </c>
    </row>
    <row r="38" spans="1:15">
      <c r="A38" s="189" t="s">
        <v>36</v>
      </c>
      <c r="B38" s="189"/>
      <c r="C38" s="189"/>
      <c r="D38" s="189"/>
      <c r="E38" s="189"/>
      <c r="F38" s="189"/>
      <c r="G38" s="189"/>
      <c r="H38" s="189"/>
      <c r="I38" s="189"/>
      <c r="J38" s="189"/>
      <c r="K38" s="189"/>
      <c r="M38" s="183" t="s">
        <v>42</v>
      </c>
      <c r="N38" s="183"/>
      <c r="O38" s="183"/>
    </row>
    <row r="39" spans="1:15">
      <c r="A39" s="176" t="s">
        <v>0</v>
      </c>
      <c r="B39" s="184" t="s">
        <v>1</v>
      </c>
      <c r="C39" s="176" t="s">
        <v>2</v>
      </c>
      <c r="D39" s="176"/>
      <c r="E39" s="176"/>
      <c r="F39" s="176" t="s">
        <v>3</v>
      </c>
      <c r="G39" s="176" t="s">
        <v>4</v>
      </c>
      <c r="H39" s="177" t="s">
        <v>5</v>
      </c>
      <c r="I39" s="178" t="s">
        <v>6</v>
      </c>
      <c r="J39" s="178"/>
      <c r="K39" s="178"/>
      <c r="L39" s="22"/>
      <c r="M39" s="183"/>
      <c r="N39" s="183"/>
      <c r="O39" s="183"/>
    </row>
    <row r="40" spans="1:15" ht="30">
      <c r="A40" s="176"/>
      <c r="B40" s="184"/>
      <c r="C40" s="3" t="s">
        <v>32</v>
      </c>
      <c r="D40" s="3" t="s">
        <v>31</v>
      </c>
      <c r="E40" s="3" t="s">
        <v>39</v>
      </c>
      <c r="F40" s="176"/>
      <c r="G40" s="176"/>
      <c r="H40" s="177"/>
      <c r="I40" s="3" t="s">
        <v>32</v>
      </c>
      <c r="J40" s="3" t="s">
        <v>31</v>
      </c>
      <c r="K40" s="3" t="s">
        <v>39</v>
      </c>
      <c r="L40" s="23"/>
      <c r="M40" s="183"/>
      <c r="N40" s="183"/>
      <c r="O40" s="183"/>
    </row>
    <row r="41" spans="1:15">
      <c r="A41" s="174" t="s">
        <v>7</v>
      </c>
      <c r="B41" s="174"/>
      <c r="C41" s="174"/>
      <c r="D41" s="174"/>
      <c r="E41" s="174"/>
      <c r="F41" s="174"/>
      <c r="G41" s="174"/>
      <c r="H41" s="174"/>
      <c r="I41" s="174"/>
      <c r="J41" s="174"/>
      <c r="K41" s="8"/>
      <c r="L41" s="18"/>
      <c r="M41" s="28"/>
      <c r="N41" s="28"/>
      <c r="O41" s="28"/>
    </row>
    <row r="42" spans="1:15">
      <c r="A42" s="174" t="s">
        <v>18</v>
      </c>
      <c r="B42" s="174"/>
      <c r="C42" s="174"/>
      <c r="D42" s="174"/>
      <c r="E42" s="174"/>
      <c r="F42" s="174"/>
      <c r="G42" s="174"/>
      <c r="H42" s="174"/>
      <c r="I42" s="174"/>
      <c r="J42" s="174"/>
      <c r="K42" s="8"/>
      <c r="L42" s="18"/>
      <c r="M42" s="11">
        <f>I42^2</f>
        <v>0</v>
      </c>
      <c r="N42" s="11">
        <f>J42^2</f>
        <v>0</v>
      </c>
      <c r="O42" s="11">
        <f>K42^2</f>
        <v>0</v>
      </c>
    </row>
    <row r="45" spans="1:15">
      <c r="A45" s="190" t="s">
        <v>46</v>
      </c>
      <c r="B45" s="190"/>
      <c r="C45" s="190"/>
      <c r="D45" s="190"/>
      <c r="E45" s="190"/>
      <c r="F45" s="190"/>
      <c r="G45" s="190"/>
      <c r="H45" s="190"/>
      <c r="I45" s="190"/>
      <c r="J45" s="190"/>
      <c r="K45" s="190"/>
      <c r="L45" s="24"/>
      <c r="M45" s="183" t="s">
        <v>42</v>
      </c>
      <c r="N45" s="183"/>
      <c r="O45" s="183"/>
    </row>
    <row r="46" spans="1:15">
      <c r="A46" s="12"/>
      <c r="B46" s="51"/>
      <c r="C46" s="191" t="s">
        <v>2</v>
      </c>
      <c r="D46" s="191"/>
      <c r="E46" s="191"/>
      <c r="F46" s="191" t="s">
        <v>3</v>
      </c>
      <c r="G46" s="191" t="s">
        <v>4</v>
      </c>
      <c r="H46" s="192" t="s">
        <v>43</v>
      </c>
      <c r="I46" s="193" t="s">
        <v>44</v>
      </c>
      <c r="J46" s="193"/>
      <c r="K46" s="193"/>
      <c r="L46" s="25"/>
      <c r="M46" s="183"/>
      <c r="N46" s="183"/>
      <c r="O46" s="183"/>
    </row>
    <row r="47" spans="1:15" ht="25.5">
      <c r="A47" s="12"/>
      <c r="B47" s="51"/>
      <c r="C47" s="14" t="s">
        <v>32</v>
      </c>
      <c r="D47" s="14" t="s">
        <v>31</v>
      </c>
      <c r="E47" s="14" t="s">
        <v>39</v>
      </c>
      <c r="F47" s="191"/>
      <c r="G47" s="191"/>
      <c r="H47" s="192"/>
      <c r="I47" s="14" t="s">
        <v>32</v>
      </c>
      <c r="J47" s="14" t="s">
        <v>31</v>
      </c>
      <c r="K47" s="14" t="s">
        <v>39</v>
      </c>
      <c r="L47" s="26"/>
      <c r="M47" s="183"/>
      <c r="N47" s="183"/>
      <c r="O47" s="183"/>
    </row>
    <row r="48" spans="1:15">
      <c r="A48" s="194" t="s">
        <v>41</v>
      </c>
      <c r="B48" s="194"/>
      <c r="C48" s="194"/>
      <c r="D48" s="194"/>
      <c r="E48" s="194"/>
      <c r="F48" s="194"/>
      <c r="G48" s="194"/>
      <c r="H48" s="194"/>
      <c r="I48" s="194"/>
      <c r="J48" s="194"/>
      <c r="K48" s="194"/>
      <c r="L48" s="27"/>
      <c r="M48" s="28"/>
      <c r="N48" s="28"/>
      <c r="O48" s="28"/>
    </row>
    <row r="49" spans="1:15">
      <c r="A49" s="194" t="s">
        <v>45</v>
      </c>
      <c r="B49" s="194"/>
      <c r="C49" s="194"/>
      <c r="D49" s="194"/>
      <c r="E49" s="194"/>
      <c r="F49" s="194"/>
      <c r="G49" s="194"/>
      <c r="H49" s="194"/>
      <c r="I49" s="194"/>
      <c r="J49" s="194"/>
      <c r="K49" s="194"/>
      <c r="L49" s="27"/>
      <c r="M49" s="11">
        <f>I49^2</f>
        <v>0</v>
      </c>
      <c r="N49" s="11">
        <f>J49^2</f>
        <v>0</v>
      </c>
      <c r="O49" s="11">
        <f>K49^2</f>
        <v>0</v>
      </c>
    </row>
    <row r="52" spans="1:15">
      <c r="A52" s="195" t="s">
        <v>55</v>
      </c>
      <c r="B52" s="195"/>
      <c r="C52" s="195"/>
      <c r="D52" s="195"/>
      <c r="E52" s="195"/>
      <c r="F52" s="195"/>
      <c r="G52" s="195"/>
      <c r="H52" s="195"/>
      <c r="I52" s="195"/>
      <c r="J52" s="195"/>
      <c r="K52" s="195"/>
      <c r="M52" s="183" t="s">
        <v>42</v>
      </c>
      <c r="N52" s="183"/>
      <c r="O52" s="183"/>
    </row>
    <row r="53" spans="1:15">
      <c r="A53" s="176" t="s">
        <v>0</v>
      </c>
      <c r="B53" s="184" t="s">
        <v>1</v>
      </c>
      <c r="C53" s="176" t="s">
        <v>2</v>
      </c>
      <c r="D53" s="176"/>
      <c r="E53" s="176"/>
      <c r="F53" s="176" t="s">
        <v>3</v>
      </c>
      <c r="G53" s="176" t="s">
        <v>4</v>
      </c>
      <c r="H53" s="177" t="s">
        <v>5</v>
      </c>
      <c r="I53" s="178" t="s">
        <v>6</v>
      </c>
      <c r="J53" s="178"/>
      <c r="K53" s="178"/>
      <c r="M53" s="183"/>
      <c r="N53" s="183"/>
      <c r="O53" s="183"/>
    </row>
    <row r="54" spans="1:15" ht="30">
      <c r="A54" s="176"/>
      <c r="B54" s="184"/>
      <c r="C54" s="3" t="s">
        <v>32</v>
      </c>
      <c r="D54" s="3" t="s">
        <v>31</v>
      </c>
      <c r="E54" s="3" t="s">
        <v>39</v>
      </c>
      <c r="F54" s="176"/>
      <c r="G54" s="176"/>
      <c r="H54" s="177"/>
      <c r="I54" s="3" t="s">
        <v>32</v>
      </c>
      <c r="J54" s="3" t="s">
        <v>31</v>
      </c>
      <c r="K54" s="3" t="s">
        <v>39</v>
      </c>
      <c r="M54" s="183"/>
      <c r="N54" s="183"/>
      <c r="O54" s="183"/>
    </row>
    <row r="55" spans="1:15">
      <c r="A55" s="194" t="s">
        <v>41</v>
      </c>
      <c r="B55" s="194"/>
      <c r="C55" s="194"/>
      <c r="D55" s="194"/>
      <c r="E55" s="194"/>
      <c r="F55" s="194"/>
      <c r="G55" s="194"/>
      <c r="H55" s="194"/>
      <c r="I55" s="194"/>
      <c r="J55" s="194"/>
      <c r="K55" s="194"/>
      <c r="M55" s="28"/>
      <c r="N55" s="28"/>
      <c r="O55" s="28"/>
    </row>
    <row r="56" spans="1:15">
      <c r="A56" s="194" t="s">
        <v>45</v>
      </c>
      <c r="B56" s="194"/>
      <c r="C56" s="194"/>
      <c r="D56" s="194"/>
      <c r="E56" s="194"/>
      <c r="F56" s="194"/>
      <c r="G56" s="194"/>
      <c r="H56" s="194"/>
      <c r="I56" s="194"/>
      <c r="J56" s="194"/>
      <c r="K56" s="194"/>
      <c r="M56" s="11">
        <f>I56^2</f>
        <v>0</v>
      </c>
      <c r="N56" s="11">
        <f>J56^2</f>
        <v>0</v>
      </c>
      <c r="O56" s="11">
        <f>K56^2</f>
        <v>0</v>
      </c>
    </row>
    <row r="75" spans="17:17">
      <c r="Q75" s="87"/>
    </row>
    <row r="76" spans="17:17">
      <c r="Q76" s="87"/>
    </row>
    <row r="77" spans="17:17">
      <c r="Q77" s="87"/>
    </row>
    <row r="78" spans="17:17">
      <c r="Q78" s="87"/>
    </row>
    <row r="79" spans="17:17">
      <c r="Q79" s="87"/>
    </row>
    <row r="80" spans="17:17">
      <c r="Q80" s="87"/>
    </row>
    <row r="81" spans="17:17">
      <c r="Q81" s="87"/>
    </row>
    <row r="82" spans="17:17">
      <c r="Q82" s="87"/>
    </row>
    <row r="83" spans="17:17">
      <c r="Q83" s="87"/>
    </row>
    <row r="84" spans="17:17">
      <c r="Q84" s="87"/>
    </row>
    <row r="85" spans="17:17">
      <c r="Q85" s="87"/>
    </row>
    <row r="86" spans="17:17">
      <c r="Q86" s="87"/>
    </row>
    <row r="87" spans="17:17">
      <c r="Q87" s="87"/>
    </row>
    <row r="88" spans="17:17">
      <c r="Q88" s="87"/>
    </row>
    <row r="89" spans="17:17">
      <c r="Q89" s="87"/>
    </row>
    <row r="90" spans="17:17">
      <c r="Q90" s="87"/>
    </row>
    <row r="91" spans="17:17">
      <c r="Q91" s="87"/>
    </row>
    <row r="92" spans="17:17">
      <c r="Q92" s="87"/>
    </row>
    <row r="93" spans="17:17">
      <c r="Q93" s="87"/>
    </row>
    <row r="94" spans="17:17">
      <c r="Q94" s="87"/>
    </row>
    <row r="95" spans="17:17">
      <c r="Q95" s="87"/>
    </row>
    <row r="96" spans="17:17">
      <c r="Q96" s="87"/>
    </row>
    <row r="97" spans="17:17">
      <c r="Q97" s="87"/>
    </row>
    <row r="98" spans="17:17">
      <c r="Q98" s="87"/>
    </row>
    <row r="99" spans="17:17">
      <c r="Q99" s="87"/>
    </row>
    <row r="100" spans="17:17">
      <c r="Q100" s="87"/>
    </row>
    <row r="101" spans="17:17">
      <c r="Q101" s="87"/>
    </row>
    <row r="102" spans="17:17">
      <c r="Q102" s="87"/>
    </row>
    <row r="103" spans="17:17">
      <c r="Q103" s="87"/>
    </row>
    <row r="104" spans="17:17">
      <c r="Q104" s="87"/>
    </row>
    <row r="105" spans="17:17">
      <c r="Q105" s="87"/>
    </row>
    <row r="106" spans="17:17">
      <c r="Q106" s="87"/>
    </row>
  </sheetData>
  <mergeCells count="59">
    <mergeCell ref="A55:K55"/>
    <mergeCell ref="A56:K56"/>
    <mergeCell ref="M52:O54"/>
    <mergeCell ref="A53:A54"/>
    <mergeCell ref="B53:B54"/>
    <mergeCell ref="C53:E53"/>
    <mergeCell ref="F53:F54"/>
    <mergeCell ref="G53:G54"/>
    <mergeCell ref="H53:H54"/>
    <mergeCell ref="I53:K53"/>
    <mergeCell ref="A48:K48"/>
    <mergeCell ref="A49:K49"/>
    <mergeCell ref="A52:K52"/>
    <mergeCell ref="M45:O47"/>
    <mergeCell ref="C46:E46"/>
    <mergeCell ref="F46:F47"/>
    <mergeCell ref="G46:G47"/>
    <mergeCell ref="H46:H47"/>
    <mergeCell ref="I46:K46"/>
    <mergeCell ref="A41:J41"/>
    <mergeCell ref="A42:J42"/>
    <mergeCell ref="A45:K45"/>
    <mergeCell ref="A38:K38"/>
    <mergeCell ref="M38:O40"/>
    <mergeCell ref="A39:A40"/>
    <mergeCell ref="B39:B40"/>
    <mergeCell ref="C39:E39"/>
    <mergeCell ref="F39:F40"/>
    <mergeCell ref="G39:G40"/>
    <mergeCell ref="H39:H40"/>
    <mergeCell ref="I39:K39"/>
    <mergeCell ref="A34:J34"/>
    <mergeCell ref="A35:J35"/>
    <mergeCell ref="A15:J15"/>
    <mergeCell ref="A25:J25"/>
    <mergeCell ref="A27:H27"/>
    <mergeCell ref="A28:H28"/>
    <mergeCell ref="A31:K31"/>
    <mergeCell ref="C13:E13"/>
    <mergeCell ref="F13:F14"/>
    <mergeCell ref="G13:G14"/>
    <mergeCell ref="H13:H14"/>
    <mergeCell ref="I13:K13"/>
    <mergeCell ref="B1:E1"/>
    <mergeCell ref="A11:K11"/>
    <mergeCell ref="M31:O33"/>
    <mergeCell ref="A32:A33"/>
    <mergeCell ref="B32:B33"/>
    <mergeCell ref="C32:E32"/>
    <mergeCell ref="F32:F33"/>
    <mergeCell ref="G32:G33"/>
    <mergeCell ref="H32:H33"/>
    <mergeCell ref="I32:K32"/>
    <mergeCell ref="B2:B3"/>
    <mergeCell ref="C2:E2"/>
    <mergeCell ref="A12:K12"/>
    <mergeCell ref="M12:O14"/>
    <mergeCell ref="A13:A14"/>
    <mergeCell ref="B13:B14"/>
  </mergeCells>
  <phoneticPr fontId="7" type="noConversion"/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2"/>
  <sheetViews>
    <sheetView workbookViewId="0">
      <selection activeCell="A11" sqref="A11:K11"/>
    </sheetView>
  </sheetViews>
  <sheetFormatPr defaultColWidth="9.140625" defaultRowHeight="15"/>
  <cols>
    <col min="1" max="1" width="9.140625" style="2"/>
    <col min="2" max="2" width="50.28515625" style="50" bestFit="1" customWidth="1"/>
    <col min="3" max="8" width="9.140625" style="2"/>
    <col min="9" max="9" width="10" style="2" bestFit="1" customWidth="1"/>
    <col min="10" max="11" width="9.140625" style="2"/>
    <col min="12" max="12" width="9.140625" style="21"/>
    <col min="13" max="15" width="5" style="2" customWidth="1"/>
    <col min="16" max="16" width="9.140625" style="61"/>
    <col min="17" max="16384" width="9.140625" style="2"/>
  </cols>
  <sheetData>
    <row r="1" spans="1:16" ht="33" customHeight="1">
      <c r="B1" s="179" t="s">
        <v>169</v>
      </c>
      <c r="C1" s="179"/>
      <c r="D1" s="179"/>
      <c r="E1" s="179"/>
    </row>
    <row r="2" spans="1:16">
      <c r="B2" s="181" t="s">
        <v>35</v>
      </c>
      <c r="C2" s="182" t="s">
        <v>53</v>
      </c>
      <c r="D2" s="182"/>
      <c r="E2" s="182"/>
    </row>
    <row r="3" spans="1:16" ht="30">
      <c r="B3" s="181"/>
      <c r="C3" s="29" t="s">
        <v>32</v>
      </c>
      <c r="D3" s="29" t="s">
        <v>31</v>
      </c>
      <c r="E3" s="29" t="s">
        <v>39</v>
      </c>
    </row>
    <row r="4" spans="1:16">
      <c r="B4" s="84" t="str">
        <f>A12</f>
        <v>General Chamber</v>
      </c>
      <c r="C4" s="30">
        <f>I24</f>
        <v>3.2364144522398033</v>
      </c>
      <c r="D4" s="30">
        <f>J24</f>
        <v>3.3682454106948128</v>
      </c>
      <c r="E4" s="30">
        <f>K24</f>
        <v>3.4995835218875211</v>
      </c>
    </row>
    <row r="5" spans="1:16">
      <c r="B5" s="84" t="s">
        <v>33</v>
      </c>
      <c r="C5" s="30"/>
      <c r="D5" s="30"/>
      <c r="E5" s="30"/>
    </row>
    <row r="6" spans="1:16">
      <c r="B6" s="84" t="s">
        <v>36</v>
      </c>
      <c r="C6" s="30"/>
      <c r="D6" s="30"/>
      <c r="E6" s="30"/>
    </row>
    <row r="7" spans="1:16">
      <c r="B7" s="84" t="s">
        <v>51</v>
      </c>
      <c r="C7" s="30"/>
      <c r="D7" s="30"/>
      <c r="E7" s="30"/>
    </row>
    <row r="8" spans="1:16">
      <c r="B8" s="84" t="s">
        <v>56</v>
      </c>
      <c r="C8" s="30"/>
      <c r="D8" s="30"/>
      <c r="E8" s="30"/>
    </row>
    <row r="9" spans="1:16">
      <c r="B9" s="93" t="s">
        <v>162</v>
      </c>
      <c r="C9" s="37">
        <v>3.2</v>
      </c>
      <c r="D9" s="37">
        <v>3.4</v>
      </c>
      <c r="E9" s="46">
        <v>3.5</v>
      </c>
    </row>
    <row r="10" spans="1:16">
      <c r="B10" s="74"/>
      <c r="C10" s="36"/>
      <c r="D10" s="36"/>
      <c r="E10" s="36"/>
    </row>
    <row r="11" spans="1:16">
      <c r="A11" s="179" t="s">
        <v>170</v>
      </c>
      <c r="B11" s="179"/>
      <c r="C11" s="179"/>
      <c r="D11" s="179"/>
      <c r="E11" s="179"/>
      <c r="F11" s="179"/>
      <c r="G11" s="179"/>
      <c r="H11" s="179"/>
      <c r="I11" s="179"/>
      <c r="J11" s="179"/>
      <c r="K11" s="179"/>
    </row>
    <row r="12" spans="1:16">
      <c r="A12" s="196" t="s">
        <v>75</v>
      </c>
      <c r="B12" s="196"/>
      <c r="C12" s="196"/>
      <c r="D12" s="196"/>
      <c r="E12" s="196"/>
      <c r="F12" s="196"/>
      <c r="G12" s="196"/>
      <c r="H12" s="196"/>
      <c r="I12" s="196"/>
      <c r="J12" s="196"/>
      <c r="K12" s="196"/>
      <c r="M12" s="183" t="s">
        <v>42</v>
      </c>
      <c r="N12" s="183"/>
      <c r="O12" s="183"/>
    </row>
    <row r="13" spans="1:16">
      <c r="A13" s="176" t="s">
        <v>0</v>
      </c>
      <c r="B13" s="184" t="s">
        <v>1</v>
      </c>
      <c r="C13" s="176" t="s">
        <v>2</v>
      </c>
      <c r="D13" s="176"/>
      <c r="E13" s="176"/>
      <c r="F13" s="176" t="s">
        <v>3</v>
      </c>
      <c r="G13" s="176" t="s">
        <v>4</v>
      </c>
      <c r="H13" s="177" t="s">
        <v>5</v>
      </c>
      <c r="I13" s="178" t="s">
        <v>6</v>
      </c>
      <c r="J13" s="178"/>
      <c r="K13" s="178"/>
      <c r="L13" s="22"/>
      <c r="M13" s="183"/>
      <c r="N13" s="183"/>
      <c r="O13" s="183"/>
    </row>
    <row r="14" spans="1:16" s="1" customFormat="1" ht="30">
      <c r="A14" s="176"/>
      <c r="B14" s="184"/>
      <c r="C14" s="3" t="s">
        <v>32</v>
      </c>
      <c r="D14" s="3" t="s">
        <v>31</v>
      </c>
      <c r="E14" s="3" t="s">
        <v>39</v>
      </c>
      <c r="F14" s="176"/>
      <c r="G14" s="176"/>
      <c r="H14" s="177"/>
      <c r="I14" s="3" t="s">
        <v>32</v>
      </c>
      <c r="J14" s="3" t="s">
        <v>31</v>
      </c>
      <c r="K14" s="3" t="s">
        <v>39</v>
      </c>
      <c r="L14" s="23"/>
      <c r="M14" s="183"/>
      <c r="N14" s="183"/>
      <c r="O14" s="183"/>
      <c r="P14" s="62"/>
    </row>
    <row r="15" spans="1:16">
      <c r="A15" s="174" t="s">
        <v>7</v>
      </c>
      <c r="B15" s="174"/>
      <c r="C15" s="174"/>
      <c r="D15" s="174"/>
      <c r="E15" s="174"/>
      <c r="F15" s="174"/>
      <c r="G15" s="174"/>
      <c r="H15" s="174"/>
      <c r="I15" s="174"/>
      <c r="J15" s="174"/>
      <c r="K15" s="8"/>
      <c r="L15" s="18"/>
      <c r="M15" s="10"/>
      <c r="N15" s="10"/>
      <c r="O15" s="10"/>
    </row>
    <row r="16" spans="1:16" ht="22.5">
      <c r="A16" s="6" t="str">
        <f>TE!A43</f>
        <v>C2-9</v>
      </c>
      <c r="B16" s="40" t="str">
        <f>TE!B43</f>
        <v>Uncertainty related to the selection of the CLTA (Note)</v>
      </c>
      <c r="C16" s="91">
        <f>TE!C43</f>
        <v>1.5</v>
      </c>
      <c r="D16" s="91">
        <f>TE!D43</f>
        <v>1.5</v>
      </c>
      <c r="E16" s="91">
        <f>TE!E43</f>
        <v>1.5</v>
      </c>
      <c r="F16" s="52" t="str">
        <f>TE!F43</f>
        <v>Rectangular</v>
      </c>
      <c r="G16" s="91">
        <f>TE!G43</f>
        <v>1.7320508075688772</v>
      </c>
      <c r="H16" s="4">
        <v>1</v>
      </c>
      <c r="I16" s="90">
        <f>C16/$G16</f>
        <v>0.86602540378443871</v>
      </c>
      <c r="J16" s="90">
        <f t="shared" ref="J16:K20" si="0">D16/$G16</f>
        <v>0.86602540378443871</v>
      </c>
      <c r="K16" s="90">
        <f t="shared" si="0"/>
        <v>0.86602540378443871</v>
      </c>
      <c r="L16" s="19"/>
      <c r="M16" s="11">
        <f t="shared" ref="M16:O22" si="1">I16^2</f>
        <v>0.75000000000000011</v>
      </c>
      <c r="N16" s="11">
        <f t="shared" si="1"/>
        <v>0.75000000000000011</v>
      </c>
      <c r="O16" s="11">
        <f t="shared" si="1"/>
        <v>0.75000000000000011</v>
      </c>
    </row>
    <row r="17" spans="1:16" ht="22.5">
      <c r="A17" s="52" t="str">
        <f>TE!A44</f>
        <v>C2-10</v>
      </c>
      <c r="B17" s="40" t="str">
        <f>TE!B44</f>
        <v>Uncertainty related to the placement of the CLTA (Note)</v>
      </c>
      <c r="C17" s="91">
        <f>TE!C44</f>
        <v>1.7</v>
      </c>
      <c r="D17" s="91">
        <f>TE!D44</f>
        <v>1.7</v>
      </c>
      <c r="E17" s="91">
        <f>TE!E44</f>
        <v>1.7</v>
      </c>
      <c r="F17" s="52" t="str">
        <f>TE!F44</f>
        <v>Rectangular</v>
      </c>
      <c r="G17" s="91">
        <f>TE!G44</f>
        <v>1.7320508075688772</v>
      </c>
      <c r="H17" s="4">
        <v>1</v>
      </c>
      <c r="I17" s="90">
        <f t="shared" ref="I17:I20" si="2">C17/$G17</f>
        <v>0.98149545762236379</v>
      </c>
      <c r="J17" s="90">
        <f t="shared" si="0"/>
        <v>0.98149545762236379</v>
      </c>
      <c r="K17" s="90">
        <f t="shared" si="0"/>
        <v>0.98149545762236379</v>
      </c>
      <c r="L17" s="19"/>
      <c r="M17" s="11">
        <f t="shared" si="1"/>
        <v>0.96333333333333326</v>
      </c>
      <c r="N17" s="11">
        <f t="shared" si="1"/>
        <v>0.96333333333333326</v>
      </c>
      <c r="O17" s="11">
        <f t="shared" si="1"/>
        <v>0.96333333333333326</v>
      </c>
    </row>
    <row r="18" spans="1:16">
      <c r="A18" s="6" t="str">
        <f>TE!A47</f>
        <v>C2-13</v>
      </c>
      <c r="B18" s="40" t="str">
        <f>TE!B47</f>
        <v>Impedance mismatch between feeder cable and CLTA</v>
      </c>
      <c r="C18" s="91">
        <f>TE!C47</f>
        <v>0.14000000000000001</v>
      </c>
      <c r="D18" s="91">
        <f>TE!D47</f>
        <v>0.23</v>
      </c>
      <c r="E18" s="91">
        <f>TE!E47</f>
        <v>0.25</v>
      </c>
      <c r="F18" s="52" t="str">
        <f>TE!F47</f>
        <v>U-Shaped</v>
      </c>
      <c r="G18" s="91">
        <f>TE!G47</f>
        <v>1.4142135623730951</v>
      </c>
      <c r="H18" s="4">
        <v>1</v>
      </c>
      <c r="I18" s="90">
        <f t="shared" ref="I18" si="3">C18/$G18</f>
        <v>9.899494936611665E-2</v>
      </c>
      <c r="J18" s="90">
        <f t="shared" ref="J18" si="4">D18/$G18</f>
        <v>0.16263455967290594</v>
      </c>
      <c r="K18" s="90">
        <f t="shared" ref="K18" si="5">E18/$G18</f>
        <v>0.17677669529663687</v>
      </c>
      <c r="L18" s="19"/>
      <c r="M18" s="11">
        <f t="shared" si="1"/>
        <v>9.7999999999999997E-3</v>
      </c>
      <c r="N18" s="11">
        <f t="shared" si="1"/>
        <v>2.6450000000000001E-2</v>
      </c>
      <c r="O18" s="11">
        <f t="shared" si="1"/>
        <v>3.1249999999999993E-2</v>
      </c>
    </row>
    <row r="19" spans="1:16" ht="22.5">
      <c r="A19" s="6" t="str">
        <f>'Gen-Er'!B13</f>
        <v>A5-8</v>
      </c>
      <c r="B19" s="40" t="str">
        <f>'Gen-Er'!C13</f>
        <v>Random uncertainty</v>
      </c>
      <c r="C19" s="91">
        <f>'Gen-Er'!D13</f>
        <v>0.1</v>
      </c>
      <c r="D19" s="91">
        <f>'Gen-Er'!E13</f>
        <v>0.1</v>
      </c>
      <c r="E19" s="91">
        <f>'Gen-Er'!F13</f>
        <v>0.1</v>
      </c>
      <c r="F19" s="52" t="str">
        <f>'Gen-Er'!G13</f>
        <v>Rectangular</v>
      </c>
      <c r="G19" s="91">
        <f>'Gen-Er'!H13</f>
        <v>1.7320508075688772</v>
      </c>
      <c r="H19" s="4">
        <v>1</v>
      </c>
      <c r="I19" s="90">
        <f t="shared" si="2"/>
        <v>5.7735026918962581E-2</v>
      </c>
      <c r="J19" s="90">
        <f t="shared" si="0"/>
        <v>5.7735026918962581E-2</v>
      </c>
      <c r="K19" s="90">
        <f t="shared" si="0"/>
        <v>5.7735026918962581E-2</v>
      </c>
      <c r="L19" s="19"/>
      <c r="M19" s="11">
        <f t="shared" si="1"/>
        <v>3.333333333333334E-3</v>
      </c>
      <c r="N19" s="11">
        <f t="shared" si="1"/>
        <v>3.333333333333334E-3</v>
      </c>
      <c r="O19" s="11">
        <f t="shared" si="1"/>
        <v>3.333333333333334E-3</v>
      </c>
    </row>
    <row r="20" spans="1:16">
      <c r="A20" s="6" t="str">
        <f>'Gen-Er'!B18</f>
        <v>A5-20</v>
      </c>
      <c r="B20" s="40" t="str">
        <f>'Gen-Er'!C18</f>
        <v>Reflections in anechoic chamber</v>
      </c>
      <c r="C20" s="91">
        <f>'Gen-Er'!D18</f>
        <v>0.01</v>
      </c>
      <c r="D20" s="91">
        <f>'Gen-Er'!E18</f>
        <v>0.01</v>
      </c>
      <c r="E20" s="91">
        <f>'Gen-Er'!F18</f>
        <v>0.01</v>
      </c>
      <c r="F20" s="82" t="str">
        <f>'Gen-Er'!G18</f>
        <v>Gaussian</v>
      </c>
      <c r="G20" s="91">
        <f>'Gen-Er'!H18</f>
        <v>1</v>
      </c>
      <c r="H20" s="4">
        <v>1</v>
      </c>
      <c r="I20" s="90">
        <f t="shared" si="2"/>
        <v>0.01</v>
      </c>
      <c r="J20" s="90">
        <f t="shared" si="0"/>
        <v>0.01</v>
      </c>
      <c r="K20" s="90">
        <f t="shared" si="0"/>
        <v>0.01</v>
      </c>
      <c r="L20" s="19"/>
      <c r="M20" s="11">
        <f t="shared" si="1"/>
        <v>1E-4</v>
      </c>
      <c r="N20" s="11">
        <f t="shared" si="1"/>
        <v>1E-4</v>
      </c>
      <c r="O20" s="11">
        <f t="shared" si="1"/>
        <v>1E-4</v>
      </c>
      <c r="P20" s="34" t="s">
        <v>142</v>
      </c>
    </row>
    <row r="21" spans="1:16">
      <c r="A21" s="174" t="s">
        <v>18</v>
      </c>
      <c r="B21" s="174"/>
      <c r="C21" s="174"/>
      <c r="D21" s="174"/>
      <c r="E21" s="174"/>
      <c r="F21" s="174"/>
      <c r="G21" s="174"/>
      <c r="H21" s="174"/>
      <c r="I21" s="174"/>
      <c r="J21" s="174"/>
      <c r="K21" s="8"/>
      <c r="L21" s="18"/>
      <c r="M21" s="11">
        <f t="shared" si="1"/>
        <v>0</v>
      </c>
      <c r="N21" s="11">
        <f t="shared" si="1"/>
        <v>0</v>
      </c>
      <c r="O21" s="11">
        <f t="shared" si="1"/>
        <v>0</v>
      </c>
    </row>
    <row r="22" spans="1:16">
      <c r="A22" s="6" t="str">
        <f>TE!A29</f>
        <v>C3-7</v>
      </c>
      <c r="B22" s="40" t="str">
        <f>TE!B29</f>
        <v>TX IMD - conducted measurement uncertainty</v>
      </c>
      <c r="C22" s="91">
        <f>TE!C29</f>
        <v>1</v>
      </c>
      <c r="D22" s="91">
        <f>TE!D29</f>
        <v>1.1000000000000001</v>
      </c>
      <c r="E22" s="91">
        <f>TE!E29</f>
        <v>1.2</v>
      </c>
      <c r="F22" s="52" t="str">
        <f>TE!F29</f>
        <v>Gaussian</v>
      </c>
      <c r="G22" s="91">
        <f>TE!G29</f>
        <v>1</v>
      </c>
      <c r="H22" s="4">
        <v>1</v>
      </c>
      <c r="I22" s="90">
        <f t="shared" ref="I22:K22" si="6">C22/$G22</f>
        <v>1</v>
      </c>
      <c r="J22" s="90">
        <f t="shared" si="6"/>
        <v>1.1000000000000001</v>
      </c>
      <c r="K22" s="90">
        <f t="shared" si="6"/>
        <v>1.2</v>
      </c>
      <c r="L22" s="19"/>
      <c r="M22" s="11">
        <f t="shared" si="1"/>
        <v>1</v>
      </c>
      <c r="N22" s="11">
        <f t="shared" si="1"/>
        <v>1.2100000000000002</v>
      </c>
      <c r="O22" s="11">
        <f t="shared" si="1"/>
        <v>1.44</v>
      </c>
    </row>
    <row r="23" spans="1:16">
      <c r="A23" s="178" t="s">
        <v>30</v>
      </c>
      <c r="B23" s="178"/>
      <c r="C23" s="178"/>
      <c r="D23" s="178"/>
      <c r="E23" s="178"/>
      <c r="F23" s="178"/>
      <c r="G23" s="178"/>
      <c r="H23" s="178"/>
      <c r="I23" s="5">
        <f t="shared" ref="I23:K24" si="7">M23</f>
        <v>1.6512318633876548</v>
      </c>
      <c r="J23" s="5">
        <f>N23</f>
        <v>1.7184925564769453</v>
      </c>
      <c r="K23" s="5">
        <f>O23</f>
        <v>1.7855017968813884</v>
      </c>
      <c r="L23" s="20"/>
      <c r="M23" s="11">
        <f>(SUM(M16:M22))^0.5</f>
        <v>1.6512318633876548</v>
      </c>
      <c r="N23" s="11">
        <f>(SUM(N16:N22))^0.5</f>
        <v>1.7184925564769453</v>
      </c>
      <c r="O23" s="11">
        <f>(SUM(O16:O22))^0.5</f>
        <v>1.7855017968813884</v>
      </c>
    </row>
    <row r="24" spans="1:16">
      <c r="A24" s="178" t="s">
        <v>52</v>
      </c>
      <c r="B24" s="178"/>
      <c r="C24" s="178"/>
      <c r="D24" s="178"/>
      <c r="E24" s="178"/>
      <c r="F24" s="178"/>
      <c r="G24" s="178"/>
      <c r="H24" s="178"/>
      <c r="I24" s="5">
        <f t="shared" si="7"/>
        <v>3.2364144522398033</v>
      </c>
      <c r="J24" s="5">
        <f t="shared" si="7"/>
        <v>3.3682454106948128</v>
      </c>
      <c r="K24" s="5">
        <f t="shared" si="7"/>
        <v>3.4995835218875211</v>
      </c>
      <c r="L24" s="20"/>
      <c r="M24" s="11">
        <f>M23*1.96</f>
        <v>3.2364144522398033</v>
      </c>
      <c r="N24" s="11">
        <f>N23*1.96</f>
        <v>3.3682454106948128</v>
      </c>
      <c r="O24" s="11">
        <f>O23*1.96</f>
        <v>3.4995835218875211</v>
      </c>
    </row>
    <row r="27" spans="1:16">
      <c r="A27" s="188" t="s">
        <v>33</v>
      </c>
      <c r="B27" s="188"/>
      <c r="C27" s="188"/>
      <c r="D27" s="188"/>
      <c r="E27" s="188"/>
      <c r="F27" s="188"/>
      <c r="G27" s="188"/>
      <c r="H27" s="188"/>
      <c r="I27" s="188"/>
      <c r="J27" s="188"/>
      <c r="K27" s="188"/>
      <c r="M27" s="183" t="s">
        <v>42</v>
      </c>
      <c r="N27" s="183"/>
      <c r="O27" s="183"/>
    </row>
    <row r="28" spans="1:16">
      <c r="A28" s="176" t="s">
        <v>0</v>
      </c>
      <c r="B28" s="184" t="s">
        <v>1</v>
      </c>
      <c r="C28" s="176" t="s">
        <v>2</v>
      </c>
      <c r="D28" s="176"/>
      <c r="E28" s="176"/>
      <c r="F28" s="176" t="s">
        <v>3</v>
      </c>
      <c r="G28" s="176" t="s">
        <v>4</v>
      </c>
      <c r="H28" s="177" t="s">
        <v>5</v>
      </c>
      <c r="I28" s="178" t="s">
        <v>6</v>
      </c>
      <c r="J28" s="178"/>
      <c r="K28" s="178"/>
      <c r="L28" s="22"/>
      <c r="M28" s="183"/>
      <c r="N28" s="183"/>
      <c r="O28" s="183"/>
    </row>
    <row r="29" spans="1:16" ht="30">
      <c r="A29" s="176"/>
      <c r="B29" s="184"/>
      <c r="C29" s="3" t="s">
        <v>32</v>
      </c>
      <c r="D29" s="3" t="s">
        <v>31</v>
      </c>
      <c r="E29" s="3" t="s">
        <v>39</v>
      </c>
      <c r="F29" s="176"/>
      <c r="G29" s="176"/>
      <c r="H29" s="177"/>
      <c r="I29" s="3" t="s">
        <v>32</v>
      </c>
      <c r="J29" s="3" t="s">
        <v>31</v>
      </c>
      <c r="K29" s="3" t="s">
        <v>39</v>
      </c>
      <c r="L29" s="23"/>
      <c r="M29" s="183"/>
      <c r="N29" s="183"/>
      <c r="O29" s="183"/>
    </row>
    <row r="30" spans="1:16">
      <c r="A30" s="174" t="s">
        <v>7</v>
      </c>
      <c r="B30" s="174"/>
      <c r="C30" s="174"/>
      <c r="D30" s="174"/>
      <c r="E30" s="174"/>
      <c r="F30" s="174"/>
      <c r="G30" s="174"/>
      <c r="H30" s="174"/>
      <c r="I30" s="174"/>
      <c r="J30" s="174"/>
      <c r="K30" s="8"/>
      <c r="L30" s="18"/>
      <c r="M30" s="10"/>
      <c r="N30" s="10"/>
      <c r="O30" s="10"/>
    </row>
    <row r="31" spans="1:16">
      <c r="A31" s="174" t="s">
        <v>18</v>
      </c>
      <c r="B31" s="174"/>
      <c r="C31" s="174"/>
      <c r="D31" s="174"/>
      <c r="E31" s="174"/>
      <c r="F31" s="174"/>
      <c r="G31" s="174"/>
      <c r="H31" s="174"/>
      <c r="I31" s="174"/>
      <c r="J31" s="174"/>
      <c r="K31" s="8"/>
      <c r="L31" s="18"/>
      <c r="M31" s="11">
        <f t="shared" ref="M31:O31" si="8">I31^2</f>
        <v>0</v>
      </c>
      <c r="N31" s="11">
        <f t="shared" si="8"/>
        <v>0</v>
      </c>
      <c r="O31" s="11">
        <f t="shared" si="8"/>
        <v>0</v>
      </c>
    </row>
    <row r="34" spans="1:15">
      <c r="A34" s="189" t="s">
        <v>36</v>
      </c>
      <c r="B34" s="189"/>
      <c r="C34" s="189"/>
      <c r="D34" s="189"/>
      <c r="E34" s="189"/>
      <c r="F34" s="189"/>
      <c r="G34" s="189"/>
      <c r="H34" s="189"/>
      <c r="I34" s="189"/>
      <c r="J34" s="189"/>
      <c r="K34" s="189"/>
      <c r="M34" s="183" t="s">
        <v>42</v>
      </c>
      <c r="N34" s="183"/>
      <c r="O34" s="183"/>
    </row>
    <row r="35" spans="1:15">
      <c r="A35" s="176" t="s">
        <v>0</v>
      </c>
      <c r="B35" s="184" t="s">
        <v>1</v>
      </c>
      <c r="C35" s="176" t="s">
        <v>2</v>
      </c>
      <c r="D35" s="176"/>
      <c r="E35" s="176"/>
      <c r="F35" s="176" t="s">
        <v>3</v>
      </c>
      <c r="G35" s="176" t="s">
        <v>4</v>
      </c>
      <c r="H35" s="177" t="s">
        <v>5</v>
      </c>
      <c r="I35" s="178" t="s">
        <v>6</v>
      </c>
      <c r="J35" s="178"/>
      <c r="K35" s="178"/>
      <c r="L35" s="22"/>
      <c r="M35" s="183"/>
      <c r="N35" s="183"/>
      <c r="O35" s="183"/>
    </row>
    <row r="36" spans="1:15" ht="30">
      <c r="A36" s="176"/>
      <c r="B36" s="184"/>
      <c r="C36" s="3" t="s">
        <v>32</v>
      </c>
      <c r="D36" s="3" t="s">
        <v>31</v>
      </c>
      <c r="E36" s="3" t="s">
        <v>39</v>
      </c>
      <c r="F36" s="176"/>
      <c r="G36" s="176"/>
      <c r="H36" s="177"/>
      <c r="I36" s="3" t="s">
        <v>32</v>
      </c>
      <c r="J36" s="3" t="s">
        <v>31</v>
      </c>
      <c r="K36" s="3" t="s">
        <v>39</v>
      </c>
      <c r="L36" s="23"/>
      <c r="M36" s="183"/>
      <c r="N36" s="183"/>
      <c r="O36" s="183"/>
    </row>
    <row r="37" spans="1:15">
      <c r="A37" s="174" t="s">
        <v>7</v>
      </c>
      <c r="B37" s="174"/>
      <c r="C37" s="174"/>
      <c r="D37" s="174"/>
      <c r="E37" s="174"/>
      <c r="F37" s="174"/>
      <c r="G37" s="174"/>
      <c r="H37" s="174"/>
      <c r="I37" s="174"/>
      <c r="J37" s="174"/>
      <c r="K37" s="8"/>
      <c r="L37" s="18"/>
      <c r="M37" s="28"/>
      <c r="N37" s="28"/>
      <c r="O37" s="28"/>
    </row>
    <row r="38" spans="1:15">
      <c r="A38" s="174" t="s">
        <v>18</v>
      </c>
      <c r="B38" s="174"/>
      <c r="C38" s="174"/>
      <c r="D38" s="174"/>
      <c r="E38" s="174"/>
      <c r="F38" s="174"/>
      <c r="G38" s="174"/>
      <c r="H38" s="174"/>
      <c r="I38" s="174"/>
      <c r="J38" s="174"/>
      <c r="K38" s="8"/>
      <c r="L38" s="18"/>
      <c r="M38" s="11">
        <f>I38^2</f>
        <v>0</v>
      </c>
      <c r="N38" s="11">
        <f>J38^2</f>
        <v>0</v>
      </c>
      <c r="O38" s="11">
        <f>K38^2</f>
        <v>0</v>
      </c>
    </row>
    <row r="41" spans="1:15">
      <c r="A41" s="190" t="s">
        <v>46</v>
      </c>
      <c r="B41" s="190"/>
      <c r="C41" s="190"/>
      <c r="D41" s="190"/>
      <c r="E41" s="190"/>
      <c r="F41" s="190"/>
      <c r="G41" s="190"/>
      <c r="H41" s="190"/>
      <c r="I41" s="190"/>
      <c r="J41" s="190"/>
      <c r="K41" s="190"/>
      <c r="L41" s="24"/>
      <c r="M41" s="183" t="s">
        <v>42</v>
      </c>
      <c r="N41" s="183"/>
      <c r="O41" s="183"/>
    </row>
    <row r="42" spans="1:15">
      <c r="A42" s="12"/>
      <c r="B42" s="51"/>
      <c r="C42" s="191" t="s">
        <v>2</v>
      </c>
      <c r="D42" s="191"/>
      <c r="E42" s="191"/>
      <c r="F42" s="191" t="s">
        <v>3</v>
      </c>
      <c r="G42" s="191" t="s">
        <v>4</v>
      </c>
      <c r="H42" s="192" t="s">
        <v>43</v>
      </c>
      <c r="I42" s="193" t="s">
        <v>44</v>
      </c>
      <c r="J42" s="193"/>
      <c r="K42" s="193"/>
      <c r="L42" s="25"/>
      <c r="M42" s="183"/>
      <c r="N42" s="183"/>
      <c r="O42" s="183"/>
    </row>
    <row r="43" spans="1:15" ht="25.5">
      <c r="A43" s="12"/>
      <c r="B43" s="51"/>
      <c r="C43" s="14" t="s">
        <v>32</v>
      </c>
      <c r="D43" s="14" t="s">
        <v>31</v>
      </c>
      <c r="E43" s="14" t="s">
        <v>39</v>
      </c>
      <c r="F43" s="191"/>
      <c r="G43" s="191"/>
      <c r="H43" s="192"/>
      <c r="I43" s="14" t="s">
        <v>32</v>
      </c>
      <c r="J43" s="14" t="s">
        <v>31</v>
      </c>
      <c r="K43" s="14" t="s">
        <v>39</v>
      </c>
      <c r="L43" s="26"/>
      <c r="M43" s="183"/>
      <c r="N43" s="183"/>
      <c r="O43" s="183"/>
    </row>
    <row r="44" spans="1:15">
      <c r="A44" s="194" t="s">
        <v>41</v>
      </c>
      <c r="B44" s="194"/>
      <c r="C44" s="194"/>
      <c r="D44" s="194"/>
      <c r="E44" s="194"/>
      <c r="F44" s="194"/>
      <c r="G44" s="194"/>
      <c r="H44" s="194"/>
      <c r="I44" s="194"/>
      <c r="J44" s="194"/>
      <c r="K44" s="194"/>
      <c r="L44" s="27"/>
      <c r="M44" s="28"/>
      <c r="N44" s="28"/>
      <c r="O44" s="28"/>
    </row>
    <row r="45" spans="1:15">
      <c r="A45" s="194" t="s">
        <v>45</v>
      </c>
      <c r="B45" s="194"/>
      <c r="C45" s="194"/>
      <c r="D45" s="194"/>
      <c r="E45" s="194"/>
      <c r="F45" s="194"/>
      <c r="G45" s="194"/>
      <c r="H45" s="194"/>
      <c r="I45" s="194"/>
      <c r="J45" s="194"/>
      <c r="K45" s="194"/>
      <c r="L45" s="27"/>
      <c r="M45" s="11">
        <f>I45^2</f>
        <v>0</v>
      </c>
      <c r="N45" s="11">
        <f>J45^2</f>
        <v>0</v>
      </c>
      <c r="O45" s="11">
        <f>K45^2</f>
        <v>0</v>
      </c>
    </row>
    <row r="48" spans="1:15">
      <c r="A48" s="195" t="s">
        <v>55</v>
      </c>
      <c r="B48" s="195"/>
      <c r="C48" s="195"/>
      <c r="D48" s="195"/>
      <c r="E48" s="195"/>
      <c r="F48" s="195"/>
      <c r="G48" s="195"/>
      <c r="H48" s="195"/>
      <c r="I48" s="195"/>
      <c r="J48" s="195"/>
      <c r="K48" s="195"/>
      <c r="M48" s="183" t="s">
        <v>42</v>
      </c>
      <c r="N48" s="183"/>
      <c r="O48" s="183"/>
    </row>
    <row r="49" spans="1:15">
      <c r="A49" s="176" t="s">
        <v>0</v>
      </c>
      <c r="B49" s="184" t="s">
        <v>1</v>
      </c>
      <c r="C49" s="176" t="s">
        <v>2</v>
      </c>
      <c r="D49" s="176"/>
      <c r="E49" s="176"/>
      <c r="F49" s="176" t="s">
        <v>3</v>
      </c>
      <c r="G49" s="176" t="s">
        <v>4</v>
      </c>
      <c r="H49" s="177" t="s">
        <v>5</v>
      </c>
      <c r="I49" s="178" t="s">
        <v>6</v>
      </c>
      <c r="J49" s="178"/>
      <c r="K49" s="178"/>
      <c r="M49" s="183"/>
      <c r="N49" s="183"/>
      <c r="O49" s="183"/>
    </row>
    <row r="50" spans="1:15" ht="30">
      <c r="A50" s="176"/>
      <c r="B50" s="184"/>
      <c r="C50" s="3" t="s">
        <v>32</v>
      </c>
      <c r="D50" s="3" t="s">
        <v>31</v>
      </c>
      <c r="E50" s="3" t="s">
        <v>39</v>
      </c>
      <c r="F50" s="176"/>
      <c r="G50" s="176"/>
      <c r="H50" s="177"/>
      <c r="I50" s="3" t="s">
        <v>32</v>
      </c>
      <c r="J50" s="3" t="s">
        <v>31</v>
      </c>
      <c r="K50" s="3" t="s">
        <v>39</v>
      </c>
      <c r="M50" s="183"/>
      <c r="N50" s="183"/>
      <c r="O50" s="183"/>
    </row>
    <row r="51" spans="1:15">
      <c r="A51" s="194" t="s">
        <v>41</v>
      </c>
      <c r="B51" s="194"/>
      <c r="C51" s="194"/>
      <c r="D51" s="194"/>
      <c r="E51" s="194"/>
      <c r="F51" s="194"/>
      <c r="G51" s="194"/>
      <c r="H51" s="194"/>
      <c r="I51" s="194"/>
      <c r="J51" s="194"/>
      <c r="K51" s="194"/>
      <c r="M51" s="28"/>
      <c r="N51" s="28"/>
      <c r="O51" s="28"/>
    </row>
    <row r="52" spans="1:15">
      <c r="A52" s="194" t="s">
        <v>45</v>
      </c>
      <c r="B52" s="194"/>
      <c r="C52" s="194"/>
      <c r="D52" s="194"/>
      <c r="E52" s="194"/>
      <c r="F52" s="194"/>
      <c r="G52" s="194"/>
      <c r="H52" s="194"/>
      <c r="I52" s="194"/>
      <c r="J52" s="194"/>
      <c r="K52" s="194"/>
      <c r="M52" s="11">
        <f>I52^2</f>
        <v>0</v>
      </c>
      <c r="N52" s="11">
        <f>J52^2</f>
        <v>0</v>
      </c>
      <c r="O52" s="11">
        <f>K52^2</f>
        <v>0</v>
      </c>
    </row>
  </sheetData>
  <mergeCells count="59">
    <mergeCell ref="A51:K51"/>
    <mergeCell ref="A52:K52"/>
    <mergeCell ref="A44:K44"/>
    <mergeCell ref="A45:K45"/>
    <mergeCell ref="A48:K48"/>
    <mergeCell ref="M48:O50"/>
    <mergeCell ref="A49:A50"/>
    <mergeCell ref="B49:B50"/>
    <mergeCell ref="C49:E49"/>
    <mergeCell ref="F49:F50"/>
    <mergeCell ref="G49:G50"/>
    <mergeCell ref="H49:H50"/>
    <mergeCell ref="I49:K49"/>
    <mergeCell ref="A37:J37"/>
    <mergeCell ref="A38:J38"/>
    <mergeCell ref="A41:K41"/>
    <mergeCell ref="M41:O43"/>
    <mergeCell ref="C42:E42"/>
    <mergeCell ref="F42:F43"/>
    <mergeCell ref="G42:G43"/>
    <mergeCell ref="H42:H43"/>
    <mergeCell ref="I42:K42"/>
    <mergeCell ref="A30:J30"/>
    <mergeCell ref="A31:J31"/>
    <mergeCell ref="A34:K34"/>
    <mergeCell ref="M34:O36"/>
    <mergeCell ref="A35:A36"/>
    <mergeCell ref="B35:B36"/>
    <mergeCell ref="C35:E35"/>
    <mergeCell ref="F35:F36"/>
    <mergeCell ref="G35:G36"/>
    <mergeCell ref="H35:H36"/>
    <mergeCell ref="I35:K35"/>
    <mergeCell ref="A15:J15"/>
    <mergeCell ref="A21:J21"/>
    <mergeCell ref="A23:H23"/>
    <mergeCell ref="A24:H24"/>
    <mergeCell ref="M27:O29"/>
    <mergeCell ref="A28:A29"/>
    <mergeCell ref="B28:B29"/>
    <mergeCell ref="C28:E28"/>
    <mergeCell ref="F28:F29"/>
    <mergeCell ref="G28:G29"/>
    <mergeCell ref="H28:H29"/>
    <mergeCell ref="I28:K28"/>
    <mergeCell ref="A27:K27"/>
    <mergeCell ref="M12:O14"/>
    <mergeCell ref="A13:A14"/>
    <mergeCell ref="B13:B14"/>
    <mergeCell ref="C13:E13"/>
    <mergeCell ref="F13:F14"/>
    <mergeCell ref="G13:G14"/>
    <mergeCell ref="H13:H14"/>
    <mergeCell ref="I13:K13"/>
    <mergeCell ref="B1:E1"/>
    <mergeCell ref="A11:K11"/>
    <mergeCell ref="B2:B3"/>
    <mergeCell ref="C2:E2"/>
    <mergeCell ref="A12:K12"/>
  </mergeCells>
  <phoneticPr fontId="7" type="noConversion"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2"/>
  <sheetViews>
    <sheetView workbookViewId="0">
      <selection activeCell="C9" sqref="C9:E9"/>
    </sheetView>
  </sheetViews>
  <sheetFormatPr defaultColWidth="9.140625" defaultRowHeight="15"/>
  <cols>
    <col min="1" max="1" width="9.140625" style="2"/>
    <col min="2" max="2" width="50.28515625" style="50" bestFit="1" customWidth="1"/>
    <col min="3" max="8" width="9.140625" style="2"/>
    <col min="9" max="9" width="10" style="2" bestFit="1" customWidth="1"/>
    <col min="10" max="11" width="9.140625" style="2"/>
    <col min="12" max="12" width="9.140625" style="21"/>
    <col min="13" max="15" width="5" style="2" customWidth="1"/>
    <col min="16" max="16" width="9.140625" style="61"/>
    <col min="17" max="16384" width="9.140625" style="2"/>
  </cols>
  <sheetData>
    <row r="1" spans="1:16" ht="35.25" customHeight="1">
      <c r="B1" s="179" t="s">
        <v>171</v>
      </c>
      <c r="C1" s="179"/>
      <c r="D1" s="179"/>
      <c r="E1" s="179"/>
    </row>
    <row r="2" spans="1:16">
      <c r="B2" s="181" t="s">
        <v>35</v>
      </c>
      <c r="C2" s="182" t="s">
        <v>53</v>
      </c>
      <c r="D2" s="182"/>
      <c r="E2" s="182"/>
    </row>
    <row r="3" spans="1:16" ht="30">
      <c r="B3" s="181"/>
      <c r="C3" s="83" t="s">
        <v>32</v>
      </c>
      <c r="D3" s="83" t="s">
        <v>31</v>
      </c>
      <c r="E3" s="83" t="s">
        <v>39</v>
      </c>
    </row>
    <row r="4" spans="1:16">
      <c r="B4" s="84" t="str">
        <f>A12</f>
        <v>General Chamber</v>
      </c>
      <c r="C4" s="30">
        <f>I24</f>
        <v>3.2422847417626151</v>
      </c>
      <c r="D4" s="30">
        <f>J24</f>
        <v>3.3738863328017836</v>
      </c>
      <c r="E4" s="30">
        <f>K24</f>
        <v>3.5050130765329062</v>
      </c>
    </row>
    <row r="5" spans="1:16">
      <c r="B5" s="84" t="s">
        <v>33</v>
      </c>
      <c r="C5" s="30"/>
      <c r="D5" s="30"/>
      <c r="E5" s="30"/>
    </row>
    <row r="6" spans="1:16">
      <c r="B6" s="84" t="s">
        <v>36</v>
      </c>
      <c r="C6" s="30"/>
      <c r="D6" s="30"/>
      <c r="E6" s="30"/>
    </row>
    <row r="7" spans="1:16">
      <c r="B7" s="84" t="s">
        <v>51</v>
      </c>
      <c r="C7" s="30"/>
      <c r="D7" s="30"/>
      <c r="E7" s="30"/>
    </row>
    <row r="8" spans="1:16">
      <c r="B8" s="84" t="s">
        <v>56</v>
      </c>
      <c r="C8" s="30"/>
      <c r="D8" s="30"/>
      <c r="E8" s="30"/>
    </row>
    <row r="9" spans="1:16">
      <c r="B9" s="93" t="s">
        <v>156</v>
      </c>
      <c r="C9" s="37"/>
      <c r="D9" s="37"/>
      <c r="E9" s="46"/>
    </row>
    <row r="10" spans="1:16">
      <c r="B10" s="74"/>
      <c r="C10" s="36"/>
      <c r="D10" s="36"/>
      <c r="E10" s="36"/>
    </row>
    <row r="11" spans="1:16">
      <c r="A11" s="180" t="s">
        <v>172</v>
      </c>
      <c r="B11" s="180"/>
      <c r="C11" s="180"/>
      <c r="D11" s="180"/>
      <c r="E11" s="180"/>
      <c r="F11" s="180"/>
      <c r="G11" s="180"/>
      <c r="H11" s="180"/>
      <c r="I11" s="180"/>
      <c r="J11" s="180"/>
      <c r="K11" s="180"/>
    </row>
    <row r="12" spans="1:16">
      <c r="A12" s="196" t="s">
        <v>75</v>
      </c>
      <c r="B12" s="196"/>
      <c r="C12" s="196"/>
      <c r="D12" s="196"/>
      <c r="E12" s="196"/>
      <c r="F12" s="196"/>
      <c r="G12" s="196"/>
      <c r="H12" s="196"/>
      <c r="I12" s="196"/>
      <c r="J12" s="196"/>
      <c r="K12" s="196"/>
      <c r="M12" s="183" t="s">
        <v>42</v>
      </c>
      <c r="N12" s="183"/>
      <c r="O12" s="183"/>
    </row>
    <row r="13" spans="1:16">
      <c r="A13" s="176" t="s">
        <v>0</v>
      </c>
      <c r="B13" s="184" t="s">
        <v>1</v>
      </c>
      <c r="C13" s="176" t="s">
        <v>2</v>
      </c>
      <c r="D13" s="176"/>
      <c r="E13" s="176"/>
      <c r="F13" s="176" t="s">
        <v>3</v>
      </c>
      <c r="G13" s="176" t="s">
        <v>4</v>
      </c>
      <c r="H13" s="177" t="s">
        <v>5</v>
      </c>
      <c r="I13" s="178" t="s">
        <v>6</v>
      </c>
      <c r="J13" s="178"/>
      <c r="K13" s="178"/>
      <c r="L13" s="22"/>
      <c r="M13" s="183"/>
      <c r="N13" s="183"/>
      <c r="O13" s="183"/>
    </row>
    <row r="14" spans="1:16" s="1" customFormat="1" ht="30">
      <c r="A14" s="176"/>
      <c r="B14" s="184"/>
      <c r="C14" s="3" t="s">
        <v>32</v>
      </c>
      <c r="D14" s="3" t="s">
        <v>31</v>
      </c>
      <c r="E14" s="3" t="s">
        <v>39</v>
      </c>
      <c r="F14" s="176"/>
      <c r="G14" s="176"/>
      <c r="H14" s="177"/>
      <c r="I14" s="3" t="s">
        <v>32</v>
      </c>
      <c r="J14" s="3" t="s">
        <v>31</v>
      </c>
      <c r="K14" s="3" t="s">
        <v>39</v>
      </c>
      <c r="L14" s="23"/>
      <c r="M14" s="183"/>
      <c r="N14" s="183"/>
      <c r="O14" s="183"/>
      <c r="P14" s="62"/>
    </row>
    <row r="15" spans="1:16">
      <c r="A15" s="174" t="s">
        <v>7</v>
      </c>
      <c r="B15" s="174"/>
      <c r="C15" s="174"/>
      <c r="D15" s="174"/>
      <c r="E15" s="174"/>
      <c r="F15" s="174"/>
      <c r="G15" s="174"/>
      <c r="H15" s="174"/>
      <c r="I15" s="174"/>
      <c r="J15" s="174"/>
      <c r="K15" s="80"/>
      <c r="L15" s="18"/>
      <c r="M15" s="10"/>
      <c r="N15" s="10"/>
      <c r="O15" s="10"/>
    </row>
    <row r="16" spans="1:16" ht="22.5">
      <c r="A16" s="91" t="str">
        <f>TE!A43</f>
        <v>C2-9</v>
      </c>
      <c r="B16" s="92" t="str">
        <f>TE!B43</f>
        <v>Uncertainty related to the selection of the CLTA (Note)</v>
      </c>
      <c r="C16" s="91">
        <f>TE!C43</f>
        <v>1.5</v>
      </c>
      <c r="D16" s="91">
        <f>TE!D43</f>
        <v>1.5</v>
      </c>
      <c r="E16" s="91">
        <f>TE!E43</f>
        <v>1.5</v>
      </c>
      <c r="F16" s="91" t="str">
        <f>TE!F43</f>
        <v>Rectangular</v>
      </c>
      <c r="G16" s="91">
        <f>TE!G43</f>
        <v>1.7320508075688772</v>
      </c>
      <c r="H16" s="94">
        <v>1</v>
      </c>
      <c r="I16" s="90">
        <f>C16/$G16</f>
        <v>0.86602540378443871</v>
      </c>
      <c r="J16" s="90">
        <f t="shared" ref="J16:K20" si="0">D16/$G16</f>
        <v>0.86602540378443871</v>
      </c>
      <c r="K16" s="90">
        <f t="shared" si="0"/>
        <v>0.86602540378443871</v>
      </c>
      <c r="L16" s="19"/>
      <c r="M16" s="11">
        <f t="shared" ref="M16:O22" si="1">I16^2</f>
        <v>0.75000000000000011</v>
      </c>
      <c r="N16" s="11">
        <f t="shared" si="1"/>
        <v>0.75000000000000011</v>
      </c>
      <c r="O16" s="11">
        <f t="shared" si="1"/>
        <v>0.75000000000000011</v>
      </c>
    </row>
    <row r="17" spans="1:16" ht="22.5">
      <c r="A17" s="91" t="str">
        <f>TE!A44</f>
        <v>C2-10</v>
      </c>
      <c r="B17" s="92" t="str">
        <f>TE!B44</f>
        <v>Uncertainty related to the placement of the CLTA (Note)</v>
      </c>
      <c r="C17" s="91">
        <f>TE!C44</f>
        <v>1.7</v>
      </c>
      <c r="D17" s="91">
        <f>TE!D44</f>
        <v>1.7</v>
      </c>
      <c r="E17" s="91">
        <f>TE!E44</f>
        <v>1.7</v>
      </c>
      <c r="F17" s="91" t="str">
        <f>TE!F44</f>
        <v>Rectangular</v>
      </c>
      <c r="G17" s="91">
        <f>TE!G44</f>
        <v>1.7320508075688772</v>
      </c>
      <c r="H17" s="94">
        <v>1</v>
      </c>
      <c r="I17" s="90">
        <f t="shared" ref="I17:I20" si="2">C17/$G17</f>
        <v>0.98149545762236379</v>
      </c>
      <c r="J17" s="90">
        <f t="shared" si="0"/>
        <v>0.98149545762236379</v>
      </c>
      <c r="K17" s="90">
        <f t="shared" si="0"/>
        <v>0.98149545762236379</v>
      </c>
      <c r="L17" s="19"/>
      <c r="M17" s="11">
        <f t="shared" si="1"/>
        <v>0.96333333333333326</v>
      </c>
      <c r="N17" s="11">
        <f t="shared" si="1"/>
        <v>0.96333333333333326</v>
      </c>
      <c r="O17" s="11">
        <f t="shared" si="1"/>
        <v>0.96333333333333326</v>
      </c>
    </row>
    <row r="18" spans="1:16">
      <c r="A18" s="91" t="str">
        <f>TE!A47</f>
        <v>C2-13</v>
      </c>
      <c r="B18" s="92" t="str">
        <f>TE!B47</f>
        <v>Impedance mismatch between feeder cable and CLTA</v>
      </c>
      <c r="C18" s="91">
        <f>TE!C47</f>
        <v>0.14000000000000001</v>
      </c>
      <c r="D18" s="91">
        <f>TE!D47</f>
        <v>0.23</v>
      </c>
      <c r="E18" s="91">
        <f>TE!E47</f>
        <v>0.25</v>
      </c>
      <c r="F18" s="91" t="str">
        <f>TE!F47</f>
        <v>U-Shaped</v>
      </c>
      <c r="G18" s="91">
        <f>TE!G47</f>
        <v>1.4142135623730951</v>
      </c>
      <c r="H18" s="94">
        <v>1</v>
      </c>
      <c r="I18" s="90">
        <f t="shared" si="2"/>
        <v>9.899494936611665E-2</v>
      </c>
      <c r="J18" s="90">
        <f t="shared" si="0"/>
        <v>0.16263455967290594</v>
      </c>
      <c r="K18" s="90">
        <f t="shared" si="0"/>
        <v>0.17677669529663687</v>
      </c>
      <c r="L18" s="19"/>
      <c r="M18" s="11">
        <f t="shared" si="1"/>
        <v>9.7999999999999997E-3</v>
      </c>
      <c r="N18" s="11">
        <f t="shared" si="1"/>
        <v>2.6450000000000001E-2</v>
      </c>
      <c r="O18" s="11">
        <f t="shared" si="1"/>
        <v>3.1249999999999993E-2</v>
      </c>
    </row>
    <row r="19" spans="1:16" ht="22.5">
      <c r="A19" s="91" t="str">
        <f>'Gen-Er'!B13</f>
        <v>A5-8</v>
      </c>
      <c r="B19" s="92" t="str">
        <f>'Gen-Er'!C13</f>
        <v>Random uncertainty</v>
      </c>
      <c r="C19" s="91">
        <f>'Gen-Er'!D13</f>
        <v>0.1</v>
      </c>
      <c r="D19" s="91">
        <f>'Gen-Er'!E13</f>
        <v>0.1</v>
      </c>
      <c r="E19" s="91">
        <f>'Gen-Er'!F13</f>
        <v>0.1</v>
      </c>
      <c r="F19" s="91" t="str">
        <f>'Gen-Er'!G13</f>
        <v>Rectangular</v>
      </c>
      <c r="G19" s="91">
        <f>'Gen-Er'!H13</f>
        <v>1.7320508075688772</v>
      </c>
      <c r="H19" s="94">
        <v>1</v>
      </c>
      <c r="I19" s="90">
        <f t="shared" si="2"/>
        <v>5.7735026918962581E-2</v>
      </c>
      <c r="J19" s="90">
        <f t="shared" si="0"/>
        <v>5.7735026918962581E-2</v>
      </c>
      <c r="K19" s="90">
        <f t="shared" si="0"/>
        <v>5.7735026918962581E-2</v>
      </c>
      <c r="L19" s="19"/>
      <c r="M19" s="11">
        <f t="shared" si="1"/>
        <v>3.333333333333334E-3</v>
      </c>
      <c r="N19" s="11">
        <f t="shared" si="1"/>
        <v>3.333333333333334E-3</v>
      </c>
      <c r="O19" s="11">
        <f t="shared" si="1"/>
        <v>3.333333333333334E-3</v>
      </c>
    </row>
    <row r="20" spans="1:16">
      <c r="A20" s="91" t="str">
        <f>'Gen-Er'!B7</f>
        <v>A5-3</v>
      </c>
      <c r="B20" s="92" t="str">
        <f>'Gen-Er'!C7</f>
        <v>Quality of quiet zone</v>
      </c>
      <c r="C20" s="91">
        <f>'Gen-Er'!D7</f>
        <v>0.1</v>
      </c>
      <c r="D20" s="91">
        <f>'Gen-Er'!E7</f>
        <v>0.1</v>
      </c>
      <c r="E20" s="91">
        <f>'Gen-Er'!F7</f>
        <v>0.1</v>
      </c>
      <c r="F20" s="91" t="str">
        <f>'Gen-Er'!G7</f>
        <v>Gaussian</v>
      </c>
      <c r="G20" s="91">
        <f>'Gen-Er'!H7</f>
        <v>1</v>
      </c>
      <c r="H20" s="94">
        <v>1</v>
      </c>
      <c r="I20" s="90">
        <f t="shared" si="2"/>
        <v>0.1</v>
      </c>
      <c r="J20" s="90">
        <f t="shared" si="0"/>
        <v>0.1</v>
      </c>
      <c r="K20" s="90">
        <f t="shared" si="0"/>
        <v>0.1</v>
      </c>
      <c r="L20" s="19"/>
      <c r="M20" s="11">
        <f t="shared" si="1"/>
        <v>1.0000000000000002E-2</v>
      </c>
      <c r="N20" s="11">
        <f t="shared" si="1"/>
        <v>1.0000000000000002E-2</v>
      </c>
      <c r="O20" s="11">
        <f t="shared" si="1"/>
        <v>1.0000000000000002E-2</v>
      </c>
      <c r="P20" s="79" t="s">
        <v>142</v>
      </c>
    </row>
    <row r="21" spans="1:16">
      <c r="A21" s="197" t="s">
        <v>18</v>
      </c>
      <c r="B21" s="197"/>
      <c r="C21" s="197"/>
      <c r="D21" s="197"/>
      <c r="E21" s="197"/>
      <c r="F21" s="197"/>
      <c r="G21" s="197"/>
      <c r="H21" s="197"/>
      <c r="I21" s="197"/>
      <c r="J21" s="197"/>
      <c r="K21" s="96"/>
      <c r="L21" s="18"/>
      <c r="M21" s="11">
        <f t="shared" si="1"/>
        <v>0</v>
      </c>
      <c r="N21" s="11">
        <f t="shared" si="1"/>
        <v>0</v>
      </c>
      <c r="O21" s="11">
        <f t="shared" si="1"/>
        <v>0</v>
      </c>
    </row>
    <row r="22" spans="1:16">
      <c r="A22" s="91" t="str">
        <f>TE!A30</f>
        <v>C3-9</v>
      </c>
      <c r="B22" s="91" t="str">
        <f>TE!B30</f>
        <v>Colocation blocking - conducted measurement uncertainty</v>
      </c>
      <c r="C22" s="91">
        <f>TE!C30</f>
        <v>1</v>
      </c>
      <c r="D22" s="91">
        <f>TE!D30</f>
        <v>1.1000000000000001</v>
      </c>
      <c r="E22" s="91">
        <f>TE!E30</f>
        <v>1.2</v>
      </c>
      <c r="F22" s="91" t="str">
        <f>TE!F30</f>
        <v>Gaussian</v>
      </c>
      <c r="G22" s="91">
        <f>TE!G30</f>
        <v>1</v>
      </c>
      <c r="H22" s="94">
        <v>1</v>
      </c>
      <c r="I22" s="90">
        <f t="shared" ref="I22:K22" si="3">C22/$G22</f>
        <v>1</v>
      </c>
      <c r="J22" s="90">
        <f t="shared" si="3"/>
        <v>1.1000000000000001</v>
      </c>
      <c r="K22" s="90">
        <f t="shared" si="3"/>
        <v>1.2</v>
      </c>
      <c r="L22" s="19"/>
      <c r="M22" s="11">
        <f t="shared" si="1"/>
        <v>1</v>
      </c>
      <c r="N22" s="11">
        <f t="shared" si="1"/>
        <v>1.2100000000000002</v>
      </c>
      <c r="O22" s="11">
        <f t="shared" si="1"/>
        <v>1.44</v>
      </c>
    </row>
    <row r="23" spans="1:16">
      <c r="A23" s="198" t="s">
        <v>30</v>
      </c>
      <c r="B23" s="198"/>
      <c r="C23" s="198"/>
      <c r="D23" s="198"/>
      <c r="E23" s="198"/>
      <c r="F23" s="198"/>
      <c r="G23" s="198"/>
      <c r="H23" s="198"/>
      <c r="I23" s="5">
        <f t="shared" ref="I23:K24" si="4">M23</f>
        <v>1.6542269090625588</v>
      </c>
      <c r="J23" s="5">
        <f>N23</f>
        <v>1.7213705779600936</v>
      </c>
      <c r="K23" s="5">
        <f>O23</f>
        <v>1.7882719778229113</v>
      </c>
      <c r="L23" s="20"/>
      <c r="M23" s="11">
        <f>(SUM(M16:M22))^0.5</f>
        <v>1.6542269090625588</v>
      </c>
      <c r="N23" s="11">
        <f>(SUM(N16:N22))^0.5</f>
        <v>1.7213705779600936</v>
      </c>
      <c r="O23" s="11">
        <f>(SUM(O16:O22))^0.5</f>
        <v>1.7882719778229113</v>
      </c>
    </row>
    <row r="24" spans="1:16">
      <c r="A24" s="198" t="s">
        <v>52</v>
      </c>
      <c r="B24" s="198"/>
      <c r="C24" s="198"/>
      <c r="D24" s="198"/>
      <c r="E24" s="198"/>
      <c r="F24" s="198"/>
      <c r="G24" s="198"/>
      <c r="H24" s="198"/>
      <c r="I24" s="5">
        <f t="shared" si="4"/>
        <v>3.2422847417626151</v>
      </c>
      <c r="J24" s="5">
        <f t="shared" si="4"/>
        <v>3.3738863328017836</v>
      </c>
      <c r="K24" s="5">
        <f t="shared" si="4"/>
        <v>3.5050130765329062</v>
      </c>
      <c r="L24" s="20"/>
      <c r="M24" s="11">
        <f>M23*1.96</f>
        <v>3.2422847417626151</v>
      </c>
      <c r="N24" s="11">
        <f>N23*1.96</f>
        <v>3.3738863328017836</v>
      </c>
      <c r="O24" s="11">
        <f>O23*1.96</f>
        <v>3.5050130765329062</v>
      </c>
    </row>
    <row r="27" spans="1:16">
      <c r="A27" s="188" t="s">
        <v>33</v>
      </c>
      <c r="B27" s="188"/>
      <c r="C27" s="188"/>
      <c r="D27" s="188"/>
      <c r="E27" s="188"/>
      <c r="F27" s="188"/>
      <c r="G27" s="188"/>
      <c r="H27" s="188"/>
      <c r="I27" s="188"/>
      <c r="J27" s="188"/>
      <c r="K27" s="188"/>
      <c r="M27" s="183" t="s">
        <v>42</v>
      </c>
      <c r="N27" s="183"/>
      <c r="O27" s="183"/>
    </row>
    <row r="28" spans="1:16">
      <c r="A28" s="176" t="s">
        <v>0</v>
      </c>
      <c r="B28" s="184" t="s">
        <v>1</v>
      </c>
      <c r="C28" s="176" t="s">
        <v>2</v>
      </c>
      <c r="D28" s="176"/>
      <c r="E28" s="176"/>
      <c r="F28" s="176" t="s">
        <v>3</v>
      </c>
      <c r="G28" s="176" t="s">
        <v>4</v>
      </c>
      <c r="H28" s="177" t="s">
        <v>5</v>
      </c>
      <c r="I28" s="178" t="s">
        <v>6</v>
      </c>
      <c r="J28" s="178"/>
      <c r="K28" s="178"/>
      <c r="L28" s="22"/>
      <c r="M28" s="183"/>
      <c r="N28" s="183"/>
      <c r="O28" s="183"/>
    </row>
    <row r="29" spans="1:16" ht="30">
      <c r="A29" s="176"/>
      <c r="B29" s="184"/>
      <c r="C29" s="3" t="s">
        <v>32</v>
      </c>
      <c r="D29" s="3" t="s">
        <v>31</v>
      </c>
      <c r="E29" s="3" t="s">
        <v>39</v>
      </c>
      <c r="F29" s="176"/>
      <c r="G29" s="176"/>
      <c r="H29" s="177"/>
      <c r="I29" s="3" t="s">
        <v>32</v>
      </c>
      <c r="J29" s="3" t="s">
        <v>31</v>
      </c>
      <c r="K29" s="3" t="s">
        <v>39</v>
      </c>
      <c r="L29" s="23"/>
      <c r="M29" s="183"/>
      <c r="N29" s="183"/>
      <c r="O29" s="183"/>
    </row>
    <row r="30" spans="1:16">
      <c r="A30" s="174" t="s">
        <v>7</v>
      </c>
      <c r="B30" s="174"/>
      <c r="C30" s="174"/>
      <c r="D30" s="174"/>
      <c r="E30" s="174"/>
      <c r="F30" s="174"/>
      <c r="G30" s="174"/>
      <c r="H30" s="174"/>
      <c r="I30" s="174"/>
      <c r="J30" s="174"/>
      <c r="K30" s="80"/>
      <c r="L30" s="18"/>
      <c r="M30" s="10"/>
      <c r="N30" s="10"/>
      <c r="O30" s="10"/>
    </row>
    <row r="31" spans="1:16">
      <c r="A31" s="174" t="s">
        <v>18</v>
      </c>
      <c r="B31" s="174"/>
      <c r="C31" s="174"/>
      <c r="D31" s="174"/>
      <c r="E31" s="174"/>
      <c r="F31" s="174"/>
      <c r="G31" s="174"/>
      <c r="H31" s="174"/>
      <c r="I31" s="174"/>
      <c r="J31" s="174"/>
      <c r="K31" s="80"/>
      <c r="L31" s="18"/>
      <c r="M31" s="11">
        <f t="shared" ref="M31:O31" si="5">I31^2</f>
        <v>0</v>
      </c>
      <c r="N31" s="11">
        <f t="shared" si="5"/>
        <v>0</v>
      </c>
      <c r="O31" s="11">
        <f t="shared" si="5"/>
        <v>0</v>
      </c>
    </row>
    <row r="34" spans="1:15">
      <c r="A34" s="189" t="s">
        <v>36</v>
      </c>
      <c r="B34" s="189"/>
      <c r="C34" s="189"/>
      <c r="D34" s="189"/>
      <c r="E34" s="189"/>
      <c r="F34" s="189"/>
      <c r="G34" s="189"/>
      <c r="H34" s="189"/>
      <c r="I34" s="189"/>
      <c r="J34" s="189"/>
      <c r="K34" s="189"/>
      <c r="M34" s="183" t="s">
        <v>42</v>
      </c>
      <c r="N34" s="183"/>
      <c r="O34" s="183"/>
    </row>
    <row r="35" spans="1:15">
      <c r="A35" s="176" t="s">
        <v>0</v>
      </c>
      <c r="B35" s="184" t="s">
        <v>1</v>
      </c>
      <c r="C35" s="176" t="s">
        <v>2</v>
      </c>
      <c r="D35" s="176"/>
      <c r="E35" s="176"/>
      <c r="F35" s="176" t="s">
        <v>3</v>
      </c>
      <c r="G35" s="176" t="s">
        <v>4</v>
      </c>
      <c r="H35" s="177" t="s">
        <v>5</v>
      </c>
      <c r="I35" s="178" t="s">
        <v>6</v>
      </c>
      <c r="J35" s="178"/>
      <c r="K35" s="178"/>
      <c r="L35" s="22"/>
      <c r="M35" s="183"/>
      <c r="N35" s="183"/>
      <c r="O35" s="183"/>
    </row>
    <row r="36" spans="1:15" ht="30">
      <c r="A36" s="176"/>
      <c r="B36" s="184"/>
      <c r="C36" s="3" t="s">
        <v>32</v>
      </c>
      <c r="D36" s="3" t="s">
        <v>31</v>
      </c>
      <c r="E36" s="3" t="s">
        <v>39</v>
      </c>
      <c r="F36" s="176"/>
      <c r="G36" s="176"/>
      <c r="H36" s="177"/>
      <c r="I36" s="3" t="s">
        <v>32</v>
      </c>
      <c r="J36" s="3" t="s">
        <v>31</v>
      </c>
      <c r="K36" s="3" t="s">
        <v>39</v>
      </c>
      <c r="L36" s="23"/>
      <c r="M36" s="183"/>
      <c r="N36" s="183"/>
      <c r="O36" s="183"/>
    </row>
    <row r="37" spans="1:15">
      <c r="A37" s="174" t="s">
        <v>7</v>
      </c>
      <c r="B37" s="174"/>
      <c r="C37" s="174"/>
      <c r="D37" s="174"/>
      <c r="E37" s="174"/>
      <c r="F37" s="174"/>
      <c r="G37" s="174"/>
      <c r="H37" s="174"/>
      <c r="I37" s="174"/>
      <c r="J37" s="174"/>
      <c r="K37" s="80"/>
      <c r="L37" s="18"/>
      <c r="M37" s="81"/>
      <c r="N37" s="81"/>
      <c r="O37" s="81"/>
    </row>
    <row r="38" spans="1:15">
      <c r="A38" s="174" t="s">
        <v>18</v>
      </c>
      <c r="B38" s="174"/>
      <c r="C38" s="174"/>
      <c r="D38" s="174"/>
      <c r="E38" s="174"/>
      <c r="F38" s="174"/>
      <c r="G38" s="174"/>
      <c r="H38" s="174"/>
      <c r="I38" s="174"/>
      <c r="J38" s="174"/>
      <c r="K38" s="80"/>
      <c r="L38" s="18"/>
      <c r="M38" s="11">
        <f>I38^2</f>
        <v>0</v>
      </c>
      <c r="N38" s="11">
        <f>J38^2</f>
        <v>0</v>
      </c>
      <c r="O38" s="11">
        <f>K38^2</f>
        <v>0</v>
      </c>
    </row>
    <row r="41" spans="1:15">
      <c r="A41" s="190" t="s">
        <v>46</v>
      </c>
      <c r="B41" s="190"/>
      <c r="C41" s="190"/>
      <c r="D41" s="190"/>
      <c r="E41" s="190"/>
      <c r="F41" s="190"/>
      <c r="G41" s="190"/>
      <c r="H41" s="190"/>
      <c r="I41" s="190"/>
      <c r="J41" s="190"/>
      <c r="K41" s="190"/>
      <c r="L41" s="24"/>
      <c r="M41" s="183" t="s">
        <v>42</v>
      </c>
      <c r="N41" s="183"/>
      <c r="O41" s="183"/>
    </row>
    <row r="42" spans="1:15">
      <c r="A42" s="12"/>
      <c r="B42" s="51"/>
      <c r="C42" s="191" t="s">
        <v>2</v>
      </c>
      <c r="D42" s="191"/>
      <c r="E42" s="191"/>
      <c r="F42" s="191" t="s">
        <v>3</v>
      </c>
      <c r="G42" s="191" t="s">
        <v>4</v>
      </c>
      <c r="H42" s="192" t="s">
        <v>43</v>
      </c>
      <c r="I42" s="193" t="s">
        <v>44</v>
      </c>
      <c r="J42" s="193"/>
      <c r="K42" s="193"/>
      <c r="L42" s="25"/>
      <c r="M42" s="183"/>
      <c r="N42" s="183"/>
      <c r="O42" s="183"/>
    </row>
    <row r="43" spans="1:15" ht="25.5">
      <c r="A43" s="12"/>
      <c r="B43" s="51"/>
      <c r="C43" s="14" t="s">
        <v>32</v>
      </c>
      <c r="D43" s="14" t="s">
        <v>31</v>
      </c>
      <c r="E43" s="14" t="s">
        <v>39</v>
      </c>
      <c r="F43" s="191"/>
      <c r="G43" s="191"/>
      <c r="H43" s="192"/>
      <c r="I43" s="14" t="s">
        <v>32</v>
      </c>
      <c r="J43" s="14" t="s">
        <v>31</v>
      </c>
      <c r="K43" s="14" t="s">
        <v>39</v>
      </c>
      <c r="L43" s="26"/>
      <c r="M43" s="183"/>
      <c r="N43" s="183"/>
      <c r="O43" s="183"/>
    </row>
    <row r="44" spans="1:15">
      <c r="A44" s="194" t="s">
        <v>41</v>
      </c>
      <c r="B44" s="194"/>
      <c r="C44" s="194"/>
      <c r="D44" s="194"/>
      <c r="E44" s="194"/>
      <c r="F44" s="194"/>
      <c r="G44" s="194"/>
      <c r="H44" s="194"/>
      <c r="I44" s="194"/>
      <c r="J44" s="194"/>
      <c r="K44" s="194"/>
      <c r="L44" s="27"/>
      <c r="M44" s="81"/>
      <c r="N44" s="81"/>
      <c r="O44" s="81"/>
    </row>
    <row r="45" spans="1:15">
      <c r="A45" s="194" t="s">
        <v>45</v>
      </c>
      <c r="B45" s="194"/>
      <c r="C45" s="194"/>
      <c r="D45" s="194"/>
      <c r="E45" s="194"/>
      <c r="F45" s="194"/>
      <c r="G45" s="194"/>
      <c r="H45" s="194"/>
      <c r="I45" s="194"/>
      <c r="J45" s="194"/>
      <c r="K45" s="194"/>
      <c r="L45" s="27"/>
      <c r="M45" s="11">
        <f>I45^2</f>
        <v>0</v>
      </c>
      <c r="N45" s="11">
        <f>J45^2</f>
        <v>0</v>
      </c>
      <c r="O45" s="11">
        <f>K45^2</f>
        <v>0</v>
      </c>
    </row>
    <row r="48" spans="1:15">
      <c r="A48" s="195" t="s">
        <v>54</v>
      </c>
      <c r="B48" s="195"/>
      <c r="C48" s="195"/>
      <c r="D48" s="195"/>
      <c r="E48" s="195"/>
      <c r="F48" s="195"/>
      <c r="G48" s="195"/>
      <c r="H48" s="195"/>
      <c r="I48" s="195"/>
      <c r="J48" s="195"/>
      <c r="K48" s="195"/>
      <c r="M48" s="183" t="s">
        <v>42</v>
      </c>
      <c r="N48" s="183"/>
      <c r="O48" s="183"/>
    </row>
    <row r="49" spans="1:15">
      <c r="A49" s="176" t="s">
        <v>0</v>
      </c>
      <c r="B49" s="184" t="s">
        <v>1</v>
      </c>
      <c r="C49" s="176" t="s">
        <v>2</v>
      </c>
      <c r="D49" s="176"/>
      <c r="E49" s="176"/>
      <c r="F49" s="176" t="s">
        <v>3</v>
      </c>
      <c r="G49" s="176" t="s">
        <v>4</v>
      </c>
      <c r="H49" s="177" t="s">
        <v>5</v>
      </c>
      <c r="I49" s="178" t="s">
        <v>6</v>
      </c>
      <c r="J49" s="178"/>
      <c r="K49" s="178"/>
      <c r="M49" s="183"/>
      <c r="N49" s="183"/>
      <c r="O49" s="183"/>
    </row>
    <row r="50" spans="1:15" ht="30">
      <c r="A50" s="176"/>
      <c r="B50" s="184"/>
      <c r="C50" s="3" t="s">
        <v>32</v>
      </c>
      <c r="D50" s="3" t="s">
        <v>31</v>
      </c>
      <c r="E50" s="3" t="s">
        <v>39</v>
      </c>
      <c r="F50" s="176"/>
      <c r="G50" s="176"/>
      <c r="H50" s="177"/>
      <c r="I50" s="3" t="s">
        <v>32</v>
      </c>
      <c r="J50" s="3" t="s">
        <v>31</v>
      </c>
      <c r="K50" s="3" t="s">
        <v>39</v>
      </c>
      <c r="M50" s="183"/>
      <c r="N50" s="183"/>
      <c r="O50" s="183"/>
    </row>
    <row r="51" spans="1:15">
      <c r="A51" s="194" t="s">
        <v>41</v>
      </c>
      <c r="B51" s="194"/>
      <c r="C51" s="194"/>
      <c r="D51" s="194"/>
      <c r="E51" s="194"/>
      <c r="F51" s="194"/>
      <c r="G51" s="194"/>
      <c r="H51" s="194"/>
      <c r="I51" s="194"/>
      <c r="J51" s="194"/>
      <c r="K51" s="194"/>
      <c r="M51" s="81"/>
      <c r="N51" s="81"/>
      <c r="O51" s="81"/>
    </row>
    <row r="52" spans="1:15">
      <c r="A52" s="194" t="s">
        <v>45</v>
      </c>
      <c r="B52" s="194"/>
      <c r="C52" s="194"/>
      <c r="D52" s="194"/>
      <c r="E52" s="194"/>
      <c r="F52" s="194"/>
      <c r="G52" s="194"/>
      <c r="H52" s="194"/>
      <c r="I52" s="194"/>
      <c r="J52" s="194"/>
      <c r="K52" s="194"/>
      <c r="M52" s="11">
        <f>I52^2</f>
        <v>0</v>
      </c>
      <c r="N52" s="11">
        <f>J52^2</f>
        <v>0</v>
      </c>
      <c r="O52" s="11">
        <f>K52^2</f>
        <v>0</v>
      </c>
    </row>
  </sheetData>
  <mergeCells count="59">
    <mergeCell ref="A51:K51"/>
    <mergeCell ref="A52:K52"/>
    <mergeCell ref="A44:K44"/>
    <mergeCell ref="A45:K45"/>
    <mergeCell ref="A48:K48"/>
    <mergeCell ref="M48:O50"/>
    <mergeCell ref="A49:A50"/>
    <mergeCell ref="B49:B50"/>
    <mergeCell ref="C49:E49"/>
    <mergeCell ref="F49:F50"/>
    <mergeCell ref="G49:G50"/>
    <mergeCell ref="H49:H50"/>
    <mergeCell ref="I49:K49"/>
    <mergeCell ref="A37:J37"/>
    <mergeCell ref="A38:J38"/>
    <mergeCell ref="A41:K41"/>
    <mergeCell ref="M41:O43"/>
    <mergeCell ref="C42:E42"/>
    <mergeCell ref="F42:F43"/>
    <mergeCell ref="G42:G43"/>
    <mergeCell ref="H42:H43"/>
    <mergeCell ref="I42:K42"/>
    <mergeCell ref="A30:J30"/>
    <mergeCell ref="A31:J31"/>
    <mergeCell ref="A34:K34"/>
    <mergeCell ref="M34:O36"/>
    <mergeCell ref="A35:A36"/>
    <mergeCell ref="B35:B36"/>
    <mergeCell ref="C35:E35"/>
    <mergeCell ref="F35:F36"/>
    <mergeCell ref="G35:G36"/>
    <mergeCell ref="H35:H36"/>
    <mergeCell ref="I35:K35"/>
    <mergeCell ref="A15:J15"/>
    <mergeCell ref="A21:J21"/>
    <mergeCell ref="A23:H23"/>
    <mergeCell ref="A24:H24"/>
    <mergeCell ref="M27:O29"/>
    <mergeCell ref="A28:A29"/>
    <mergeCell ref="B28:B29"/>
    <mergeCell ref="C28:E28"/>
    <mergeCell ref="F28:F29"/>
    <mergeCell ref="G28:G29"/>
    <mergeCell ref="H28:H29"/>
    <mergeCell ref="I28:K28"/>
    <mergeCell ref="A27:K27"/>
    <mergeCell ref="B1:E1"/>
    <mergeCell ref="B2:B3"/>
    <mergeCell ref="C2:E2"/>
    <mergeCell ref="A12:K12"/>
    <mergeCell ref="M12:O14"/>
    <mergeCell ref="A13:A14"/>
    <mergeCell ref="B13:B14"/>
    <mergeCell ref="C13:E13"/>
    <mergeCell ref="F13:F14"/>
    <mergeCell ref="G13:G14"/>
    <mergeCell ref="H13:H14"/>
    <mergeCell ref="A11:K11"/>
    <mergeCell ref="I13:K13"/>
  </mergeCells>
  <phoneticPr fontId="7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Summary</vt:lpstr>
      <vt:lpstr>TE</vt:lpstr>
      <vt:lpstr>Gen-Er</vt:lpstr>
      <vt:lpstr>COLO OFF</vt:lpstr>
      <vt:lpstr>COLO-EM</vt:lpstr>
      <vt:lpstr>TXIMD</vt:lpstr>
      <vt:lpstr>COLO-BLK</vt:lpstr>
    </vt:vector>
  </TitlesOfParts>
  <Company>Huawei Technologies Co.,Ltd.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kybett</dc:creator>
  <cp:lastModifiedBy>Huawei - revisions</cp:lastModifiedBy>
  <dcterms:created xsi:type="dcterms:W3CDTF">2018-05-02T08:54:26Z</dcterms:created>
  <dcterms:modified xsi:type="dcterms:W3CDTF">2020-08-24T23:35:01Z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2015_ms_pID_725343">
    <vt:lpwstr>(2)nlk92pUlz+1VP0X58kJFG3LBuk7eTCAWpJSZhGQA+cyWMgE9ywC769ai4g6a304fuU+hd/WN
0PHuy7irkptaeqLKO2hcqwFIPMG2b5TpLZy/ZGGyDEMQ6FCKWoXL4111EYeND9MB4XiakS8P
6n07LpXjQo2CX7He59lph7pzwmP87kDOBRgMAkgQ39AQzkxood5ZAJ8rManCtKgyG67sXM4Y
biJi13CbR54p4UAtC7</vt:lpwstr>
  </property>
  <property fmtid="{D5CDD505-2E9C-101B-9397-08002B2CF9AE}" pid="3" name="_2015_ms_pID_7253431">
    <vt:lpwstr>hmYgmqe9StGmRqYHYyGBIuSqe0OTGNc7cWWeqgNkrUNz0CeNUgv11p
nWPZkEpOe0O5WBGt3Kn6ImHoWhmwOJLtMh2mn0tuaJyLZWg9iXJvNXI7kSL4PbiOqWn8QEhR
bazpjFGqEhQu8lEWcB/C6r55V3gAhZExjpiaSVm6F6RPQcu73rH0GWiXAJ+M2RtfuFk=</vt:lpwstr>
  </property>
  <property fmtid="{D5CDD505-2E9C-101B-9397-08002B2CF9AE}" pid="4" name="_readonly">
    <vt:lpwstr/>
  </property>
  <property fmtid="{D5CDD505-2E9C-101B-9397-08002B2CF9AE}" pid="5" name="_change">
    <vt:lpwstr/>
  </property>
  <property fmtid="{D5CDD505-2E9C-101B-9397-08002B2CF9AE}" pid="6" name="_full-control">
    <vt:lpwstr/>
  </property>
  <property fmtid="{D5CDD505-2E9C-101B-9397-08002B2CF9AE}" pid="7" name="sflag">
    <vt:lpwstr>1598272079</vt:lpwstr>
  </property>
</Properties>
</file>