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hatt2\Documents\work\3gpp\RAN1\Contribution reviews\RAN1_96_contribution_review\allTdocs_R1_96\"/>
    </mc:Choice>
  </mc:AlternateContent>
  <bookViews>
    <workbookView xWindow="0" yWindow="0" windowWidth="23280" windowHeight="10365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52511"/>
</workbook>
</file>

<file path=xl/calcChain.xml><?xml version="1.0" encoding="utf-8"?>
<calcChain xmlns="http://schemas.openxmlformats.org/spreadsheetml/2006/main">
  <c r="K11" i="11" l="1"/>
  <c r="J11" i="11"/>
  <c r="K11" i="9"/>
  <c r="J11" i="9"/>
  <c r="K10" i="8"/>
  <c r="J10" i="8"/>
  <c r="E14" i="7"/>
  <c r="K14" i="3"/>
  <c r="J14" i="3"/>
  <c r="K7" i="19"/>
  <c r="J7" i="19"/>
  <c r="K6" i="16"/>
  <c r="J6" i="16"/>
  <c r="K8" i="15"/>
  <c r="J8" i="15"/>
  <c r="K6" i="14"/>
  <c r="J6" i="14"/>
  <c r="F12" i="7" l="1"/>
  <c r="E12" i="7"/>
  <c r="E11" i="6"/>
  <c r="K12" i="3"/>
  <c r="J12" i="3"/>
  <c r="K5" i="19" l="1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4" i="16"/>
  <c r="J4" i="16"/>
  <c r="K3" i="16"/>
  <c r="J3" i="16"/>
  <c r="K5" i="15"/>
  <c r="J5" i="15"/>
  <c r="K4" i="15"/>
  <c r="J4" i="15"/>
  <c r="K3" i="15"/>
  <c r="J3" i="15"/>
  <c r="K4" i="14"/>
  <c r="J4" i="14"/>
  <c r="K3" i="14"/>
  <c r="J3" i="14"/>
  <c r="K8" i="13"/>
  <c r="J8" i="13"/>
  <c r="K7" i="13"/>
  <c r="J7" i="13"/>
  <c r="J4" i="13"/>
  <c r="K2" i="13"/>
  <c r="J2" i="13"/>
  <c r="K8" i="12"/>
  <c r="J8" i="12"/>
  <c r="K7" i="12"/>
  <c r="J7" i="12"/>
  <c r="J4" i="12"/>
  <c r="K2" i="12"/>
  <c r="J2" i="12"/>
  <c r="K8" i="11"/>
  <c r="J8" i="11"/>
  <c r="K7" i="11"/>
  <c r="J7" i="11"/>
  <c r="K6" i="11"/>
  <c r="J6" i="11"/>
  <c r="J4" i="11"/>
  <c r="J2" i="11"/>
  <c r="K8" i="10"/>
  <c r="J8" i="10"/>
  <c r="K7" i="10"/>
  <c r="J7" i="10"/>
  <c r="K6" i="10"/>
  <c r="J6" i="10"/>
  <c r="J4" i="10"/>
  <c r="J2" i="10"/>
  <c r="K8" i="9"/>
  <c r="J8" i="9"/>
  <c r="K7" i="9"/>
  <c r="J7" i="9"/>
  <c r="K6" i="9"/>
  <c r="J6" i="9"/>
  <c r="J4" i="9"/>
  <c r="J2" i="9"/>
  <c r="K8" i="8"/>
  <c r="J8" i="8"/>
  <c r="K7" i="8"/>
  <c r="J7" i="8"/>
  <c r="K6" i="8"/>
  <c r="J6" i="8"/>
  <c r="J4" i="8"/>
  <c r="F8" i="7"/>
  <c r="E8" i="7"/>
  <c r="F7" i="7"/>
  <c r="E7" i="7"/>
  <c r="E5" i="7"/>
  <c r="E4" i="7"/>
  <c r="E2" i="7"/>
  <c r="F8" i="6"/>
  <c r="E8" i="6"/>
  <c r="F7" i="6"/>
  <c r="E7" i="6"/>
  <c r="E6" i="6"/>
  <c r="E5" i="6"/>
  <c r="E4" i="6"/>
  <c r="E2" i="6"/>
  <c r="K8" i="5"/>
  <c r="J8" i="5"/>
  <c r="K7" i="5"/>
  <c r="J7" i="5"/>
  <c r="K6" i="5"/>
  <c r="J6" i="5"/>
  <c r="J4" i="5"/>
  <c r="K2" i="5"/>
  <c r="J2" i="5"/>
  <c r="K8" i="4"/>
  <c r="J8" i="4"/>
  <c r="E8" i="4"/>
  <c r="K7" i="4"/>
  <c r="J7" i="4"/>
  <c r="E7" i="4"/>
  <c r="E5" i="4"/>
  <c r="J4" i="4"/>
  <c r="E4" i="4"/>
  <c r="K2" i="4"/>
  <c r="J2" i="4"/>
  <c r="E2" i="4"/>
  <c r="D2" i="4"/>
  <c r="K8" i="3"/>
  <c r="J8" i="3"/>
  <c r="K7" i="3"/>
  <c r="J7" i="3"/>
  <c r="J6" i="3"/>
  <c r="J4" i="3"/>
  <c r="K2" i="3"/>
  <c r="J2" i="3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<sst xmlns="http://schemas.openxmlformats.org/spreadsheetml/2006/main" count="1325" uniqueCount="90">
  <si>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</si>
  <si>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</si>
  <si>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</si>
  <si>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</si>
  <si>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</si>
  <si>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</si>
  <si>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</si>
  <si>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</si>
  <si>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</si>
  <si>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</si>
  <si>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</si>
  <si>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</si>
  <si>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</si>
  <si>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</si>
  <si>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</si>
  <si>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</si>
  <si>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</si>
  <si>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</si>
  <si>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</si>
  <si>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</si>
  <si>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</si>
  <si>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</si>
  <si>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</si>
  <si>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</si>
  <si>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</si>
  <si>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</si>
  <si>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</si>
  <si>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</si>
  <si>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</si>
  <si>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</si>
  <si>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</si>
  <si>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</si>
  <si>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</si>
  <si>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</si>
  <si>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</si>
  <si>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</si>
  <si>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</si>
  <si>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</si>
  <si>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</si>
  <si>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</si>
  <si>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</si>
  <si>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</si>
  <si>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</si>
  <si>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</si>
  <si>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</si>
  <si>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</si>
  <si>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</si>
  <si>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</si>
  <si>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</si>
  <si>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</si>
  <si>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</si>
  <si>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</si>
  <si>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</si>
  <si>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</si>
  <si>
    <t>v11</t>
    <phoneticPr fontId="9" type="noConversion"/>
  </si>
  <si>
    <t>Samsung scen 1-6</t>
    <phoneticPr fontId="9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</si>
  <si>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9" type="noConversion"/>
  </si>
  <si>
    <t>NO</t>
    <phoneticPr fontId="12" type="noConversion"/>
  </si>
  <si>
    <t>Impossible</t>
    <phoneticPr fontId="12" type="noConversion"/>
  </si>
  <si>
    <t>n.a</t>
    <phoneticPr fontId="12" type="noConversion"/>
  </si>
  <si>
    <t>NO</t>
    <phoneticPr fontId="12" type="noConversion"/>
  </si>
  <si>
    <t>v12</t>
    <phoneticPr fontId="9" type="noConversion"/>
  </si>
  <si>
    <r>
      <t>D</t>
    </r>
    <r>
      <rPr>
        <b/>
        <sz val="10"/>
        <rFont val="Calibri"/>
        <family val="3"/>
        <charset val="134"/>
        <scheme val="minor"/>
      </rPr>
      <t>OCOMO Scen19-24(new)</t>
    </r>
    <phoneticPr fontId="9" type="noConversion"/>
  </si>
  <si>
    <r>
      <t xml:space="preserve">Note: Scenario </t>
    </r>
    <r>
      <rPr>
        <sz val="11"/>
        <color theme="1"/>
        <rFont val="Calibri"/>
        <family val="3"/>
        <charset val="134"/>
        <scheme val="minor"/>
      </rPr>
      <t>19</t>
    </r>
    <r>
      <rPr>
        <sz val="11"/>
        <color theme="1"/>
        <rFont val="Calibri"/>
        <charset val="134"/>
        <scheme val="minor"/>
      </rPr>
      <t xml:space="preserve"> is the same as Scenario 2 except that the TDD UL/DL configuration {SU}, S={D10, G2, U2} is assumed.</t>
    </r>
    <phoneticPr fontId="15" type="noConversion"/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</si>
  <si>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5" type="noConversion"/>
  </si>
  <si>
    <r>
      <t>Note: Scenario 20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5" type="noConversion"/>
  </si>
  <si>
    <r>
      <t>Note: Scenario 21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5" type="noConversion"/>
  </si>
  <si>
    <r>
      <t>Note: Scenario 22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5" type="noConversion"/>
  </si>
  <si>
    <r>
      <t>Note: Scenario 23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16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5" type="noConversion"/>
  </si>
  <si>
    <r>
      <t>Note: Scenario 24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18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5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</si>
  <si>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.a.</t>
    </r>
    <phoneticPr fontId="15" type="noConversion"/>
  </si>
  <si>
    <t>n.a.</t>
    <phoneticPr fontId="15" type="noConversion"/>
  </si>
  <si>
    <t>v13</t>
    <phoneticPr fontId="9" type="noConversion"/>
  </si>
  <si>
    <t>OPPO scen 1-6</t>
    <phoneticPr fontId="9" type="noConversion"/>
  </si>
  <si>
    <t>OPPO</t>
    <phoneticPr fontId="16"/>
  </si>
  <si>
    <t>n.a.</t>
    <phoneticPr fontId="16"/>
  </si>
  <si>
    <t>OPPO</t>
    <phoneticPr fontId="16"/>
  </si>
  <si>
    <t>n.a.</t>
    <phoneticPr fontId="16"/>
  </si>
  <si>
    <t>OPPO</t>
    <phoneticPr fontId="16"/>
  </si>
  <si>
    <t>n.a.</t>
    <phoneticPr fontId="16"/>
  </si>
  <si>
    <t>not possible</t>
    <phoneticPr fontId="16"/>
  </si>
  <si>
    <t>v14</t>
  </si>
  <si>
    <t>Intel scen 1-18</t>
  </si>
  <si>
    <t>NA</t>
  </si>
  <si>
    <t>yes</t>
  </si>
  <si>
    <t>Intel (updated)</t>
  </si>
  <si>
    <t>Intel</t>
  </si>
  <si>
    <t xml:space="preserve">Intel </t>
  </si>
  <si>
    <t>v15</t>
  </si>
  <si>
    <t>Intel scen 1-18 (Updated results)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</si>
</sst>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0" fillId="0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17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E19" sqref="E19"/>
    </sheetView>
  </sheetViews>
  <sheetFormatPr defaultColWidth="9" defaultRowHeight="15"/>
  <cols>
    <col min="1" max="1" width="19.28515625" customWidth="1"/>
    <col min="2" max="2" width="21.85546875" customWidth="1"/>
    <col min="3" max="3" width="28.140625" bestFit="1" customWidth="1"/>
  </cols>
  <sheetData>
    <row r="1" spans="1:3">
      <c r="A1" s="19" t="s">
        <v>0</v>
      </c>
      <c r="B1" s="20" t="s">
        <v>1</v>
      </c>
      <c r="C1" s="20" t="s">
        <v>2</v>
      </c>
    </row>
    <row r="2" spans="1:3">
      <c r="A2" s="21"/>
      <c r="B2" s="22" t="s">
        <v>3</v>
      </c>
      <c r="C2" s="22"/>
    </row>
    <row r="3" spans="1:3">
      <c r="A3" s="21">
        <v>43515</v>
      </c>
      <c r="B3" s="22" t="s">
        <v>4</v>
      </c>
      <c r="C3" s="22" t="s">
        <v>5</v>
      </c>
    </row>
    <row r="4" spans="1:3">
      <c r="A4" s="21">
        <v>43516</v>
      </c>
      <c r="B4" s="22" t="s">
        <v>6</v>
      </c>
      <c r="C4" s="22" t="s">
        <v>7</v>
      </c>
    </row>
    <row r="5" spans="1:3">
      <c r="A5" s="21">
        <v>43516</v>
      </c>
      <c r="B5" s="23" t="s">
        <v>8</v>
      </c>
      <c r="C5" s="23" t="s">
        <v>9</v>
      </c>
    </row>
    <row r="6" spans="1:3">
      <c r="A6" s="21">
        <v>43517</v>
      </c>
      <c r="B6" s="22" t="s">
        <v>10</v>
      </c>
      <c r="C6" s="22" t="s">
        <v>11</v>
      </c>
    </row>
    <row r="7" spans="1:3" ht="39">
      <c r="A7" s="21">
        <v>43517</v>
      </c>
      <c r="B7" s="22" t="s">
        <v>12</v>
      </c>
      <c r="C7" s="24" t="s">
        <v>13</v>
      </c>
    </row>
    <row r="8" spans="1:3">
      <c r="A8" s="21">
        <v>43517</v>
      </c>
      <c r="B8" s="22" t="s">
        <v>14</v>
      </c>
      <c r="C8" s="22" t="s">
        <v>15</v>
      </c>
    </row>
    <row r="9" spans="1:3">
      <c r="A9" s="21">
        <v>43517</v>
      </c>
      <c r="B9" s="22" t="s">
        <v>16</v>
      </c>
      <c r="C9" s="22" t="s">
        <v>17</v>
      </c>
    </row>
    <row r="10" spans="1:3">
      <c r="A10" s="21">
        <v>43517</v>
      </c>
      <c r="B10" s="22" t="s">
        <v>18</v>
      </c>
      <c r="C10" s="22" t="s">
        <v>19</v>
      </c>
    </row>
    <row r="11" spans="1:3">
      <c r="A11" s="21">
        <v>43518</v>
      </c>
      <c r="B11" s="22" t="s">
        <v>20</v>
      </c>
      <c r="C11" s="22" t="s">
        <v>21</v>
      </c>
    </row>
    <row r="12" spans="1:3">
      <c r="A12" s="21">
        <v>43518</v>
      </c>
      <c r="B12" s="22" t="s">
        <v>22</v>
      </c>
      <c r="C12" s="22" t="s">
        <v>23</v>
      </c>
    </row>
    <row r="13" spans="1:3">
      <c r="A13" s="21">
        <v>43518</v>
      </c>
      <c r="B13" s="25" t="s">
        <v>54</v>
      </c>
      <c r="C13" s="25" t="s">
        <v>55</v>
      </c>
    </row>
    <row r="14" spans="1:3">
      <c r="A14" s="21">
        <v>43518</v>
      </c>
      <c r="B14" s="30" t="s">
        <v>61</v>
      </c>
      <c r="C14" s="30" t="s">
        <v>62</v>
      </c>
    </row>
    <row r="15" spans="1:3">
      <c r="A15" s="21">
        <v>43518</v>
      </c>
      <c r="B15" s="25" t="s">
        <v>72</v>
      </c>
      <c r="C15" s="25" t="s">
        <v>73</v>
      </c>
    </row>
    <row r="16" spans="1:3">
      <c r="A16" s="21">
        <v>43518</v>
      </c>
      <c r="B16" s="30" t="s">
        <v>81</v>
      </c>
      <c r="C16" s="30" t="s">
        <v>82</v>
      </c>
    </row>
    <row r="17" spans="1:3">
      <c r="A17" s="21">
        <v>43518</v>
      </c>
      <c r="B17" s="30" t="s">
        <v>88</v>
      </c>
      <c r="C17" s="30" t="s">
        <v>89</v>
      </c>
    </row>
  </sheetData>
  <phoneticPr fontId="9" type="noConversion"/>
  <pageMargins left="0.69930555555555596" right="0.6993055555555559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9" sqref="A9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1.32</v>
      </c>
      <c r="H4" s="2">
        <v>5</v>
      </c>
      <c r="I4" s="2">
        <v>0.89</v>
      </c>
      <c r="J4" s="11">
        <f>(11-5)/11</f>
        <v>0.54545454545454541</v>
      </c>
      <c r="K4" s="8">
        <v>0.27910000000000001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0.54545454545454497</v>
      </c>
      <c r="K5" s="12">
        <v>0.27906976744186002</v>
      </c>
      <c r="L5" s="2" t="s">
        <v>39</v>
      </c>
    </row>
    <row r="6" spans="1:12" s="2" customFormat="1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1.2588999999999999</v>
      </c>
      <c r="H6" s="2">
        <v>7</v>
      </c>
      <c r="I6" s="2">
        <v>1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54.54545454545454</v>
      </c>
      <c r="K7" s="6">
        <f>((3/4*9+4)-(3/4*H7+4))/(3/4*9+4)*100</f>
        <v>27.906976744186046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54.54545454545454</v>
      </c>
      <c r="K8" s="6">
        <f>((3/4*9+4)-(3/4*H8+4))/(3/4*9+4)*100</f>
        <v>27.906976744186046</v>
      </c>
      <c r="L8" s="2" t="s">
        <v>36</v>
      </c>
    </row>
    <row r="9" spans="1:12" s="34" customFormat="1">
      <c r="A9" s="34" t="s">
        <v>87</v>
      </c>
      <c r="B9" s="34">
        <v>0.75890000000000002</v>
      </c>
      <c r="C9" s="34" t="s">
        <v>83</v>
      </c>
      <c r="D9" s="34" t="s">
        <v>83</v>
      </c>
      <c r="E9" s="34" t="s">
        <v>83</v>
      </c>
      <c r="F9" s="34" t="s">
        <v>83</v>
      </c>
      <c r="G9" s="34">
        <v>1.3304</v>
      </c>
      <c r="H9" s="34">
        <v>5</v>
      </c>
      <c r="I9" s="34">
        <v>0.9375</v>
      </c>
      <c r="J9" s="34">
        <v>54.55</v>
      </c>
      <c r="K9" s="34">
        <v>27.91</v>
      </c>
      <c r="L9" s="34" t="s">
        <v>49</v>
      </c>
    </row>
    <row r="10" spans="1:12" s="2" customFormat="1">
      <c r="A10" s="35" t="s">
        <v>85</v>
      </c>
      <c r="B10" s="2">
        <v>0.6875</v>
      </c>
      <c r="C10" s="2" t="s">
        <v>83</v>
      </c>
      <c r="D10" s="2" t="s">
        <v>83</v>
      </c>
      <c r="E10" s="2" t="s">
        <v>83</v>
      </c>
      <c r="F10" s="2" t="s">
        <v>83</v>
      </c>
      <c r="G10" s="2">
        <v>1.2588999999999999</v>
      </c>
      <c r="H10" s="2">
        <v>5</v>
      </c>
      <c r="I10" s="2">
        <v>0.86609999999999998</v>
      </c>
      <c r="J10" s="2">
        <v>54.55</v>
      </c>
      <c r="K10" s="2">
        <v>27.91</v>
      </c>
      <c r="L10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0" sqref="A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1.29</v>
      </c>
      <c r="H4" s="2">
        <v>6</v>
      </c>
      <c r="I4" s="2">
        <v>0.98</v>
      </c>
      <c r="J4" s="11">
        <f>(11-6)/11</f>
        <v>0.45454545454545453</v>
      </c>
      <c r="K4" s="8">
        <v>0.20930000000000001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0.40909090909090901</v>
      </c>
      <c r="K5" s="12">
        <v>0.17441860465116299</v>
      </c>
      <c r="L5" s="2" t="s">
        <v>39</v>
      </c>
    </row>
    <row r="6" spans="1:12" s="2" customFormat="1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0.99109999999999998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9" customFormat="1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0.45450000000000002</v>
      </c>
      <c r="K9" s="10">
        <v>0.20930000000000001</v>
      </c>
      <c r="L9" s="9" t="s">
        <v>36</v>
      </c>
    </row>
    <row r="10" spans="1:12" s="34" customFormat="1">
      <c r="A10" s="34" t="s">
        <v>87</v>
      </c>
      <c r="B10" s="34">
        <v>0.75890000000000002</v>
      </c>
      <c r="C10" s="34" t="s">
        <v>83</v>
      </c>
      <c r="D10" s="34" t="s">
        <v>83</v>
      </c>
      <c r="E10" s="34" t="s">
        <v>83</v>
      </c>
      <c r="F10" s="34" t="s">
        <v>83</v>
      </c>
      <c r="G10" s="34">
        <v>1.2946</v>
      </c>
      <c r="H10" s="34">
        <v>5</v>
      </c>
      <c r="I10" s="34">
        <v>0.90180000000000005</v>
      </c>
      <c r="J10" s="34">
        <v>54.55</v>
      </c>
      <c r="K10" s="34">
        <v>27.91</v>
      </c>
      <c r="L10" s="34" t="s">
        <v>49</v>
      </c>
    </row>
    <row r="11" spans="1:12" s="2" customFormat="1">
      <c r="A11" s="35" t="s">
        <v>85</v>
      </c>
      <c r="B11" s="2">
        <v>0.6875</v>
      </c>
      <c r="C11" s="2" t="s">
        <v>83</v>
      </c>
      <c r="D11" s="2" t="s">
        <v>83</v>
      </c>
      <c r="E11" s="2" t="s">
        <v>83</v>
      </c>
      <c r="F11" s="2" t="s">
        <v>83</v>
      </c>
      <c r="G11" s="2">
        <v>1.2232000000000001</v>
      </c>
      <c r="H11" s="2">
        <v>7</v>
      </c>
      <c r="I11" s="2">
        <v>0.99109999999999998</v>
      </c>
      <c r="J11" s="12">
        <f>(11-7)/11</f>
        <v>0.36363636363636365</v>
      </c>
      <c r="K11" s="12">
        <f>3/4*(9-7)/(3/4*9+4)</f>
        <v>0.13953488372093023</v>
      </c>
      <c r="L11" s="2" t="s">
        <v>84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9" sqref="A9:XFD9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1.48</v>
      </c>
      <c r="H4" s="2">
        <v>3</v>
      </c>
      <c r="I4" s="2">
        <v>0.91</v>
      </c>
      <c r="J4" s="11">
        <f>(11-3)/11</f>
        <v>0.72727272727272729</v>
      </c>
      <c r="K4" s="8">
        <v>0.41860000000000003</v>
      </c>
      <c r="L4" s="2" t="s">
        <v>36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0.72727272727272696</v>
      </c>
      <c r="K5" s="12">
        <v>0.418604651162791</v>
      </c>
      <c r="L5" s="2" t="s">
        <v>39</v>
      </c>
    </row>
    <row r="6" spans="1:12" s="2" customFormat="1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0.83040000000000003</v>
      </c>
      <c r="J6" s="12">
        <v>0.72727272727272696</v>
      </c>
      <c r="K6" s="12">
        <v>0.418604651162791</v>
      </c>
      <c r="L6" s="2" t="s">
        <v>39</v>
      </c>
    </row>
    <row r="7" spans="1:12" s="2" customFormat="1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72.727272727272734</v>
      </c>
      <c r="K7" s="6">
        <f t="shared" ref="K7" si="1">((3/4*9+4)-(3/4*H7+4))/(3/4*9+4)*100</f>
        <v>41.860465116279073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72.727272727272734</v>
      </c>
      <c r="K8" s="6">
        <f t="shared" ref="K8" si="3">((3/4*9+4)-(3/4*H8+4))/(3/4*9+4)*100</f>
        <v>41.860465116279073</v>
      </c>
      <c r="L8" s="2" t="s">
        <v>36</v>
      </c>
    </row>
    <row r="9" spans="1:12" s="34" customFormat="1">
      <c r="A9" s="34" t="s">
        <v>87</v>
      </c>
      <c r="B9" s="34">
        <v>0.88390000000000002</v>
      </c>
      <c r="C9" s="34" t="s">
        <v>83</v>
      </c>
      <c r="D9" s="34" t="s">
        <v>83</v>
      </c>
      <c r="E9" s="34" t="s">
        <v>83</v>
      </c>
      <c r="F9" s="34" t="s">
        <v>83</v>
      </c>
      <c r="G9" s="34">
        <v>1.4911000000000001</v>
      </c>
      <c r="H9" s="34">
        <v>3</v>
      </c>
      <c r="I9" s="34">
        <v>0.97319999999999995</v>
      </c>
      <c r="J9" s="34">
        <v>72.73</v>
      </c>
      <c r="K9" s="34">
        <v>41.86</v>
      </c>
      <c r="L9" s="34" t="s">
        <v>49</v>
      </c>
    </row>
    <row r="10" spans="1:12" s="2" customFormat="1">
      <c r="A10" s="35" t="s">
        <v>85</v>
      </c>
      <c r="B10" s="2">
        <v>0.8125</v>
      </c>
      <c r="C10" s="2" t="s">
        <v>83</v>
      </c>
      <c r="D10" s="2" t="s">
        <v>83</v>
      </c>
      <c r="E10" s="2" t="s">
        <v>83</v>
      </c>
      <c r="F10" s="2" t="s">
        <v>83</v>
      </c>
      <c r="G10" s="2">
        <v>1.4196</v>
      </c>
      <c r="H10" s="2">
        <v>3</v>
      </c>
      <c r="I10" s="2">
        <v>0.90180000000000005</v>
      </c>
      <c r="J10" s="2">
        <v>72.73</v>
      </c>
      <c r="K10" s="2">
        <v>41.86</v>
      </c>
      <c r="L10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0" sqref="A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34.880000000000003</v>
      </c>
      <c r="L3" s="2"/>
    </row>
    <row r="4" spans="1:12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1.45</v>
      </c>
      <c r="H4" s="2">
        <v>4</v>
      </c>
      <c r="I4" s="2">
        <v>0.95</v>
      </c>
      <c r="J4" s="11">
        <f>(11-4)/11</f>
        <v>0.63636363636363635</v>
      </c>
      <c r="K4" s="8">
        <v>0.3488</v>
      </c>
      <c r="L4" s="2" t="s">
        <v>39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0.63636363636363602</v>
      </c>
      <c r="K5" s="12">
        <v>0.34883720930232598</v>
      </c>
      <c r="L5" s="2" t="s">
        <v>39</v>
      </c>
    </row>
    <row r="6" spans="1:12" s="2" customFormat="1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1.3838999999999999</v>
      </c>
      <c r="H6" s="2">
        <v>4</v>
      </c>
      <c r="I6" s="2">
        <v>0.89290000000000003</v>
      </c>
      <c r="J6" s="12">
        <v>0.63636363636363602</v>
      </c>
      <c r="K6" s="12">
        <v>0.34883720930232598</v>
      </c>
      <c r="L6" s="2" t="s">
        <v>39</v>
      </c>
    </row>
    <row r="7" spans="1:12" s="2" customFormat="1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63.636363636363633</v>
      </c>
      <c r="K7" s="6">
        <f t="shared" ref="K7" si="1">((3/4*9+4)-(3/4*H7+4))/(3/4*9+4)*100</f>
        <v>34.883720930232556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63.636363636363633</v>
      </c>
      <c r="K8" s="6">
        <f t="shared" ref="K8" si="3">((3/4*9+4)-(3/4*H8+4))/(3/4*9+4)*100</f>
        <v>34.883720930232556</v>
      </c>
      <c r="L8" s="2" t="s">
        <v>36</v>
      </c>
    </row>
    <row r="9" spans="1:12" s="9" customFormat="1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0.72729999999999995</v>
      </c>
      <c r="K9" s="10">
        <v>0.41860000000000003</v>
      </c>
      <c r="L9" s="9" t="s">
        <v>36</v>
      </c>
    </row>
    <row r="10" spans="1:12" s="34" customFormat="1">
      <c r="A10" s="34" t="s">
        <v>87</v>
      </c>
      <c r="B10" s="34">
        <v>0.88390000000000002</v>
      </c>
      <c r="C10" s="34" t="s">
        <v>83</v>
      </c>
      <c r="D10" s="34" t="s">
        <v>83</v>
      </c>
      <c r="E10" s="34" t="s">
        <v>83</v>
      </c>
      <c r="F10" s="34" t="s">
        <v>83</v>
      </c>
      <c r="G10" s="34">
        <v>1.4554</v>
      </c>
      <c r="H10" s="34">
        <v>4</v>
      </c>
      <c r="I10" s="34">
        <v>1</v>
      </c>
      <c r="J10" s="34">
        <v>63.64</v>
      </c>
      <c r="K10" s="34">
        <v>34.880000000000003</v>
      </c>
      <c r="L10" s="34" t="s">
        <v>49</v>
      </c>
    </row>
    <row r="11" spans="1:12" s="2" customFormat="1">
      <c r="A11" s="35" t="s">
        <v>85</v>
      </c>
      <c r="B11" s="2">
        <v>0.8125</v>
      </c>
      <c r="C11" s="2" t="s">
        <v>83</v>
      </c>
      <c r="D11" s="2" t="s">
        <v>83</v>
      </c>
      <c r="E11" s="2" t="s">
        <v>83</v>
      </c>
      <c r="F11" s="2" t="s">
        <v>83</v>
      </c>
      <c r="G11" s="2">
        <v>1.3838999999999999</v>
      </c>
      <c r="H11" s="2">
        <v>4</v>
      </c>
      <c r="I11" s="2">
        <v>0.92859999999999998</v>
      </c>
      <c r="J11" s="2">
        <v>63.64</v>
      </c>
      <c r="K11" s="2">
        <v>34.880000000000003</v>
      </c>
      <c r="L11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5" sqref="A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pans="1:12" s="2" customFormat="1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58.333333333333336</v>
      </c>
      <c r="K3" s="6">
        <f>((3/4*20+8)-(3/4*H3+8))/(3/4*20+8)*100</f>
        <v>16.304347826086957</v>
      </c>
      <c r="L3" s="2" t="s">
        <v>39</v>
      </c>
    </row>
    <row r="4" spans="1:12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58.333333333333336</v>
      </c>
      <c r="K4" s="6">
        <f>((3/4*20+8)-(3/4*H4+8))/(3/4*20+8)*100</f>
        <v>16.304347826086957</v>
      </c>
      <c r="L4" s="2" t="s">
        <v>36</v>
      </c>
    </row>
    <row r="5" spans="1:12" s="34" customFormat="1">
      <c r="A5" s="34" t="s">
        <v>87</v>
      </c>
      <c r="B5" s="34">
        <v>0.88390000000000002</v>
      </c>
      <c r="C5" s="34" t="s">
        <v>83</v>
      </c>
      <c r="D5" s="34" t="s">
        <v>83</v>
      </c>
      <c r="E5" s="34" t="s">
        <v>83</v>
      </c>
      <c r="F5" s="34" t="s">
        <v>83</v>
      </c>
      <c r="G5" s="34">
        <v>1.5267999999999999</v>
      </c>
      <c r="H5" s="34">
        <v>11</v>
      </c>
      <c r="I5" s="34">
        <v>0.88839999999999997</v>
      </c>
      <c r="J5" s="34">
        <v>69.44</v>
      </c>
      <c r="K5" s="34">
        <v>29.35</v>
      </c>
    </row>
    <row r="6" spans="1:12" s="2" customFormat="1">
      <c r="A6" s="35" t="s">
        <v>85</v>
      </c>
      <c r="B6" s="2">
        <v>0.8125</v>
      </c>
      <c r="C6" s="2" t="s">
        <v>83</v>
      </c>
      <c r="D6" s="2" t="s">
        <v>83</v>
      </c>
      <c r="E6" s="2" t="s">
        <v>83</v>
      </c>
      <c r="F6" s="2" t="s">
        <v>83</v>
      </c>
      <c r="G6" s="2">
        <v>1.4554</v>
      </c>
      <c r="H6" s="2">
        <v>15</v>
      </c>
      <c r="I6" s="2">
        <v>0.97770000000000001</v>
      </c>
      <c r="J6" s="6">
        <f>(36-H6)/36*100</f>
        <v>58.333333333333336</v>
      </c>
      <c r="K6" s="6">
        <f>((3/4*20+8)-(3/4*H6+8))/(3/4*20+8)*100</f>
        <v>16.304347826086957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pans="1:12" s="2" customFormat="1">
      <c r="A3" s="2" t="s">
        <v>41</v>
      </c>
      <c r="B3" s="4">
        <v>0.77680000000000005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1.4017999999999999</v>
      </c>
      <c r="H3" s="2">
        <v>16</v>
      </c>
      <c r="I3" s="2">
        <v>0.99</v>
      </c>
      <c r="J3" s="8">
        <f>(36-16)/36</f>
        <v>0.55555555555555558</v>
      </c>
      <c r="K3" s="11">
        <f>3/4*(20-16)/(3/4*20+8)</f>
        <v>0.13043478260869565</v>
      </c>
      <c r="L3" s="2" t="s">
        <v>39</v>
      </c>
    </row>
    <row r="4" spans="1:12" s="2" customFormat="1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58.333333333333336</v>
      </c>
      <c r="K4" s="6">
        <f t="shared" ref="K4" si="1">((3/4*20+8)-(3/4*H4+8))/(3/4*20+8)*100</f>
        <v>16.304347826086957</v>
      </c>
      <c r="L4" s="2" t="s">
        <v>39</v>
      </c>
    </row>
    <row r="5" spans="1:12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55.555555555555557</v>
      </c>
      <c r="K5" s="6">
        <f t="shared" ref="K5" si="3">((3/4*20+8)-(3/4*H5+8))/(3/4*20+8)*100</f>
        <v>13.043478260869565</v>
      </c>
      <c r="L5" s="2" t="s">
        <v>36</v>
      </c>
    </row>
    <row r="6" spans="1:12" s="9" customFormat="1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0.61109999999999998</v>
      </c>
      <c r="K6" s="10">
        <v>0.19570000000000001</v>
      </c>
      <c r="L6" s="9" t="s">
        <v>36</v>
      </c>
    </row>
    <row r="7" spans="1:12" s="34" customFormat="1">
      <c r="A7" s="34" t="s">
        <v>87</v>
      </c>
      <c r="B7" s="34">
        <v>0.86609999999999998</v>
      </c>
      <c r="C7" s="34" t="s">
        <v>83</v>
      </c>
      <c r="D7" s="34" t="s">
        <v>83</v>
      </c>
      <c r="E7" s="34" t="s">
        <v>83</v>
      </c>
      <c r="F7" s="34" t="s">
        <v>83</v>
      </c>
      <c r="G7" s="34">
        <v>1.5088999999999999</v>
      </c>
      <c r="H7" s="34">
        <v>13</v>
      </c>
      <c r="I7" s="34">
        <v>0.96879999999999999</v>
      </c>
      <c r="J7" s="34">
        <v>63.89</v>
      </c>
      <c r="K7" s="34">
        <v>22.83</v>
      </c>
    </row>
    <row r="8" spans="1:12" s="2" customFormat="1">
      <c r="A8" s="35" t="s">
        <v>85</v>
      </c>
      <c r="B8" s="2">
        <v>0.79459999999999997</v>
      </c>
      <c r="C8" s="2" t="s">
        <v>83</v>
      </c>
      <c r="D8" s="2" t="s">
        <v>83</v>
      </c>
      <c r="E8" s="2" t="s">
        <v>83</v>
      </c>
      <c r="F8" s="2" t="s">
        <v>83</v>
      </c>
      <c r="G8" s="2">
        <v>1.4375</v>
      </c>
      <c r="H8" s="2">
        <v>15</v>
      </c>
      <c r="I8" s="2">
        <v>0.97770000000000001</v>
      </c>
      <c r="J8" s="6">
        <f t="shared" ref="J8" si="4">(36-H8)/36*100</f>
        <v>58.333333333333336</v>
      </c>
      <c r="K8" s="6">
        <f t="shared" ref="K8" si="5">((3/4*20+8)-(3/4*H8+8))/(3/4*20+8)*100</f>
        <v>16.304347826086957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5" sqref="A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pans="1:12" s="2" customFormat="1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63.888888888888886</v>
      </c>
      <c r="K3" s="6">
        <f t="shared" ref="K3" si="1">((3/4*20+8)-(3/4*H3+8))/(3/4*20+8)*100</f>
        <v>22.826086956521738</v>
      </c>
      <c r="L3" s="2" t="s">
        <v>39</v>
      </c>
    </row>
    <row r="4" spans="1:12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:J6" si="2">(36-H4)/36*100</f>
        <v>63.888888888888886</v>
      </c>
      <c r="K4" s="6">
        <f t="shared" ref="K4:K6" si="3">((3/4*20+8)-(3/4*H4+8))/(3/4*20+8)*100</f>
        <v>22.826086956521738</v>
      </c>
      <c r="L4" s="2" t="s">
        <v>36</v>
      </c>
    </row>
    <row r="5" spans="1:12" s="34" customFormat="1">
      <c r="A5" s="34" t="s">
        <v>87</v>
      </c>
      <c r="B5" s="34">
        <v>0.90180000000000005</v>
      </c>
      <c r="C5" s="34" t="s">
        <v>83</v>
      </c>
      <c r="D5" s="34" t="s">
        <v>83</v>
      </c>
      <c r="E5" s="34" t="s">
        <v>83</v>
      </c>
      <c r="F5" s="34" t="s">
        <v>83</v>
      </c>
      <c r="G5" s="34">
        <v>1.544</v>
      </c>
      <c r="H5" s="34">
        <v>11</v>
      </c>
      <c r="I5" s="34">
        <v>0.97770000000000001</v>
      </c>
      <c r="J5" s="34">
        <v>69.44</v>
      </c>
      <c r="K5" s="34">
        <v>29.35</v>
      </c>
    </row>
    <row r="6" spans="1:12" s="2" customFormat="1">
      <c r="A6" s="35" t="s">
        <v>85</v>
      </c>
      <c r="B6" s="2">
        <v>0.83040000000000003</v>
      </c>
      <c r="C6" s="2" t="s">
        <v>83</v>
      </c>
      <c r="D6" s="2" t="s">
        <v>83</v>
      </c>
      <c r="E6" s="2" t="s">
        <v>83</v>
      </c>
      <c r="F6" s="2" t="s">
        <v>83</v>
      </c>
      <c r="G6" s="2">
        <v>1.4732000000000001</v>
      </c>
      <c r="H6" s="2">
        <v>13</v>
      </c>
      <c r="I6" s="2">
        <v>0.98660000000000003</v>
      </c>
      <c r="J6" s="6">
        <f t="shared" si="2"/>
        <v>63.888888888888886</v>
      </c>
      <c r="K6" s="6">
        <f t="shared" si="3"/>
        <v>22.826086956521738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pans="1:12" s="2" customFormat="1">
      <c r="A3" s="2" t="s">
        <v>41</v>
      </c>
      <c r="B3" s="4">
        <v>0.79459999999999997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0.61111111111111116</v>
      </c>
      <c r="K3" s="8">
        <f>3/4*(20-14)/(3/4*20+8)</f>
        <v>0.19565217391304349</v>
      </c>
      <c r="L3" s="2" t="s">
        <v>39</v>
      </c>
    </row>
    <row r="4" spans="1:12" s="2" customFormat="1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63.888888888888886</v>
      </c>
      <c r="K4" s="6">
        <f t="shared" ref="K4" si="1">((3/4*20+8)-(3/4*H4+8))/(3/4*20+8)*100</f>
        <v>22.826086956521738</v>
      </c>
      <c r="L4" s="2" t="s">
        <v>39</v>
      </c>
    </row>
    <row r="5" spans="1:12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58.333333333333336</v>
      </c>
      <c r="K5" s="6">
        <f t="shared" ref="K5" si="3">((3/4*20+8)-(3/4*H5+8))/(3/4*20+8)*100</f>
        <v>16.304347826086957</v>
      </c>
      <c r="L5" s="2" t="s">
        <v>36</v>
      </c>
    </row>
    <row r="6" spans="1:12" s="9" customFormat="1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0.69440000000000002</v>
      </c>
      <c r="K6" s="10">
        <v>0.29349999999999998</v>
      </c>
      <c r="L6" s="9" t="s">
        <v>36</v>
      </c>
    </row>
    <row r="7" spans="1:12" s="34" customFormat="1">
      <c r="A7" s="34" t="s">
        <v>87</v>
      </c>
      <c r="B7" s="34">
        <v>0.90180000000000005</v>
      </c>
      <c r="C7" s="34" t="s">
        <v>83</v>
      </c>
      <c r="D7" s="34" t="s">
        <v>83</v>
      </c>
      <c r="E7" s="34" t="s">
        <v>83</v>
      </c>
      <c r="F7" s="34" t="s">
        <v>83</v>
      </c>
      <c r="G7" s="34">
        <v>1.5446</v>
      </c>
      <c r="H7" s="34">
        <v>13</v>
      </c>
      <c r="I7" s="34">
        <v>0.98660000000000003</v>
      </c>
      <c r="J7" s="34">
        <v>63.89</v>
      </c>
      <c r="K7" s="34">
        <v>22.83</v>
      </c>
    </row>
    <row r="8" spans="1:12" s="2" customFormat="1">
      <c r="A8" s="35" t="s">
        <v>85</v>
      </c>
      <c r="B8" s="2">
        <v>0.83040000000000003</v>
      </c>
      <c r="C8" s="2" t="s">
        <v>83</v>
      </c>
      <c r="D8" s="2" t="s">
        <v>83</v>
      </c>
      <c r="E8" s="2" t="s">
        <v>83</v>
      </c>
      <c r="F8" s="2" t="s">
        <v>83</v>
      </c>
      <c r="G8" s="2">
        <v>1.4732000000000001</v>
      </c>
      <c r="H8" s="2">
        <v>14</v>
      </c>
      <c r="I8" s="2">
        <v>1</v>
      </c>
      <c r="J8" s="2">
        <v>61.11</v>
      </c>
      <c r="K8" s="2">
        <v>19.57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5" sqref="A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pans="1:12" s="2" customFormat="1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35.869565217391305</v>
      </c>
      <c r="L3" s="2" t="s">
        <v>39</v>
      </c>
    </row>
    <row r="4" spans="1:12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72.222222222222214</v>
      </c>
      <c r="K4" s="6">
        <f t="shared" ref="K4" si="3">((3/4*20+8)-(3/4*H4+8))/(3/4*20+8)*100</f>
        <v>32.608695652173914</v>
      </c>
      <c r="L4" s="2" t="s">
        <v>36</v>
      </c>
    </row>
    <row r="5" spans="1:12" s="34" customFormat="1">
      <c r="A5" s="34" t="s">
        <v>87</v>
      </c>
      <c r="B5" s="34">
        <v>1.0179</v>
      </c>
      <c r="C5" s="34">
        <v>20</v>
      </c>
      <c r="D5" s="34">
        <v>0.80359999999999998</v>
      </c>
      <c r="E5" s="34">
        <v>44.44</v>
      </c>
      <c r="F5" s="34">
        <v>0</v>
      </c>
      <c r="G5" s="34">
        <v>1.7588999999999999</v>
      </c>
      <c r="H5" s="34">
        <v>10</v>
      </c>
      <c r="I5" s="34">
        <v>1</v>
      </c>
      <c r="J5" s="34">
        <v>72.22</v>
      </c>
      <c r="K5" s="34">
        <v>32.61</v>
      </c>
    </row>
    <row r="6" spans="1:12" s="2" customFormat="1">
      <c r="A6" s="35" t="s">
        <v>85</v>
      </c>
      <c r="B6" s="2">
        <v>0.94640000000000002</v>
      </c>
      <c r="C6" s="2" t="s">
        <v>83</v>
      </c>
      <c r="D6" s="2" t="s">
        <v>83</v>
      </c>
      <c r="E6" s="2" t="s">
        <v>83</v>
      </c>
      <c r="F6" s="2" t="s">
        <v>83</v>
      </c>
      <c r="G6" s="2">
        <v>1.6875</v>
      </c>
      <c r="H6" s="2">
        <v>10</v>
      </c>
      <c r="I6" s="2">
        <v>0.92859999999999998</v>
      </c>
      <c r="J6" s="2">
        <v>72.22</v>
      </c>
      <c r="K6" s="2">
        <v>32.61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H31" sqref="H31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pans="1:12" s="2" customFormat="1">
      <c r="A3" s="2" t="s">
        <v>41</v>
      </c>
      <c r="B3" s="4">
        <v>0.91959999999999997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0.87949999999999995</v>
      </c>
      <c r="J3" s="8">
        <f>(36-11)/36</f>
        <v>0.69444444444444442</v>
      </c>
      <c r="K3" s="8">
        <f>3/4*(20-11)/(3/4*20+8)</f>
        <v>0.29347826086956524</v>
      </c>
      <c r="L3" s="2" t="s">
        <v>39</v>
      </c>
    </row>
    <row r="4" spans="1:12" s="2" customFormat="1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35.869565217391305</v>
      </c>
      <c r="L4" s="2" t="s">
        <v>39</v>
      </c>
    </row>
    <row r="5" spans="1:12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:J7" si="2">(36-H5)/36*100</f>
        <v>66.666666666666657</v>
      </c>
      <c r="K5" s="6">
        <f t="shared" ref="K5:K7" si="3">((3/4*20+8)-(3/4*H5+8))/(3/4*20+8)*100</f>
        <v>26.086956521739129</v>
      </c>
      <c r="L5" s="2" t="s">
        <v>36</v>
      </c>
    </row>
    <row r="6" spans="1:12" s="34" customFormat="1">
      <c r="A6" s="34" t="s">
        <v>87</v>
      </c>
      <c r="B6" s="34">
        <v>1</v>
      </c>
      <c r="C6" s="34" t="s">
        <v>83</v>
      </c>
      <c r="D6" s="34" t="s">
        <v>83</v>
      </c>
      <c r="E6" s="34" t="s">
        <v>83</v>
      </c>
      <c r="F6" s="34" t="s">
        <v>83</v>
      </c>
      <c r="G6" s="34">
        <v>1.7411000000000001</v>
      </c>
      <c r="H6" s="34">
        <v>11</v>
      </c>
      <c r="I6" s="34">
        <v>0.98660000000000003</v>
      </c>
      <c r="J6" s="34">
        <v>69.44</v>
      </c>
      <c r="K6" s="34">
        <v>29.35</v>
      </c>
    </row>
    <row r="7" spans="1:12" s="2" customFormat="1">
      <c r="A7" s="35" t="s">
        <v>85</v>
      </c>
      <c r="B7" s="2">
        <v>0.92859999999999998</v>
      </c>
      <c r="C7" s="2" t="s">
        <v>83</v>
      </c>
      <c r="D7" s="2" t="s">
        <v>83</v>
      </c>
      <c r="E7" s="2" t="s">
        <v>83</v>
      </c>
      <c r="F7" s="2" t="s">
        <v>83</v>
      </c>
      <c r="G7" s="2">
        <v>1.6696</v>
      </c>
      <c r="H7" s="2">
        <v>12</v>
      </c>
      <c r="I7" s="2">
        <v>0.9375</v>
      </c>
      <c r="J7" s="6">
        <f t="shared" si="2"/>
        <v>66.666666666666657</v>
      </c>
      <c r="K7" s="6">
        <f t="shared" si="3"/>
        <v>26.086956521739129</v>
      </c>
    </row>
  </sheetData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2" sqref="A12"/>
    </sheetView>
  </sheetViews>
  <sheetFormatPr defaultColWidth="9" defaultRowHeight="15"/>
  <cols>
    <col min="1" max="1" width="15" customWidth="1"/>
    <col min="2" max="2" width="22.8554687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2.7109375" customWidth="1"/>
    <col min="8" max="8" width="24.140625" customWidth="1"/>
    <col min="9" max="9" width="24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72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72.727272727272734</v>
      </c>
      <c r="K2" s="2">
        <f>(46+35)/2</f>
        <v>40.5</v>
      </c>
      <c r="L2" s="2" t="s">
        <v>36</v>
      </c>
    </row>
    <row r="3" spans="1:12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34.880000000000003</v>
      </c>
      <c r="L3" s="2"/>
    </row>
    <row r="4" spans="1:12">
      <c r="A4" s="2" t="s">
        <v>38</v>
      </c>
      <c r="B4" s="2">
        <v>0.89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1.54</v>
      </c>
      <c r="H4" s="2">
        <v>2</v>
      </c>
      <c r="I4" s="2">
        <v>0.93</v>
      </c>
      <c r="J4" s="11">
        <f>(5.5-2)/5.5</f>
        <v>0.63636363636363635</v>
      </c>
      <c r="K4" s="8">
        <v>0.3488</v>
      </c>
      <c r="L4" s="2" t="s">
        <v>39</v>
      </c>
    </row>
    <row r="5" spans="1:12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0.63636363636363602</v>
      </c>
      <c r="K5" s="12">
        <v>0.34883720930232598</v>
      </c>
      <c r="L5" s="2" t="s">
        <v>39</v>
      </c>
    </row>
    <row r="6" spans="1:12" s="2" customFormat="1">
      <c r="A6" s="2" t="s">
        <v>41</v>
      </c>
      <c r="B6" s="4">
        <v>0.83040000000000003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1.4732000000000001</v>
      </c>
      <c r="H6" s="2">
        <v>2</v>
      </c>
      <c r="I6" s="2">
        <v>0.85709999999999997</v>
      </c>
      <c r="J6" s="11">
        <f>(5.5-2)/5.5</f>
        <v>0.63636363636363635</v>
      </c>
      <c r="K6" s="8">
        <v>0.3488</v>
      </c>
      <c r="L6" s="2" t="s">
        <v>39</v>
      </c>
    </row>
    <row r="7" spans="1:12" s="2" customFormat="1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63.636363636363633</v>
      </c>
      <c r="K7" s="6">
        <f>((3/4*4.5+2)-(3/4*H7+2))/(3/4*4.5+2)*100</f>
        <v>34.883720930232556</v>
      </c>
      <c r="L7" s="2" t="s">
        <v>39</v>
      </c>
    </row>
    <row r="8" spans="1:12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63.636363636363633</v>
      </c>
      <c r="K8" s="6">
        <f>((3/4*4.5+2)-(3/4*H8+2))/(3/4*4.5+2)*100</f>
        <v>34.883720930232556</v>
      </c>
      <c r="L8" s="2" t="s">
        <v>36</v>
      </c>
    </row>
    <row r="9" spans="1:12" s="2" customFormat="1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0.63639999999999997</v>
      </c>
      <c r="K9" s="8">
        <v>0.3488</v>
      </c>
      <c r="L9" s="2" t="s">
        <v>39</v>
      </c>
    </row>
    <row r="10" spans="1:12">
      <c r="A10" s="26" t="s">
        <v>56</v>
      </c>
      <c r="B10" s="27">
        <v>0.86599999999999999</v>
      </c>
      <c r="C10" s="26" t="s">
        <v>35</v>
      </c>
      <c r="D10" s="26" t="s">
        <v>35</v>
      </c>
      <c r="E10" s="26" t="s">
        <v>35</v>
      </c>
      <c r="F10" s="26" t="s">
        <v>35</v>
      </c>
      <c r="G10" s="27">
        <v>1.58</v>
      </c>
      <c r="H10" s="27">
        <v>2</v>
      </c>
      <c r="I10" s="27">
        <v>0.89300000000000002</v>
      </c>
      <c r="J10" s="27">
        <v>55.6</v>
      </c>
      <c r="K10" s="27">
        <v>34.9</v>
      </c>
      <c r="L10" s="28" t="s">
        <v>57</v>
      </c>
    </row>
    <row r="11" spans="1:12">
      <c r="A11" s="2" t="s">
        <v>74</v>
      </c>
      <c r="B11" s="2">
        <v>0.89</v>
      </c>
      <c r="C11" s="5" t="s">
        <v>75</v>
      </c>
      <c r="D11" s="2" t="s">
        <v>35</v>
      </c>
      <c r="E11" s="6" t="s">
        <v>35</v>
      </c>
      <c r="F11" s="6" t="s">
        <v>35</v>
      </c>
      <c r="G11" s="2">
        <v>1.43</v>
      </c>
      <c r="H11" s="32">
        <v>2</v>
      </c>
      <c r="I11" s="2">
        <v>0.96</v>
      </c>
      <c r="J11" s="2">
        <v>63.64</v>
      </c>
      <c r="K11" s="2">
        <v>34.880000000000003</v>
      </c>
    </row>
    <row r="12" spans="1:12">
      <c r="A12" s="34" t="s">
        <v>86</v>
      </c>
      <c r="B12" s="34">
        <v>0.90180000000000005</v>
      </c>
      <c r="C12" s="34" t="s">
        <v>83</v>
      </c>
      <c r="D12" s="34" t="s">
        <v>83</v>
      </c>
      <c r="E12" s="34" t="s">
        <v>83</v>
      </c>
      <c r="F12" s="34" t="s">
        <v>83</v>
      </c>
      <c r="G12" s="34">
        <v>1.5446</v>
      </c>
      <c r="H12" s="34">
        <v>2</v>
      </c>
      <c r="I12" s="34">
        <v>1</v>
      </c>
      <c r="J12" s="34">
        <v>63.64</v>
      </c>
      <c r="K12" s="34">
        <v>34.880000000000003</v>
      </c>
      <c r="L12" s="34" t="s">
        <v>49</v>
      </c>
    </row>
    <row r="13" spans="1:12" s="2" customFormat="1">
      <c r="A13" s="35" t="s">
        <v>85</v>
      </c>
      <c r="B13" s="2">
        <v>0.83040000000000003</v>
      </c>
      <c r="C13" s="2" t="s">
        <v>83</v>
      </c>
      <c r="D13" s="2" t="s">
        <v>83</v>
      </c>
      <c r="E13" s="2" t="s">
        <v>83</v>
      </c>
      <c r="F13" s="2" t="s">
        <v>83</v>
      </c>
      <c r="G13" s="2">
        <v>1.4732000000000001</v>
      </c>
      <c r="H13" s="2">
        <v>2</v>
      </c>
      <c r="I13" s="2">
        <v>0.92859999999999998</v>
      </c>
      <c r="J13" s="2">
        <v>63.64</v>
      </c>
      <c r="K13" s="2">
        <v>34.880000000000003</v>
      </c>
      <c r="L13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15" sqref="D15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1.69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2.61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63</v>
      </c>
    </row>
  </sheetData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4" sqref="J4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1.84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2.83</v>
      </c>
      <c r="H2" s="26" t="s">
        <v>70</v>
      </c>
      <c r="I2" s="26" t="s">
        <v>70</v>
      </c>
      <c r="J2" s="26" t="s">
        <v>70</v>
      </c>
      <c r="K2" s="26" t="s">
        <v>70</v>
      </c>
    </row>
    <row r="7" spans="1:12">
      <c r="A7" s="29" t="s">
        <v>65</v>
      </c>
    </row>
  </sheetData>
  <phoneticPr fontId="1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6" sqref="D6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1.94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2.94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66</v>
      </c>
    </row>
  </sheetData>
  <phoneticPr fontId="1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>
        <v>1.02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1.63</v>
      </c>
      <c r="H2" s="31" t="s">
        <v>70</v>
      </c>
      <c r="I2" s="31" t="s">
        <v>70</v>
      </c>
      <c r="J2" s="31" t="s">
        <v>70</v>
      </c>
      <c r="K2" s="31" t="s">
        <v>70</v>
      </c>
    </row>
    <row r="7" spans="1:12">
      <c r="A7" s="29" t="s">
        <v>67</v>
      </c>
    </row>
  </sheetData>
  <phoneticPr fontId="1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5" sqref="J5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>
        <v>1.04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1.66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68</v>
      </c>
    </row>
  </sheetData>
  <phoneticPr fontId="15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6" sqref="C6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1.1100000000000001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1.98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69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3" sqref="A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63.636363636363633</v>
      </c>
      <c r="K2" s="18">
        <f>(38+29)/2</f>
        <v>33.5</v>
      </c>
      <c r="L2" s="2" t="s">
        <v>36</v>
      </c>
    </row>
    <row r="3" spans="1:12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>
      <c r="A4" s="2" t="s">
        <v>38</v>
      </c>
      <c r="B4" s="2">
        <v>0.86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1.46</v>
      </c>
      <c r="H4" s="2">
        <v>3</v>
      </c>
      <c r="I4" s="2">
        <v>1</v>
      </c>
      <c r="J4" s="11">
        <f>(5.5-3)/5.5</f>
        <v>0.45454545454545453</v>
      </c>
      <c r="K4" s="8">
        <v>0.20930000000000001</v>
      </c>
      <c r="L4" s="2" t="s">
        <v>39</v>
      </c>
    </row>
    <row r="5" spans="1:12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0.54545454545454497</v>
      </c>
      <c r="K5" s="12">
        <v>0.27906976744186002</v>
      </c>
      <c r="L5" s="2" t="s">
        <v>39</v>
      </c>
    </row>
    <row r="6" spans="1:12" s="2" customFormat="1">
      <c r="A6" s="2" t="s">
        <v>41</v>
      </c>
      <c r="B6" s="4">
        <v>0.79459999999999997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1.4017999999999999</v>
      </c>
      <c r="H6" s="2">
        <v>3</v>
      </c>
      <c r="I6" s="2">
        <v>0.98209999999999997</v>
      </c>
      <c r="J6" s="11">
        <f>(5.5-3)/5.5</f>
        <v>0.45454545454545453</v>
      </c>
      <c r="K6" s="8">
        <v>0.20930000000000001</v>
      </c>
      <c r="L6" s="2" t="s">
        <v>39</v>
      </c>
    </row>
    <row r="7" spans="1:12" s="2" customFormat="1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45.454545454545453</v>
      </c>
      <c r="K7" s="6">
        <f t="shared" ref="K7:K8" si="1">((3/4*4.5+2)-(3/4*H7+2))/(3/4*4.5+2)*100</f>
        <v>20.930232558139537</v>
      </c>
      <c r="L7" s="2" t="s">
        <v>39</v>
      </c>
    </row>
    <row r="8" spans="1:12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45.454545454545453</v>
      </c>
      <c r="K8" s="6">
        <f t="shared" si="1"/>
        <v>20.930232558139537</v>
      </c>
      <c r="L8" s="2" t="s">
        <v>36</v>
      </c>
    </row>
    <row r="9" spans="1:12" s="2" customFormat="1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0.45450000000000002</v>
      </c>
      <c r="K9" s="8">
        <v>0.20930000000000001</v>
      </c>
      <c r="L9" s="2" t="s">
        <v>39</v>
      </c>
    </row>
    <row r="10" spans="1:12" s="9" customFormat="1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0.54549999999999998</v>
      </c>
      <c r="K10" s="10">
        <v>0.27910000000000001</v>
      </c>
      <c r="L10" s="9" t="s">
        <v>36</v>
      </c>
    </row>
    <row r="11" spans="1:12">
      <c r="A11" s="26" t="s">
        <v>56</v>
      </c>
      <c r="B11" s="27">
        <v>0.79500000000000004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1.43</v>
      </c>
      <c r="H11" s="27">
        <v>3</v>
      </c>
      <c r="I11" s="27">
        <v>0.98199999999999998</v>
      </c>
      <c r="J11" s="27">
        <v>33.299999999999997</v>
      </c>
      <c r="K11" s="27">
        <v>20.9</v>
      </c>
      <c r="L11" s="28" t="s">
        <v>57</v>
      </c>
    </row>
    <row r="12" spans="1:12">
      <c r="A12" s="2" t="s">
        <v>76</v>
      </c>
      <c r="B12" s="33">
        <v>0.86</v>
      </c>
      <c r="C12" s="2" t="s">
        <v>35</v>
      </c>
      <c r="D12" s="2" t="s">
        <v>35</v>
      </c>
      <c r="E12" s="2" t="s">
        <v>35</v>
      </c>
      <c r="F12" s="2" t="s">
        <v>77</v>
      </c>
      <c r="G12" s="33">
        <v>1.37</v>
      </c>
      <c r="H12" s="32">
        <v>2</v>
      </c>
      <c r="I12" s="2">
        <v>0.89</v>
      </c>
      <c r="J12" s="18">
        <f>3.5/5.5*100</f>
        <v>63.636363636363633</v>
      </c>
      <c r="K12" s="6">
        <f>((3/4*4.5+2)-(3/4*H12+2))/(3/4*4.5+2)*100</f>
        <v>34.883720930232556</v>
      </c>
    </row>
    <row r="13" spans="1:12" s="2" customFormat="1">
      <c r="A13" s="34" t="s">
        <v>87</v>
      </c>
      <c r="B13" s="34">
        <v>0.86609999999999998</v>
      </c>
      <c r="C13" s="34" t="s">
        <v>83</v>
      </c>
      <c r="D13" s="34" t="s">
        <v>83</v>
      </c>
      <c r="E13" s="34" t="s">
        <v>83</v>
      </c>
      <c r="F13" s="34" t="s">
        <v>83</v>
      </c>
      <c r="G13" s="34">
        <v>1.4732000000000001</v>
      </c>
      <c r="H13" s="34">
        <v>2</v>
      </c>
      <c r="I13" s="34">
        <v>0.96430000000000005</v>
      </c>
      <c r="J13" s="34">
        <v>63.64</v>
      </c>
      <c r="K13" s="34">
        <v>34.880000000000003</v>
      </c>
      <c r="L13" s="34" t="s">
        <v>49</v>
      </c>
    </row>
    <row r="14" spans="1:12" s="2" customFormat="1">
      <c r="A14" s="35" t="s">
        <v>85</v>
      </c>
      <c r="B14" s="2">
        <v>0.79459999999999997</v>
      </c>
      <c r="C14" s="2" t="s">
        <v>83</v>
      </c>
      <c r="D14" s="2" t="s">
        <v>83</v>
      </c>
      <c r="E14" s="2" t="s">
        <v>83</v>
      </c>
      <c r="F14" s="2" t="s">
        <v>83</v>
      </c>
      <c r="G14" s="2">
        <v>1.4017999999999999</v>
      </c>
      <c r="H14" s="2">
        <v>3</v>
      </c>
      <c r="I14" s="2">
        <v>0.98209999999999997</v>
      </c>
      <c r="J14" s="6">
        <f t="shared" ref="J14" si="2">(5.5-H14)/5.5*100</f>
        <v>45.454545454545453</v>
      </c>
      <c r="K14" s="6">
        <f t="shared" ref="K14" si="3">((3/4*4.5+2)-(3/4*H14+2))/(3/4*4.5+2)*100</f>
        <v>20.930232558139537</v>
      </c>
      <c r="L14" s="2" t="s">
        <v>84</v>
      </c>
    </row>
  </sheetData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2" sqref="A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ht="30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9.0909090909090917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0.90909090909090906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>
      <c r="A4" s="2" t="s">
        <v>38</v>
      </c>
      <c r="B4" s="2">
        <v>1.07</v>
      </c>
      <c r="C4" s="2">
        <v>4</v>
      </c>
      <c r="D4" s="2">
        <v>0.89</v>
      </c>
      <c r="E4" s="11">
        <f>(5.5-4)/5.5</f>
        <v>0.27272727272727271</v>
      </c>
      <c r="F4" s="8">
        <v>6.9800000000000001E-2</v>
      </c>
      <c r="G4" s="2">
        <v>1.79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39</v>
      </c>
    </row>
    <row r="5" spans="1:12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0.27272727272727271</v>
      </c>
      <c r="F5" s="8">
        <v>6.9800000000000001E-2</v>
      </c>
      <c r="G5" s="2">
        <v>1.74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 t="s">
        <v>39</v>
      </c>
    </row>
    <row r="6" spans="1:12" s="2" customFormat="1">
      <c r="A6" s="2" t="s">
        <v>41</v>
      </c>
      <c r="B6" s="4">
        <v>0.90180000000000005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ht="30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9.0909090909090917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81.818181818181827</v>
      </c>
      <c r="K7" s="6">
        <f t="shared" ref="K7" si="1">((3/4*4.5+2)-(3/4*H7+2))/(3/4*4.5+2)*100</f>
        <v>48.837209302325576</v>
      </c>
      <c r="L7" s="2" t="s">
        <v>39</v>
      </c>
    </row>
    <row r="8" spans="1:12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9.0909090909090917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81.818181818181827</v>
      </c>
      <c r="K8" s="6">
        <f t="shared" ref="K8" si="3">((3/4*4.5+2)-(3/4*H8+2))/(3/4*4.5+2)*100</f>
        <v>48.837209302325576</v>
      </c>
      <c r="L8" s="2" t="s">
        <v>36</v>
      </c>
    </row>
    <row r="9" spans="1:12" s="2" customFormat="1">
      <c r="A9" s="2" t="s">
        <v>44</v>
      </c>
      <c r="B9" s="2">
        <v>1.01</v>
      </c>
      <c r="C9" s="2">
        <v>5</v>
      </c>
      <c r="D9" s="2">
        <v>0.87</v>
      </c>
      <c r="E9" s="8">
        <v>9.0899999999999995E-2</v>
      </c>
      <c r="F9" s="2" t="s">
        <v>51</v>
      </c>
      <c r="G9" s="2">
        <v>1.67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>
      <c r="A10" s="26" t="s">
        <v>56</v>
      </c>
      <c r="B10" s="27">
        <v>1.0089999999999999</v>
      </c>
      <c r="C10" s="2">
        <v>4.5</v>
      </c>
      <c r="D10" s="2">
        <v>0.97299999999999998</v>
      </c>
      <c r="E10" s="2">
        <v>18</v>
      </c>
      <c r="F10" s="2">
        <v>0</v>
      </c>
      <c r="G10" s="27">
        <v>1.87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>
      <c r="A11" s="2" t="s">
        <v>78</v>
      </c>
      <c r="B11" s="33">
        <v>1</v>
      </c>
      <c r="C11" s="2" t="s">
        <v>35</v>
      </c>
      <c r="D11" s="2" t="s">
        <v>35</v>
      </c>
      <c r="E11" s="2" t="s">
        <v>35</v>
      </c>
      <c r="F11" s="2" t="s">
        <v>79</v>
      </c>
      <c r="G11" s="2">
        <v>1.75</v>
      </c>
      <c r="H11" s="2" t="s">
        <v>35</v>
      </c>
      <c r="I11" s="2" t="s">
        <v>35</v>
      </c>
      <c r="J11" s="2" t="s">
        <v>35</v>
      </c>
      <c r="K11" s="2" t="s">
        <v>79</v>
      </c>
    </row>
    <row r="12" spans="1:12" s="34" customFormat="1">
      <c r="A12" s="34" t="s">
        <v>87</v>
      </c>
      <c r="B12" s="34">
        <v>1.0804</v>
      </c>
      <c r="C12" s="34">
        <v>4.5</v>
      </c>
      <c r="D12" s="34">
        <v>0.9375</v>
      </c>
      <c r="E12" s="34">
        <v>18.18</v>
      </c>
      <c r="F12" s="34">
        <v>0</v>
      </c>
      <c r="G12" s="34">
        <v>1.7946</v>
      </c>
      <c r="H12" s="34">
        <v>1</v>
      </c>
      <c r="I12" s="34">
        <v>0.94640000000000002</v>
      </c>
      <c r="J12" s="34">
        <v>81.819999999999993</v>
      </c>
      <c r="K12" s="34">
        <v>48.84</v>
      </c>
      <c r="L12" s="34" t="s">
        <v>49</v>
      </c>
    </row>
    <row r="13" spans="1:12" s="2" customFormat="1">
      <c r="A13" s="35" t="s">
        <v>85</v>
      </c>
      <c r="B13" s="2">
        <v>1.0088999999999999</v>
      </c>
      <c r="C13" s="2">
        <v>4.5</v>
      </c>
      <c r="D13" s="2">
        <v>0.86609999999999998</v>
      </c>
      <c r="E13" s="2">
        <v>18.18</v>
      </c>
      <c r="F13" s="2">
        <v>0</v>
      </c>
      <c r="G13" s="2">
        <v>1.7232000000000001</v>
      </c>
      <c r="H13" s="2">
        <v>1</v>
      </c>
      <c r="I13" s="2">
        <v>0.875</v>
      </c>
      <c r="J13" s="2">
        <v>81.819999999999993</v>
      </c>
      <c r="K13" s="2">
        <v>48.84</v>
      </c>
      <c r="L13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90.909090909090907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>
      <c r="A4" s="2" t="s">
        <v>38</v>
      </c>
      <c r="B4" s="2">
        <v>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1.68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36</v>
      </c>
    </row>
    <row r="5" spans="1:12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/>
    </row>
    <row r="6" spans="1:12" s="2" customFormat="1">
      <c r="A6" s="2" t="s">
        <v>41</v>
      </c>
      <c r="B6" s="4">
        <v>0.86609999999999998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0.63636363636363635</v>
      </c>
      <c r="K6" s="14">
        <f>3/4*(4.5-2)/(3/4*4.5+2)</f>
        <v>0.34883720930232559</v>
      </c>
      <c r="L6" s="2" t="s">
        <v>39</v>
      </c>
    </row>
    <row r="7" spans="1:12" s="2" customFormat="1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81.818181818181827</v>
      </c>
      <c r="K7" s="6">
        <f t="shared" ref="K7:K8" si="1">((3/4*4.5+2)-(3/4*H7+2))/(3/4*4.5+2)*100</f>
        <v>48.837209302325576</v>
      </c>
      <c r="L7" s="2" t="s">
        <v>39</v>
      </c>
    </row>
    <row r="8" spans="1:12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81.818181818181827</v>
      </c>
      <c r="K8" s="6">
        <f t="shared" si="1"/>
        <v>48.837209302325576</v>
      </c>
      <c r="L8" s="2" t="s">
        <v>36</v>
      </c>
    </row>
    <row r="9" spans="1:12" s="2" customFormat="1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s="9" customFormat="1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0.81820000000000004</v>
      </c>
      <c r="K10" s="10">
        <v>0.4884</v>
      </c>
      <c r="L10" s="9" t="s">
        <v>36</v>
      </c>
    </row>
    <row r="11" spans="1:12">
      <c r="A11" s="26" t="s">
        <v>56</v>
      </c>
      <c r="B11" s="27">
        <v>0.86599999999999999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1.72</v>
      </c>
      <c r="H11" s="27">
        <v>0.5</v>
      </c>
      <c r="I11" s="27">
        <v>0.92</v>
      </c>
      <c r="J11" s="27">
        <v>88.9</v>
      </c>
      <c r="K11" s="27">
        <v>55.8</v>
      </c>
      <c r="L11" s="28" t="s">
        <v>60</v>
      </c>
    </row>
    <row r="12" spans="1:12">
      <c r="A12" s="2" t="s">
        <v>76</v>
      </c>
      <c r="B12" s="2">
        <v>1</v>
      </c>
      <c r="C12" s="5" t="s">
        <v>77</v>
      </c>
      <c r="D12" s="2" t="s">
        <v>35</v>
      </c>
      <c r="E12" s="2" t="s">
        <v>35</v>
      </c>
      <c r="F12" s="2" t="s">
        <v>35</v>
      </c>
      <c r="G12" s="2">
        <v>1.68</v>
      </c>
      <c r="H12" s="2" t="s">
        <v>35</v>
      </c>
      <c r="I12" s="2" t="s">
        <v>35</v>
      </c>
      <c r="J12" s="2" t="s">
        <v>35</v>
      </c>
      <c r="K12" s="2" t="s">
        <v>35</v>
      </c>
    </row>
    <row r="13" spans="1:12" s="34" customFormat="1">
      <c r="A13" s="34" t="s">
        <v>87</v>
      </c>
      <c r="B13" s="34">
        <v>1.0088999999999999</v>
      </c>
      <c r="C13" s="34">
        <v>4.5</v>
      </c>
      <c r="D13" s="34">
        <v>0.9375</v>
      </c>
      <c r="E13" s="34">
        <v>18.18</v>
      </c>
      <c r="F13" s="34">
        <v>0</v>
      </c>
      <c r="G13" s="34">
        <v>1.6875</v>
      </c>
      <c r="H13" s="34">
        <v>1</v>
      </c>
      <c r="I13" s="34">
        <v>0.94640000000000002</v>
      </c>
      <c r="J13" s="34">
        <v>81.819999999999993</v>
      </c>
      <c r="K13" s="34">
        <v>48.84</v>
      </c>
      <c r="L13" s="34" t="s">
        <v>49</v>
      </c>
    </row>
    <row r="14" spans="1:12" s="2" customFormat="1">
      <c r="A14" s="35" t="s">
        <v>85</v>
      </c>
      <c r="B14" s="2">
        <v>0.9375</v>
      </c>
      <c r="C14" s="2" t="s">
        <v>83</v>
      </c>
      <c r="D14" s="2" t="s">
        <v>83</v>
      </c>
      <c r="E14" s="2" t="s">
        <v>83</v>
      </c>
      <c r="F14" s="2" t="s">
        <v>83</v>
      </c>
      <c r="G14" s="2">
        <v>1.6161000000000001</v>
      </c>
      <c r="H14" s="2">
        <v>1</v>
      </c>
      <c r="I14" s="2">
        <v>0.875</v>
      </c>
      <c r="J14" s="2">
        <v>81.819999999999993</v>
      </c>
      <c r="K14" s="2">
        <v>48.84</v>
      </c>
      <c r="L14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2" sqref="A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1.1499999999999999</v>
      </c>
      <c r="C2" s="2">
        <v>2</v>
      </c>
      <c r="D2" s="6">
        <v>0.89</v>
      </c>
      <c r="E2" s="6">
        <f>3.5/5.5*100</f>
        <v>63.636363636363633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1.1200000000000001</v>
      </c>
      <c r="C3" s="2">
        <v>2</v>
      </c>
      <c r="D3" s="2">
        <v>0.86</v>
      </c>
      <c r="E3" s="2">
        <v>63.64</v>
      </c>
      <c r="F3" s="2">
        <v>34.880000000000003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2" t="s">
        <v>38</v>
      </c>
      <c r="B4" s="2">
        <v>1.18</v>
      </c>
      <c r="C4" s="2">
        <v>2</v>
      </c>
      <c r="D4" s="2">
        <v>0.86</v>
      </c>
      <c r="E4" s="11">
        <f>(5.5-2)/5.5</f>
        <v>0.63636363636363635</v>
      </c>
      <c r="F4" s="8">
        <v>0.3488</v>
      </c>
      <c r="G4" s="2">
        <v>2.04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>
      <c r="A5" s="2" t="s">
        <v>40</v>
      </c>
      <c r="B5" s="2">
        <v>1.1399999999999999</v>
      </c>
      <c r="C5" s="2">
        <v>2</v>
      </c>
      <c r="D5" s="2">
        <v>0.88</v>
      </c>
      <c r="E5" s="11">
        <f>(5.5-2)/5.5</f>
        <v>0.63636363636363635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>
      <c r="A6" s="2" t="s">
        <v>41</v>
      </c>
      <c r="B6" s="13">
        <v>1.0088999999999999</v>
      </c>
      <c r="C6" s="2">
        <v>5</v>
      </c>
      <c r="D6" s="2">
        <v>0.98209999999999997</v>
      </c>
      <c r="E6" s="14">
        <f>(5.5-5)/5.5</f>
        <v>9.0909090909090912E-2</v>
      </c>
      <c r="F6" s="15">
        <v>0</v>
      </c>
      <c r="G6" s="4">
        <v>1.9732000000000001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>
      <c r="A7" s="2" t="s">
        <v>42</v>
      </c>
      <c r="B7" s="2">
        <v>1.1200000000000001</v>
      </c>
      <c r="C7" s="5">
        <v>2</v>
      </c>
      <c r="D7" s="2">
        <v>0.86</v>
      </c>
      <c r="E7" s="6">
        <f t="shared" ref="E7" si="0">(5.5-C7)/5.5*100</f>
        <v>63.636363636363633</v>
      </c>
      <c r="F7" s="6">
        <f t="shared" ref="F7" si="1">(4.5-C7)/(4.5+2)*100</f>
        <v>38.461538461538467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1.1200000000000001</v>
      </c>
      <c r="C8" s="2">
        <v>2.25</v>
      </c>
      <c r="D8" s="2">
        <v>0.89</v>
      </c>
      <c r="E8" s="6">
        <f t="shared" ref="E8" si="2">(5.5-C8)/5.5*100</f>
        <v>59.090909090909093</v>
      </c>
      <c r="F8" s="6">
        <f t="shared" ref="F8" si="3">(4.5-C8)/(4.5+2)*100</f>
        <v>34.615384615384613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>
      <c r="A9" s="2" t="s">
        <v>44</v>
      </c>
      <c r="B9" s="2">
        <v>1.1200000000000001</v>
      </c>
      <c r="C9" s="2">
        <v>2</v>
      </c>
      <c r="D9" s="2">
        <v>0.86</v>
      </c>
      <c r="E9" s="8">
        <v>0.63639999999999997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>
      <c r="A10" s="26" t="s">
        <v>56</v>
      </c>
      <c r="B10" s="27">
        <v>1.08</v>
      </c>
      <c r="C10" s="2">
        <v>2</v>
      </c>
      <c r="D10" s="2">
        <v>0.96399999999999997</v>
      </c>
      <c r="E10" s="2">
        <v>63</v>
      </c>
      <c r="F10" s="2">
        <v>34.9</v>
      </c>
      <c r="G10" s="27">
        <v>2.08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>
      <c r="A11" s="2" t="s">
        <v>74</v>
      </c>
      <c r="B11" s="2">
        <v>1.1499999999999999</v>
      </c>
      <c r="C11" s="32">
        <v>2</v>
      </c>
      <c r="D11" s="2">
        <v>0.96</v>
      </c>
      <c r="E11" s="6">
        <f>3.5/5.5*100</f>
        <v>63.636363636363633</v>
      </c>
      <c r="F11" s="2">
        <v>34.880000000000003</v>
      </c>
      <c r="G11" s="2">
        <v>2.15</v>
      </c>
      <c r="H11" s="2" t="s">
        <v>80</v>
      </c>
      <c r="I11" s="2" t="s">
        <v>35</v>
      </c>
      <c r="J11" s="6" t="s">
        <v>35</v>
      </c>
      <c r="K11" s="6" t="s">
        <v>35</v>
      </c>
    </row>
    <row r="12" spans="1:12" s="39" customFormat="1">
      <c r="A12" s="34" t="s">
        <v>87</v>
      </c>
      <c r="B12" s="36">
        <v>1.1875</v>
      </c>
      <c r="C12" s="36">
        <v>2</v>
      </c>
      <c r="D12" s="36">
        <v>0.92859999999999998</v>
      </c>
      <c r="E12" s="36">
        <v>63.64</v>
      </c>
      <c r="F12" s="36">
        <v>38.46</v>
      </c>
      <c r="G12" s="36">
        <v>2.0446</v>
      </c>
      <c r="H12" s="34" t="s">
        <v>52</v>
      </c>
      <c r="I12" s="37" t="s">
        <v>83</v>
      </c>
      <c r="J12" s="38" t="s">
        <v>83</v>
      </c>
      <c r="K12" s="34" t="s">
        <v>83</v>
      </c>
      <c r="L12" s="34" t="s">
        <v>49</v>
      </c>
    </row>
    <row r="13" spans="1:12">
      <c r="A13" s="35" t="s">
        <v>85</v>
      </c>
      <c r="B13" s="6">
        <v>1.1161000000000001</v>
      </c>
      <c r="C13" s="6">
        <v>2</v>
      </c>
      <c r="D13" s="6">
        <v>0.85709999999999997</v>
      </c>
      <c r="E13" s="6">
        <v>63.64</v>
      </c>
      <c r="F13" s="6">
        <v>38.46</v>
      </c>
      <c r="G13" s="6">
        <v>1.9732000000000001</v>
      </c>
      <c r="H13" s="2" t="s">
        <v>52</v>
      </c>
      <c r="I13" s="15" t="s">
        <v>83</v>
      </c>
      <c r="J13" s="8" t="s">
        <v>83</v>
      </c>
      <c r="K13" s="2" t="s">
        <v>83</v>
      </c>
      <c r="L13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13" sqref="A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1.1499999999999999</v>
      </c>
      <c r="C2" s="6">
        <v>3</v>
      </c>
      <c r="D2" s="6">
        <v>0.98</v>
      </c>
      <c r="E2" s="6">
        <f>2.5/5.5*100</f>
        <v>45.454545454545453</v>
      </c>
      <c r="F2" s="6">
        <v>23</v>
      </c>
      <c r="G2" s="2">
        <v>2.2200000000000002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1.1200000000000001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2" t="s">
        <v>38</v>
      </c>
      <c r="B4" s="2">
        <v>1.18</v>
      </c>
      <c r="C4" s="2">
        <v>3</v>
      </c>
      <c r="D4" s="2">
        <v>0.96</v>
      </c>
      <c r="E4" s="11">
        <f>(5.5-3)/5.5</f>
        <v>0.45454545454545453</v>
      </c>
      <c r="F4" s="8">
        <v>0.20930000000000001</v>
      </c>
      <c r="G4" s="2">
        <v>1.96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>
      <c r="A5" s="2" t="s">
        <v>40</v>
      </c>
      <c r="B5" s="2">
        <v>1.1399999999999999</v>
      </c>
      <c r="C5" s="2">
        <v>3</v>
      </c>
      <c r="D5" s="2">
        <v>0.97</v>
      </c>
      <c r="E5" s="11">
        <f>(5.5-3)/5.5</f>
        <v>0.45454545454545453</v>
      </c>
      <c r="F5" s="8">
        <v>0.20930000000000001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>
      <c r="A6" s="2" t="s">
        <v>41</v>
      </c>
      <c r="B6" s="4">
        <v>0.97319999999999995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>
      <c r="A7" s="2" t="s">
        <v>42</v>
      </c>
      <c r="B7" s="2">
        <v>1.1200000000000001</v>
      </c>
      <c r="C7" s="5">
        <v>3</v>
      </c>
      <c r="D7" s="2">
        <v>0.95</v>
      </c>
      <c r="E7" s="6">
        <f t="shared" ref="E7:E8" si="0">(5.5-C7)/5.5*100</f>
        <v>45.454545454545453</v>
      </c>
      <c r="F7" s="6">
        <f t="shared" ref="F7:F8" si="1">(4.5-C7)/(4.5+2)*100</f>
        <v>23.076923076923077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1.1200000000000001</v>
      </c>
      <c r="C8" s="2">
        <v>3</v>
      </c>
      <c r="D8" s="2">
        <v>0.95</v>
      </c>
      <c r="E8" s="6">
        <f t="shared" si="0"/>
        <v>45.454545454545453</v>
      </c>
      <c r="F8" s="6">
        <f t="shared" si="1"/>
        <v>23.076923076923077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>
      <c r="A9" s="2" t="s">
        <v>44</v>
      </c>
      <c r="B9" s="2">
        <v>1.1200000000000001</v>
      </c>
      <c r="C9" s="2">
        <v>3</v>
      </c>
      <c r="D9" s="2">
        <v>0.98</v>
      </c>
      <c r="E9" s="8">
        <v>0.45450000000000002</v>
      </c>
      <c r="F9" s="8">
        <v>0.20930000000000001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s="9" customFormat="1">
      <c r="A10" s="9" t="s">
        <v>47</v>
      </c>
      <c r="B10" s="9">
        <v>1.1200000000000001</v>
      </c>
      <c r="C10" s="9">
        <v>4</v>
      </c>
      <c r="D10" s="9">
        <v>0.95</v>
      </c>
      <c r="E10" s="10">
        <v>0.2727</v>
      </c>
      <c r="F10" s="10">
        <v>6.9800000000000001E-2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  <row r="11" spans="1:12">
      <c r="A11" s="26" t="s">
        <v>56</v>
      </c>
      <c r="B11" s="27">
        <v>1.0449999999999999</v>
      </c>
      <c r="C11" s="2">
        <v>3</v>
      </c>
      <c r="D11" s="2">
        <v>0.92900000000000005</v>
      </c>
      <c r="E11" s="2">
        <v>45.5</v>
      </c>
      <c r="F11" s="2">
        <v>20.9</v>
      </c>
      <c r="G11" s="27">
        <v>2.08</v>
      </c>
      <c r="H11" s="27" t="s">
        <v>58</v>
      </c>
      <c r="I11" s="27" t="s">
        <v>59</v>
      </c>
      <c r="J11" s="27" t="s">
        <v>59</v>
      </c>
      <c r="K11" s="27" t="s">
        <v>59</v>
      </c>
      <c r="L11" s="28" t="s">
        <v>57</v>
      </c>
    </row>
    <row r="12" spans="1:12">
      <c r="A12" s="2" t="s">
        <v>74</v>
      </c>
      <c r="B12" s="2">
        <v>1.1499999999999999</v>
      </c>
      <c r="C12" s="26">
        <v>3</v>
      </c>
      <c r="D12" s="2">
        <v>0.93</v>
      </c>
      <c r="E12" s="6">
        <f t="shared" ref="E12:E14" si="2">(5.5-C12)/5.5*100</f>
        <v>45.454545454545453</v>
      </c>
      <c r="F12" s="6">
        <f t="shared" ref="F12" si="3">(4.5-C12)/(4.5+2)*100</f>
        <v>23.076923076923077</v>
      </c>
      <c r="G12" s="2">
        <v>2.15</v>
      </c>
      <c r="H12" s="2" t="s">
        <v>52</v>
      </c>
      <c r="I12" s="2" t="s">
        <v>35</v>
      </c>
      <c r="J12" s="2" t="s">
        <v>35</v>
      </c>
      <c r="K12" s="2" t="s">
        <v>35</v>
      </c>
    </row>
    <row r="13" spans="1:12" s="34" customFormat="1">
      <c r="A13" s="34" t="s">
        <v>87</v>
      </c>
      <c r="B13" s="34">
        <v>1.1875</v>
      </c>
      <c r="C13" s="34">
        <v>2</v>
      </c>
      <c r="D13" s="34">
        <v>0.92859999999999998</v>
      </c>
      <c r="E13" s="34">
        <v>63.64</v>
      </c>
      <c r="F13" s="34">
        <v>38.46</v>
      </c>
      <c r="G13" s="34">
        <v>1.9732000000000001</v>
      </c>
      <c r="H13" s="34" t="s">
        <v>52</v>
      </c>
      <c r="I13" s="34" t="s">
        <v>83</v>
      </c>
      <c r="J13" s="34" t="s">
        <v>83</v>
      </c>
      <c r="K13" s="34" t="s">
        <v>83</v>
      </c>
      <c r="L13" s="34" t="s">
        <v>49</v>
      </c>
    </row>
    <row r="14" spans="1:12">
      <c r="A14" s="35" t="s">
        <v>85</v>
      </c>
      <c r="B14" s="2">
        <v>1.1161000000000001</v>
      </c>
      <c r="C14" s="2">
        <v>3</v>
      </c>
      <c r="D14" s="2">
        <v>0.94640000000000002</v>
      </c>
      <c r="E14" s="6">
        <f t="shared" si="2"/>
        <v>45.454545454545453</v>
      </c>
      <c r="F14" s="8">
        <v>0.20930000000000001</v>
      </c>
      <c r="G14" s="2">
        <v>1.9017999999999999</v>
      </c>
      <c r="H14" s="2" t="s">
        <v>52</v>
      </c>
      <c r="I14" s="15" t="s">
        <v>83</v>
      </c>
      <c r="J14" s="8" t="s">
        <v>83</v>
      </c>
      <c r="K14" s="2" t="s">
        <v>83</v>
      </c>
      <c r="L14" s="2" t="s">
        <v>49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9" sqref="A9:XFD9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1.1499999999999999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>
      <c r="A4" s="2" t="s">
        <v>38</v>
      </c>
      <c r="B4" s="2">
        <v>0.71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1.21</v>
      </c>
      <c r="H4" s="2">
        <v>7</v>
      </c>
      <c r="I4" s="2">
        <v>1</v>
      </c>
      <c r="J4" s="11">
        <f>(11-7)/11</f>
        <v>0.36363636363636365</v>
      </c>
      <c r="K4" s="8">
        <v>0.13950000000000001</v>
      </c>
      <c r="L4" s="2" t="s">
        <v>39</v>
      </c>
    </row>
    <row r="5" spans="1:12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1.1599999999999999</v>
      </c>
      <c r="H5" s="2">
        <v>7</v>
      </c>
      <c r="I5" s="2">
        <v>0.97</v>
      </c>
      <c r="J5" s="12">
        <v>0.36363636363636398</v>
      </c>
      <c r="K5" s="12">
        <v>0.13953488372093001</v>
      </c>
      <c r="L5" s="2" t="s">
        <v>39</v>
      </c>
    </row>
    <row r="6" spans="1:12" s="2" customFormat="1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1.1517999999999999</v>
      </c>
      <c r="H6" s="2">
        <v>7</v>
      </c>
      <c r="I6" s="2">
        <v>0.91959999999999997</v>
      </c>
      <c r="J6" s="11">
        <f>(11-7)/11</f>
        <v>0.36363636363636365</v>
      </c>
      <c r="K6" s="8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1.1499999999999999</v>
      </c>
      <c r="H7" s="5">
        <v>7</v>
      </c>
      <c r="I7" s="2">
        <v>0.96</v>
      </c>
      <c r="J7" s="6">
        <f t="shared" ref="J7:J10" si="0">(11-H7)/11*100</f>
        <v>36.363636363636367</v>
      </c>
      <c r="K7" s="6">
        <f t="shared" ref="K7:K10" si="1">((3/4*9+4)-(3/4*H7+4))/(3/4*9+4)*100</f>
        <v>13.953488372093023</v>
      </c>
      <c r="L7" s="2" t="s">
        <v>39</v>
      </c>
    </row>
    <row r="8" spans="1:12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7</v>
      </c>
      <c r="I8" s="2">
        <v>1.96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34" customFormat="1">
      <c r="A9" s="34" t="s">
        <v>87</v>
      </c>
      <c r="B9" s="34">
        <v>0.72319999999999995</v>
      </c>
      <c r="C9" s="34" t="s">
        <v>83</v>
      </c>
      <c r="D9" s="34" t="s">
        <v>83</v>
      </c>
      <c r="E9" s="34" t="s">
        <v>83</v>
      </c>
      <c r="F9" s="34" t="s">
        <v>83</v>
      </c>
      <c r="G9" s="34">
        <v>1.2232000000000001</v>
      </c>
      <c r="H9" s="34">
        <v>6</v>
      </c>
      <c r="I9" s="34">
        <v>0.96430000000000005</v>
      </c>
      <c r="J9" s="34">
        <v>45.45</v>
      </c>
      <c r="K9" s="34">
        <v>20.93</v>
      </c>
      <c r="L9" s="34" t="s">
        <v>84</v>
      </c>
    </row>
    <row r="10" spans="1:12" s="2" customFormat="1">
      <c r="A10" s="35" t="s">
        <v>85</v>
      </c>
      <c r="B10" s="2">
        <v>0.65180000000000005</v>
      </c>
      <c r="C10" s="2" t="s">
        <v>83</v>
      </c>
      <c r="D10" s="2" t="s">
        <v>83</v>
      </c>
      <c r="E10" s="2" t="s">
        <v>83</v>
      </c>
      <c r="F10" s="2" t="s">
        <v>83</v>
      </c>
      <c r="G10" s="2">
        <v>1.1517999999999999</v>
      </c>
      <c r="H10" s="2">
        <v>7</v>
      </c>
      <c r="I10" s="2">
        <v>0.95540000000000003</v>
      </c>
      <c r="J10" s="6">
        <f t="shared" si="0"/>
        <v>36.363636363636367</v>
      </c>
      <c r="K10" s="6">
        <f t="shared" si="1"/>
        <v>13.953488372093023</v>
      </c>
      <c r="L10" s="2" t="s">
        <v>84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0" sqref="A10:XFD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40.909090909090914</v>
      </c>
      <c r="K2" s="2">
        <v>17</v>
      </c>
      <c r="L2" s="2" t="s">
        <v>49</v>
      </c>
    </row>
    <row r="3" spans="1:12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1.1200000000000001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>
      <c r="A4" s="2" t="s">
        <v>38</v>
      </c>
      <c r="B4" s="2">
        <v>0.68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1.18</v>
      </c>
      <c r="H4" s="2">
        <v>7</v>
      </c>
      <c r="I4" s="2">
        <v>0.93</v>
      </c>
      <c r="J4" s="11">
        <f>(11-7)/11</f>
        <v>0.36363636363636365</v>
      </c>
      <c r="K4" s="8">
        <v>0.13950000000000001</v>
      </c>
      <c r="L4" s="2" t="s">
        <v>39</v>
      </c>
    </row>
    <row r="5" spans="1:12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1.1299999999999999</v>
      </c>
      <c r="H5" s="2">
        <v>7</v>
      </c>
      <c r="I5" s="2">
        <v>0.9</v>
      </c>
      <c r="J5" s="12">
        <v>0.36363636363636398</v>
      </c>
      <c r="K5" s="12">
        <v>0.13953488372093001</v>
      </c>
      <c r="L5" s="2" t="s">
        <v>39</v>
      </c>
    </row>
    <row r="6" spans="1:12" s="2" customFormat="1">
      <c r="A6" s="2" t="s">
        <v>41</v>
      </c>
      <c r="B6" s="4">
        <v>0.61609999999999998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1.1161000000000001</v>
      </c>
      <c r="H6" s="2">
        <v>8</v>
      </c>
      <c r="I6" s="2">
        <v>0.98209999999999997</v>
      </c>
      <c r="J6" s="12">
        <f>(11-8)/11</f>
        <v>0.27272727272727271</v>
      </c>
      <c r="K6" s="12">
        <f>3/4*(9-8)/(3/4*9+4)</f>
        <v>6.9767441860465115E-2</v>
      </c>
      <c r="L6" s="2" t="s">
        <v>39</v>
      </c>
    </row>
    <row r="7" spans="1:12" s="2" customFormat="1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1.1200000000000001</v>
      </c>
      <c r="H7" s="5">
        <v>8</v>
      </c>
      <c r="I7" s="2">
        <v>1</v>
      </c>
      <c r="J7" s="6">
        <f t="shared" ref="J7" si="0">(11-H7)/11*100</f>
        <v>27.27272727272727</v>
      </c>
      <c r="K7" s="6">
        <f t="shared" ref="K7" si="1">((3/4*9+4)-(3/4*H7+4))/(3/4*9+4)*100</f>
        <v>6.9767441860465116</v>
      </c>
      <c r="L7" s="2" t="s">
        <v>39</v>
      </c>
    </row>
    <row r="8" spans="1:12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8</v>
      </c>
      <c r="I8" s="2">
        <v>1</v>
      </c>
      <c r="J8" s="6">
        <f t="shared" ref="J8" si="2">(11-H8)/11*100</f>
        <v>27.27272727272727</v>
      </c>
      <c r="K8" s="6">
        <f t="shared" ref="K8" si="3">((3/4*9+4)-(3/4*H8+4))/(3/4*9+4)*100</f>
        <v>6.9767441860465116</v>
      </c>
      <c r="L8" s="2" t="s">
        <v>36</v>
      </c>
    </row>
    <row r="9" spans="1:12" s="9" customFormat="1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1.1299999999999999</v>
      </c>
      <c r="H9" s="9">
        <v>7</v>
      </c>
      <c r="I9" s="9">
        <v>0.87</v>
      </c>
      <c r="J9" s="10">
        <v>0.36359999999999998</v>
      </c>
      <c r="K9" s="10">
        <v>0.13950000000000001</v>
      </c>
      <c r="L9" s="9" t="s">
        <v>36</v>
      </c>
    </row>
    <row r="10" spans="1:12" s="34" customFormat="1">
      <c r="A10" s="34" t="s">
        <v>87</v>
      </c>
      <c r="B10" s="34">
        <v>0.6875</v>
      </c>
      <c r="C10" s="34" t="s">
        <v>83</v>
      </c>
      <c r="D10" s="34" t="s">
        <v>83</v>
      </c>
      <c r="E10" s="34" t="s">
        <v>83</v>
      </c>
      <c r="F10" s="34" t="s">
        <v>83</v>
      </c>
      <c r="G10" s="34">
        <v>1.1875</v>
      </c>
      <c r="H10" s="34">
        <v>7</v>
      </c>
      <c r="I10" s="34">
        <v>0.95540000000000003</v>
      </c>
      <c r="J10" s="34">
        <v>36.36</v>
      </c>
      <c r="K10" s="34">
        <v>13.95</v>
      </c>
      <c r="L10" s="34" t="s">
        <v>84</v>
      </c>
    </row>
    <row r="11" spans="1:12" s="2" customFormat="1">
      <c r="A11" s="35" t="s">
        <v>85</v>
      </c>
      <c r="B11" s="2">
        <v>0.61609999999999998</v>
      </c>
      <c r="C11" s="2" t="s">
        <v>83</v>
      </c>
      <c r="D11" s="2" t="s">
        <v>83</v>
      </c>
      <c r="E11" s="2" t="s">
        <v>83</v>
      </c>
      <c r="F11" s="2" t="s">
        <v>83</v>
      </c>
      <c r="G11" s="2">
        <v>1.1161000000000001</v>
      </c>
      <c r="H11" s="2">
        <v>8</v>
      </c>
      <c r="I11" s="2">
        <v>1</v>
      </c>
      <c r="J11" s="6">
        <f t="shared" ref="J11" si="4">(11-H11)/11*100</f>
        <v>27.27272727272727</v>
      </c>
      <c r="K11" s="6">
        <f t="shared" ref="K11" si="5">((3/4*9+4)-(3/4*H11+4))/(3/4*9+4)*100</f>
        <v>6.9767441860465116</v>
      </c>
      <c r="L11" s="2" t="s">
        <v>84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Intel</cp:lastModifiedBy>
  <cp:lastPrinted>2019-02-22T07:19:05Z</cp:lastPrinted>
  <dcterms:created xsi:type="dcterms:W3CDTF">2019-02-18T06:05:00Z</dcterms:created>
  <dcterms:modified xsi:type="dcterms:W3CDTF">2019-02-23T01:45:03Z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RAN1\TSGR1_96\email_discussion\SR-Based UL Processing Timing Results V10.xlsx</vt:lpwstr>
  </property>
  <property fmtid="{D5CDD505-2E9C-101B-9397-08002B2CF9AE}" pid="4" name="TitusGUID">
    <vt:lpwstr>9f1d215a-dac4-4cfd-8aa4-3f945dc9091f</vt:lpwstr>
  </property>
  <property fmtid="{D5CDD505-2E9C-101B-9397-08002B2CF9AE}" pid="5" name="CTP_TimeStamp">
    <vt:lpwstr>2019-02-22 23:43:02Z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