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qjiizhg\Documents\RAN1\Athens #96\contribution\"/>
    </mc:Choice>
  </mc:AlternateContent>
  <xr:revisionPtr revIDLastSave="0" documentId="8_{70844410-B521-42DD-A09C-73E8BA0612E3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" i="19" l="1"/>
  <c r="J4" i="19"/>
  <c r="K3" i="18"/>
  <c r="J3" i="18"/>
  <c r="K4" i="17"/>
  <c r="J4" i="17"/>
  <c r="K3" i="16"/>
  <c r="J3" i="16"/>
  <c r="K4" i="15"/>
  <c r="J4" i="15"/>
  <c r="K3" i="14"/>
  <c r="J3" i="14"/>
  <c r="K7" i="13"/>
  <c r="J7" i="13"/>
  <c r="K7" i="12"/>
  <c r="J7" i="12"/>
  <c r="K7" i="11"/>
  <c r="J7" i="11"/>
  <c r="K7" i="10"/>
  <c r="J7" i="10"/>
  <c r="K7" i="9"/>
  <c r="J7" i="9"/>
  <c r="K7" i="8"/>
  <c r="J7" i="8"/>
  <c r="F7" i="7"/>
  <c r="E7" i="7"/>
  <c r="F7" i="6"/>
  <c r="E7" i="6"/>
  <c r="K7" i="5"/>
  <c r="J7" i="5"/>
  <c r="K7" i="4"/>
  <c r="J7" i="4"/>
  <c r="E7" i="4"/>
  <c r="K7" i="3"/>
  <c r="J7" i="3"/>
  <c r="K7" i="1"/>
  <c r="J7" i="1"/>
  <c r="K3" i="19" l="1"/>
  <c r="J3" i="19"/>
  <c r="K3" i="17"/>
  <c r="J3" i="17"/>
  <c r="K3" i="15"/>
  <c r="J3" i="15"/>
  <c r="K6" i="11"/>
  <c r="J6" i="11"/>
  <c r="K6" i="10"/>
  <c r="J6" i="10"/>
  <c r="K6" i="9"/>
  <c r="J6" i="9"/>
  <c r="K6" i="8"/>
  <c r="J6" i="8"/>
  <c r="E6" i="6"/>
  <c r="K6" i="5"/>
  <c r="J6" i="5"/>
  <c r="J6" i="3"/>
  <c r="J6" i="1"/>
  <c r="E5" i="6" l="1"/>
  <c r="E5" i="7"/>
  <c r="E5" i="4"/>
  <c r="J4" i="1"/>
  <c r="J4" i="13" l="1"/>
  <c r="J4" i="12"/>
  <c r="J4" i="11"/>
  <c r="J4" i="10"/>
  <c r="J4" i="9"/>
  <c r="J4" i="8"/>
  <c r="E4" i="7"/>
  <c r="E4" i="6"/>
  <c r="J4" i="5"/>
  <c r="E4" i="4"/>
  <c r="J4" i="4"/>
  <c r="J4" i="3"/>
  <c r="K2" i="13" l="1"/>
  <c r="J2" i="13"/>
  <c r="K2" i="12"/>
  <c r="J2" i="12"/>
  <c r="J2" i="11"/>
  <c r="J2" i="10"/>
  <c r="J2" i="9"/>
  <c r="E2" i="7"/>
  <c r="E2" i="6"/>
  <c r="K2" i="5"/>
  <c r="J2" i="5"/>
  <c r="K2" i="4"/>
  <c r="J2" i="4"/>
  <c r="E2" i="4"/>
  <c r="D2" i="4"/>
  <c r="K2" i="3"/>
  <c r="J2" i="3"/>
  <c r="K2" i="1"/>
  <c r="J2" i="1"/>
</calcChain>
</file>

<file path=xl/sharedStrings.xml><?xml version="1.0" encoding="utf-8"?>
<sst xmlns="http://schemas.openxmlformats.org/spreadsheetml/2006/main" count="729" uniqueCount="46">
  <si>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</si>
  <si>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</si>
  <si>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</si>
  <si>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</si>
  <si>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</si>
  <si>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</si>
  <si>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</si>
  <si>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</si>
  <si>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Hw/HiSi</t>
  </si>
  <si>
    <t>v01</t>
  </si>
  <si>
    <t>HW/HiSi. Added Scen 1-12</t>
  </si>
  <si>
    <t>n.a.</t>
  </si>
  <si>
    <t>no</t>
  </si>
  <si>
    <t>No</t>
  </si>
  <si>
    <t>n..a.</t>
  </si>
  <si>
    <t>HW/HiSi</t>
  </si>
  <si>
    <t>not valid, because (N1=N2) &gt; 4.5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</si>
  <si>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</si>
  <si>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</si>
  <si>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</si>
  <si>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</si>
  <si>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</si>
  <si>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</si>
  <si>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</si>
  <si>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</si>
  <si>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n.a.</t>
    <phoneticPr fontId="4"/>
  </si>
  <si>
    <t>0 (N1=4.5)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</si>
  <si>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</si>
  <si>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</si>
  <si>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</si>
  <si>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</si>
  <si>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</si>
  <si>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</si>
  <si>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</si>
  <si>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LGE Scen 1-12</t>
    <phoneticPr fontId="4"/>
  </si>
  <si>
    <t>LGE</t>
    <phoneticPr fontId="4"/>
  </si>
  <si>
    <t>Yes</t>
    <phoneticPr fontId="4"/>
  </si>
  <si>
    <t>LGE</t>
    <phoneticPr fontId="4"/>
  </si>
  <si>
    <t>v05</t>
  </si>
  <si>
    <t>Hw/HiSi Scen 1-12. Update according to new template. Scena 1-12</t>
  </si>
  <si>
    <t>v06</t>
  </si>
  <si>
    <t>Nokia/NSB Scen 1-12,14,16,18</t>
  </si>
  <si>
    <t>Nokia/NSB</t>
  </si>
  <si>
    <t>v07</t>
  </si>
  <si>
    <t>Ericsson Scen 1-18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</si>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</sst>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9" fontId="0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C13" sqref="C13"/>
    </sheetView>
  </sheetViews>
  <sheetFormatPr defaultRowHeight="14.5"/>
  <cols>
    <col min="1" max="1" width="19.26953125" customWidth="1"/>
    <col min="2" max="2" width="21.81640625" customWidth="1"/>
    <col min="3" max="3" width="22.81640625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9</v>
      </c>
      <c r="C3" s="4" t="s">
        <v>10</v>
      </c>
    </row>
    <row r="4" spans="1:3">
      <c r="A4" s="3">
        <v>43516</v>
      </c>
      <c r="B4" s="4" t="s">
        <v>27</v>
      </c>
      <c r="C4" s="4" t="s">
        <v>28</v>
      </c>
    </row>
    <row r="5" spans="1:3">
      <c r="A5" s="3">
        <v>43516</v>
      </c>
      <c r="B5" s="5" t="s">
        <v>29</v>
      </c>
      <c r="C5" s="5" t="s">
        <v>30</v>
      </c>
    </row>
    <row r="6" spans="1:3">
      <c r="A6" s="3">
        <v>43517</v>
      </c>
      <c r="B6" s="4" t="s">
        <v>33</v>
      </c>
      <c r="C6" s="4" t="s">
        <v>34</v>
      </c>
    </row>
    <row r="7" spans="1:3" ht="39.5">
      <c r="A7" s="3">
        <v>43517</v>
      </c>
      <c r="B7" s="4" t="s">
        <v>38</v>
      </c>
      <c r="C7" s="17" t="s">
        <v>39</v>
      </c>
    </row>
    <row r="8" spans="1:3">
      <c r="A8" s="3">
        <v>43517</v>
      </c>
      <c r="B8" s="4" t="s">
        <v>40</v>
      </c>
      <c r="C8" s="25" t="s">
        <v>41</v>
      </c>
    </row>
    <row r="9" spans="1:3">
      <c r="A9" s="3">
        <v>43517</v>
      </c>
      <c r="B9" s="4" t="s">
        <v>43</v>
      </c>
      <c r="C9" s="4" t="s">
        <v>44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2.816406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22.7265625" customWidth="1"/>
    <col min="8" max="8" width="24.1796875" customWidth="1"/>
    <col min="9" max="9" width="24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72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1.65</v>
      </c>
      <c r="H2" s="9">
        <v>1.5</v>
      </c>
      <c r="I2" s="9">
        <v>0.99</v>
      </c>
      <c r="J2" s="10">
        <f>4/5.5*100</f>
        <v>72.727272727272734</v>
      </c>
      <c r="K2" s="9">
        <f>(46+35)/2</f>
        <v>40.5</v>
      </c>
      <c r="L2" s="9" t="s">
        <v>13</v>
      </c>
    </row>
    <row r="3" spans="1:12">
      <c r="A3" s="9" t="s">
        <v>24</v>
      </c>
      <c r="B3" s="9">
        <v>0.83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1.47</v>
      </c>
      <c r="H3" s="9">
        <v>2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1.54</v>
      </c>
      <c r="H4" s="9">
        <v>2</v>
      </c>
      <c r="I4" s="9">
        <v>0.93</v>
      </c>
      <c r="J4" s="13">
        <f>(5.5-2)/5.5</f>
        <v>0.63636363636363635</v>
      </c>
      <c r="K4" s="14">
        <v>0.3488</v>
      </c>
      <c r="L4" s="9" t="s">
        <v>32</v>
      </c>
    </row>
    <row r="5" spans="1:12">
      <c r="A5" s="15" t="s">
        <v>35</v>
      </c>
      <c r="B5" s="15">
        <v>0.85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1.49</v>
      </c>
      <c r="H5" s="9">
        <v>2</v>
      </c>
      <c r="I5" s="9">
        <v>0.95</v>
      </c>
      <c r="J5" s="16">
        <v>0.63636363636363635</v>
      </c>
      <c r="K5" s="16">
        <v>0.34883720930232559</v>
      </c>
      <c r="L5" s="9" t="s">
        <v>32</v>
      </c>
    </row>
    <row r="6" spans="1:12" s="20" customFormat="1">
      <c r="A6" s="18" t="s">
        <v>42</v>
      </c>
      <c r="B6" s="19">
        <v>0.83040000000000003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1.4732000000000001</v>
      </c>
      <c r="H6" s="18">
        <v>2</v>
      </c>
      <c r="I6" s="18">
        <v>0.85709999999999997</v>
      </c>
      <c r="J6" s="13">
        <f>(5.5-2)/5.5</f>
        <v>0.63636363636363635</v>
      </c>
      <c r="K6" s="21">
        <v>0.3488</v>
      </c>
      <c r="L6" s="18" t="s">
        <v>32</v>
      </c>
    </row>
    <row r="7" spans="1:12" s="9" customFormat="1">
      <c r="A7" s="9" t="s">
        <v>45</v>
      </c>
      <c r="B7" s="9">
        <v>0.83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1.47</v>
      </c>
      <c r="H7" s="26">
        <v>2</v>
      </c>
      <c r="I7" s="9">
        <v>0.93</v>
      </c>
      <c r="J7" s="11">
        <f>(5.5-H7)/5.5*100</f>
        <v>63.636363636363633</v>
      </c>
      <c r="K7" s="11">
        <f xml:space="preserve"> ((3/4*4.5+2)-(3/4*H7+2))/(3/4*4.5+2)*100</f>
        <v>34.883720930232556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0.83</v>
      </c>
      <c r="C2" s="9" t="s">
        <v>11</v>
      </c>
      <c r="D2" s="9" t="s">
        <v>11</v>
      </c>
      <c r="E2" s="9" t="s">
        <v>11</v>
      </c>
      <c r="F2" s="9" t="s">
        <v>14</v>
      </c>
      <c r="G2" s="9">
        <v>1.65</v>
      </c>
      <c r="H2" s="9">
        <v>2</v>
      </c>
      <c r="I2" s="10">
        <v>1</v>
      </c>
      <c r="J2" s="10">
        <f>3.5/5.5*100</f>
        <v>63.636363636363633</v>
      </c>
      <c r="K2" s="10">
        <f>(38+29)/2</f>
        <v>33.5</v>
      </c>
      <c r="L2" s="9" t="s">
        <v>13</v>
      </c>
    </row>
    <row r="3" spans="1:12">
      <c r="A3" s="9" t="s">
        <v>24</v>
      </c>
      <c r="B3" s="9">
        <v>0.79</v>
      </c>
      <c r="C3" s="9" t="s">
        <v>11</v>
      </c>
      <c r="D3" s="9" t="s">
        <v>11</v>
      </c>
      <c r="E3" s="9" t="s">
        <v>11</v>
      </c>
      <c r="F3" s="9" t="s">
        <v>25</v>
      </c>
      <c r="G3" s="9">
        <v>1.4</v>
      </c>
      <c r="H3" s="9">
        <v>3</v>
      </c>
      <c r="I3" s="9">
        <v>0.98</v>
      </c>
      <c r="J3" s="9">
        <v>45.45</v>
      </c>
      <c r="K3" s="9">
        <v>20.93</v>
      </c>
      <c r="L3" s="9"/>
    </row>
    <row r="4" spans="1:12">
      <c r="A4" s="9" t="s">
        <v>31</v>
      </c>
      <c r="B4" s="9">
        <v>0.86</v>
      </c>
      <c r="C4" s="9" t="s">
        <v>11</v>
      </c>
      <c r="D4" s="9" t="s">
        <v>11</v>
      </c>
      <c r="E4" s="9" t="s">
        <v>11</v>
      </c>
      <c r="F4" s="9" t="s">
        <v>25</v>
      </c>
      <c r="G4" s="9">
        <v>1.46</v>
      </c>
      <c r="H4" s="9">
        <v>3</v>
      </c>
      <c r="I4" s="9">
        <v>1</v>
      </c>
      <c r="J4" s="13">
        <f>(5.5-3)/5.5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9">
        <v>0.82</v>
      </c>
      <c r="C5" s="9" t="s">
        <v>11</v>
      </c>
      <c r="D5" s="9" t="s">
        <v>11</v>
      </c>
      <c r="E5" s="9" t="s">
        <v>11</v>
      </c>
      <c r="F5" s="9" t="s">
        <v>25</v>
      </c>
      <c r="G5" s="9">
        <v>1.42</v>
      </c>
      <c r="H5" s="9">
        <v>2.5</v>
      </c>
      <c r="I5" s="9">
        <v>1</v>
      </c>
      <c r="J5" s="16">
        <v>0.54545454545454541</v>
      </c>
      <c r="K5" s="16">
        <v>0.27906976744186046</v>
      </c>
      <c r="L5" s="9" t="s">
        <v>36</v>
      </c>
    </row>
    <row r="6" spans="1:12" s="20" customFormat="1">
      <c r="A6" s="18" t="s">
        <v>42</v>
      </c>
      <c r="B6" s="19">
        <v>0.79459999999999997</v>
      </c>
      <c r="C6" s="20" t="s">
        <v>11</v>
      </c>
      <c r="D6" s="20" t="s">
        <v>11</v>
      </c>
      <c r="E6" s="20" t="s">
        <v>11</v>
      </c>
      <c r="F6" s="20" t="s">
        <v>25</v>
      </c>
      <c r="G6" s="19">
        <v>1.4017999999999999</v>
      </c>
      <c r="H6" s="18">
        <v>3</v>
      </c>
      <c r="I6" s="18">
        <v>0.98209999999999997</v>
      </c>
      <c r="J6" s="13">
        <f>(5.5-3)/5.5</f>
        <v>0.45454545454545453</v>
      </c>
      <c r="K6" s="21">
        <v>0.20930000000000001</v>
      </c>
      <c r="L6" s="18" t="s">
        <v>32</v>
      </c>
    </row>
    <row r="7" spans="1:12" s="9" customFormat="1">
      <c r="A7" s="9" t="s">
        <v>45</v>
      </c>
      <c r="B7" s="9">
        <v>0.79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1.4</v>
      </c>
      <c r="H7" s="26">
        <v>3</v>
      </c>
      <c r="I7" s="9">
        <v>0.98</v>
      </c>
      <c r="J7" s="11">
        <f t="shared" ref="J7" si="0">(5.5-H7)/5.5*100</f>
        <v>45.454545454545453</v>
      </c>
      <c r="K7" s="11">
        <f t="shared" ref="K7" si="1" xml:space="preserve"> ((3/4*4.5+2)-(3/4*H7+2))/(3/4*4.5+2)*100</f>
        <v>20.930232558139537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zoomScale="85" zoomScaleNormal="85" workbookViewId="0">
      <selection activeCell="M16" sqref="M16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 ht="29">
      <c r="A2" s="9" t="s">
        <v>15</v>
      </c>
      <c r="B2" s="9" t="s">
        <v>12</v>
      </c>
      <c r="C2" s="9">
        <v>5</v>
      </c>
      <c r="D2" s="9">
        <f>(1.04-0.91)/1.04*100</f>
        <v>12.5</v>
      </c>
      <c r="E2" s="11">
        <f>0.5/5.5*100</f>
        <v>9.0909090909090917</v>
      </c>
      <c r="F2" s="12" t="s">
        <v>16</v>
      </c>
      <c r="G2" s="9">
        <v>1.87</v>
      </c>
      <c r="H2" s="11">
        <v>0.5</v>
      </c>
      <c r="I2" s="11">
        <v>0.9</v>
      </c>
      <c r="J2" s="11">
        <f>5/5.5</f>
        <v>0.90909090909090906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1.01</v>
      </c>
      <c r="C3" s="9">
        <v>5</v>
      </c>
      <c r="D3" s="9">
        <v>0.87</v>
      </c>
      <c r="E3" s="9">
        <v>9.09</v>
      </c>
      <c r="F3" s="9" t="s">
        <v>26</v>
      </c>
      <c r="G3" s="9">
        <v>1.72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1.07</v>
      </c>
      <c r="C4" s="9">
        <v>4</v>
      </c>
      <c r="D4" s="9">
        <v>0.89</v>
      </c>
      <c r="E4" s="13">
        <f>(5.5-4)/5.5</f>
        <v>0.27272727272727271</v>
      </c>
      <c r="F4" s="14">
        <v>6.9800000000000001E-2</v>
      </c>
      <c r="G4" s="9">
        <v>1.79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32</v>
      </c>
    </row>
    <row r="5" spans="1:12">
      <c r="A5" s="15" t="s">
        <v>35</v>
      </c>
      <c r="B5" s="9">
        <v>1.03</v>
      </c>
      <c r="C5" s="15">
        <v>4</v>
      </c>
      <c r="D5" s="9">
        <v>0.88</v>
      </c>
      <c r="E5" s="13">
        <f>(5.5-4)/5.5</f>
        <v>0.27272727272727271</v>
      </c>
      <c r="F5" s="14">
        <v>6.9800000000000001E-2</v>
      </c>
      <c r="G5" s="9">
        <v>1.74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 t="s">
        <v>32</v>
      </c>
    </row>
    <row r="6" spans="1:12" s="20" customFormat="1">
      <c r="A6" s="18" t="s">
        <v>42</v>
      </c>
      <c r="B6" s="19">
        <v>0.90180000000000005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1.5446</v>
      </c>
      <c r="H6" s="20" t="s">
        <v>11</v>
      </c>
      <c r="I6" s="20" t="s">
        <v>11</v>
      </c>
      <c r="J6" s="20" t="s">
        <v>11</v>
      </c>
      <c r="K6" s="20" t="s">
        <v>11</v>
      </c>
      <c r="L6" s="18" t="s">
        <v>32</v>
      </c>
    </row>
    <row r="7" spans="1:12" s="9" customFormat="1" ht="29">
      <c r="A7" s="9" t="s">
        <v>45</v>
      </c>
      <c r="B7" s="9">
        <v>1.01</v>
      </c>
      <c r="C7" s="26">
        <v>5</v>
      </c>
      <c r="D7" s="9">
        <v>0.88</v>
      </c>
      <c r="E7" s="11">
        <f>(5.5-C7)/5.5*100</f>
        <v>9.0909090909090917</v>
      </c>
      <c r="F7" s="27" t="s">
        <v>16</v>
      </c>
      <c r="G7" s="9">
        <v>1.72</v>
      </c>
      <c r="H7" s="26">
        <v>1</v>
      </c>
      <c r="I7" s="9">
        <v>0.88</v>
      </c>
      <c r="J7" s="11">
        <f t="shared" ref="J7" si="0">(5.5-H7)/5.5*100</f>
        <v>81.818181818181827</v>
      </c>
      <c r="K7" s="11">
        <f t="shared" ref="K7" si="1" xml:space="preserve"> ((3/4*4.5+2)-(3/4*H7+2))/(3/4*4.5+2)*100</f>
        <v>48.837209302325576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0.97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1.97</v>
      </c>
      <c r="H2" s="11">
        <v>0.5</v>
      </c>
      <c r="I2" s="11">
        <v>0.9</v>
      </c>
      <c r="J2" s="11">
        <f>5/5.5*100</f>
        <v>90.909090909090907</v>
      </c>
      <c r="K2" s="11">
        <f>(62+47)/2</f>
        <v>54.5</v>
      </c>
      <c r="L2" s="9" t="s">
        <v>13</v>
      </c>
    </row>
    <row r="3" spans="1:12">
      <c r="A3" s="9" t="s">
        <v>24</v>
      </c>
      <c r="B3" s="9">
        <v>0.94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1.62</v>
      </c>
      <c r="H3" s="9">
        <v>1</v>
      </c>
      <c r="I3" s="9">
        <v>0.88</v>
      </c>
      <c r="J3" s="9">
        <v>81.819999999999993</v>
      </c>
      <c r="K3" s="9">
        <v>48.84</v>
      </c>
      <c r="L3" s="9"/>
    </row>
    <row r="4" spans="1:12">
      <c r="A4" s="9" t="s">
        <v>31</v>
      </c>
      <c r="B4" s="9">
        <v>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1.68</v>
      </c>
      <c r="H4" s="9">
        <v>1</v>
      </c>
      <c r="I4" s="9">
        <v>0.86</v>
      </c>
      <c r="J4" s="13">
        <f>(5.5-1)/5.5</f>
        <v>0.81818181818181823</v>
      </c>
      <c r="K4" s="14">
        <v>0.4884</v>
      </c>
      <c r="L4" s="9" t="s">
        <v>13</v>
      </c>
    </row>
    <row r="5" spans="1:12">
      <c r="A5" s="15" t="s">
        <v>35</v>
      </c>
      <c r="B5" s="15">
        <v>0.96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1.64</v>
      </c>
      <c r="H5" s="9">
        <v>1</v>
      </c>
      <c r="I5" s="9">
        <v>0.9</v>
      </c>
      <c r="J5" s="16">
        <v>0.81818181818181823</v>
      </c>
      <c r="K5" s="16">
        <v>0.48837209302325579</v>
      </c>
      <c r="L5" s="9"/>
    </row>
    <row r="6" spans="1:12" s="20" customFormat="1">
      <c r="A6" s="18" t="s">
        <v>42</v>
      </c>
      <c r="B6" s="19">
        <v>0.86609999999999998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1.5446</v>
      </c>
      <c r="H6" s="18">
        <v>2</v>
      </c>
      <c r="I6" s="18">
        <v>1</v>
      </c>
      <c r="J6" s="22">
        <f>(5.5-2)/5.5</f>
        <v>0.63636363636363635</v>
      </c>
      <c r="K6" s="22">
        <f>3/4*(4.5-2)/(3/4*4.5+2)</f>
        <v>0.34883720930232559</v>
      </c>
      <c r="L6" s="18" t="s">
        <v>32</v>
      </c>
    </row>
    <row r="7" spans="1:12" s="9" customFormat="1">
      <c r="A7" s="9" t="s">
        <v>45</v>
      </c>
      <c r="B7" s="9">
        <v>0.94</v>
      </c>
      <c r="C7" s="26" t="s">
        <v>25</v>
      </c>
      <c r="D7" s="9" t="s">
        <v>11</v>
      </c>
      <c r="E7" s="9" t="s">
        <v>11</v>
      </c>
      <c r="F7" s="9" t="s">
        <v>11</v>
      </c>
      <c r="G7" s="9">
        <v>1.62</v>
      </c>
      <c r="H7" s="26">
        <v>1</v>
      </c>
      <c r="I7" s="9">
        <v>0.88</v>
      </c>
      <c r="J7" s="11">
        <f t="shared" ref="J7" si="0">(5.5-H7)/5.5*100</f>
        <v>81.818181818181827</v>
      </c>
      <c r="K7" s="11">
        <f t="shared" ref="K7" si="1" xml:space="preserve"> ((3/4*4.5+2)-(3/4*H7+2))/(3/4*4.5+2)*100</f>
        <v>48.837209302325576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9">
        <v>2</v>
      </c>
      <c r="D2" s="11">
        <v>0.89</v>
      </c>
      <c r="E2" s="11">
        <f>3.5/5.5*100</f>
        <v>63.636363636363633</v>
      </c>
      <c r="F2" s="11">
        <v>38</v>
      </c>
      <c r="G2" s="9">
        <v>2.15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2</v>
      </c>
      <c r="D3" s="9">
        <v>0.86</v>
      </c>
      <c r="E3" s="9">
        <v>63.64</v>
      </c>
      <c r="F3" s="9">
        <v>34.880000000000003</v>
      </c>
      <c r="G3" s="9">
        <v>1.97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2</v>
      </c>
      <c r="D4" s="9">
        <v>0.86</v>
      </c>
      <c r="E4" s="13">
        <f>(5.5-2)/5.5</f>
        <v>0.63636363636363635</v>
      </c>
      <c r="F4" s="14">
        <v>0.3488</v>
      </c>
      <c r="G4" s="9">
        <v>2.04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2</v>
      </c>
      <c r="D5" s="9">
        <v>0.88</v>
      </c>
      <c r="E5" s="13">
        <f>(5.5-2)/5.5</f>
        <v>0.63636363636363635</v>
      </c>
      <c r="F5" s="14">
        <v>0.3488</v>
      </c>
      <c r="G5" s="9">
        <v>1.99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20" customFormat="1">
      <c r="A6" s="18" t="s">
        <v>42</v>
      </c>
      <c r="B6" s="23">
        <v>1.0088999999999999</v>
      </c>
      <c r="C6" s="18">
        <v>5</v>
      </c>
      <c r="D6" s="18">
        <v>0.98209999999999997</v>
      </c>
      <c r="E6" s="22">
        <f>(5.5-5)/5.5</f>
        <v>9.0909090909090912E-2</v>
      </c>
      <c r="F6" s="24">
        <v>0</v>
      </c>
      <c r="G6" s="19">
        <v>1.9732000000000001</v>
      </c>
      <c r="H6" s="18" t="s">
        <v>11</v>
      </c>
      <c r="I6" s="18" t="s">
        <v>11</v>
      </c>
      <c r="J6" s="18" t="s">
        <v>11</v>
      </c>
      <c r="K6" s="18" t="s">
        <v>11</v>
      </c>
      <c r="L6" s="18" t="s">
        <v>32</v>
      </c>
    </row>
    <row r="7" spans="1:12" s="9" customFormat="1">
      <c r="A7" s="9" t="s">
        <v>45</v>
      </c>
      <c r="B7" s="9">
        <v>1.1200000000000001</v>
      </c>
      <c r="C7" s="26">
        <v>2</v>
      </c>
      <c r="D7" s="9">
        <v>0.86</v>
      </c>
      <c r="E7" s="11">
        <f t="shared" ref="E7" si="0">(5.5-C7)/5.5*100</f>
        <v>63.636363636363633</v>
      </c>
      <c r="F7" s="11">
        <f t="shared" ref="F7" si="1">(4.5-C7)/(4.5+2)*100</f>
        <v>38.461538461538467</v>
      </c>
      <c r="G7" s="9">
        <v>1.97</v>
      </c>
      <c r="H7" s="9" t="s">
        <v>11</v>
      </c>
      <c r="I7" s="9" t="s">
        <v>11</v>
      </c>
      <c r="J7" s="11" t="s">
        <v>11</v>
      </c>
      <c r="K7" s="11" t="s">
        <v>11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1.1499999999999999</v>
      </c>
      <c r="C2" s="11">
        <v>3</v>
      </c>
      <c r="D2" s="11">
        <v>0.98</v>
      </c>
      <c r="E2" s="11">
        <f>2.5/5.5*100</f>
        <v>45.454545454545453</v>
      </c>
      <c r="F2" s="11">
        <v>23</v>
      </c>
      <c r="G2" s="9">
        <v>2.2200000000000002</v>
      </c>
      <c r="H2" s="9" t="s">
        <v>17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24</v>
      </c>
      <c r="B3" s="9">
        <v>1.1200000000000001</v>
      </c>
      <c r="C3" s="9">
        <v>3</v>
      </c>
      <c r="D3" s="9">
        <v>0.95</v>
      </c>
      <c r="E3" s="9">
        <v>45.45</v>
      </c>
      <c r="F3" s="9">
        <v>20.93</v>
      </c>
      <c r="G3" s="9">
        <v>1.9</v>
      </c>
      <c r="H3" s="9" t="s">
        <v>17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31</v>
      </c>
      <c r="B4" s="9">
        <v>1.18</v>
      </c>
      <c r="C4" s="9">
        <v>3</v>
      </c>
      <c r="D4" s="9">
        <v>0.96</v>
      </c>
      <c r="E4" s="13">
        <f>(5.5-3)/5.5</f>
        <v>0.45454545454545453</v>
      </c>
      <c r="F4" s="14">
        <v>0.20930000000000001</v>
      </c>
      <c r="G4" s="9">
        <v>1.96</v>
      </c>
      <c r="H4" s="9" t="s">
        <v>17</v>
      </c>
      <c r="I4" s="9" t="s">
        <v>11</v>
      </c>
      <c r="J4" s="9" t="s">
        <v>11</v>
      </c>
      <c r="K4" s="9" t="s">
        <v>11</v>
      </c>
      <c r="L4" s="9" t="s">
        <v>32</v>
      </c>
    </row>
    <row r="5" spans="1:12">
      <c r="A5" s="15" t="s">
        <v>35</v>
      </c>
      <c r="B5" s="9">
        <v>1.1399999999999999</v>
      </c>
      <c r="C5" s="9">
        <v>3</v>
      </c>
      <c r="D5" s="9">
        <v>0.97</v>
      </c>
      <c r="E5" s="13">
        <f>(5.5-3)/5.5</f>
        <v>0.45454545454545453</v>
      </c>
      <c r="F5" s="14">
        <v>0.20930000000000001</v>
      </c>
      <c r="G5" s="9">
        <v>1.92</v>
      </c>
      <c r="H5" s="9" t="s">
        <v>17</v>
      </c>
      <c r="I5" s="9" t="s">
        <v>11</v>
      </c>
      <c r="J5" s="9" t="s">
        <v>11</v>
      </c>
      <c r="K5" s="9" t="s">
        <v>11</v>
      </c>
      <c r="L5" s="9" t="s">
        <v>32</v>
      </c>
    </row>
    <row r="6" spans="1:12" s="20" customFormat="1">
      <c r="A6" s="18" t="s">
        <v>42</v>
      </c>
      <c r="B6" s="19">
        <v>0.97319999999999995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1.7232000000000001</v>
      </c>
      <c r="H6" s="20" t="s">
        <v>11</v>
      </c>
      <c r="I6" s="20" t="s">
        <v>11</v>
      </c>
      <c r="J6" s="20" t="s">
        <v>11</v>
      </c>
      <c r="K6" s="20" t="s">
        <v>11</v>
      </c>
      <c r="L6" s="18" t="s">
        <v>32</v>
      </c>
    </row>
    <row r="7" spans="1:12" s="9" customFormat="1">
      <c r="A7" s="9" t="s">
        <v>45</v>
      </c>
      <c r="B7" s="9">
        <v>1.1200000000000001</v>
      </c>
      <c r="C7" s="26">
        <v>3</v>
      </c>
      <c r="D7" s="9">
        <v>0.95</v>
      </c>
      <c r="E7" s="11">
        <f t="shared" ref="E7" si="0">(5.5-C7)/5.5*100</f>
        <v>45.454545454545453</v>
      </c>
      <c r="F7" s="11">
        <f t="shared" ref="F7" si="1">(4.5-C7)/(4.5+2)*100</f>
        <v>23.076923076923077</v>
      </c>
      <c r="G7" s="9">
        <v>1.9</v>
      </c>
      <c r="H7" s="9" t="s">
        <v>11</v>
      </c>
      <c r="I7" s="9" t="s">
        <v>11</v>
      </c>
      <c r="J7" s="11" t="s">
        <v>11</v>
      </c>
      <c r="K7" s="11" t="s">
        <v>11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11">
        <v>0.67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1.33</v>
      </c>
      <c r="H2" s="11">
        <v>5.5</v>
      </c>
      <c r="I2" s="11">
        <v>1</v>
      </c>
      <c r="J2" s="11">
        <v>50</v>
      </c>
      <c r="K2" s="11">
        <v>24</v>
      </c>
      <c r="L2" s="9" t="s">
        <v>13</v>
      </c>
    </row>
    <row r="3" spans="1:12">
      <c r="A3" s="9" t="s">
        <v>24</v>
      </c>
      <c r="B3" s="9">
        <v>0.65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1.1499999999999999</v>
      </c>
      <c r="H3" s="9">
        <v>7</v>
      </c>
      <c r="I3" s="9">
        <v>0.96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0.71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1.21</v>
      </c>
      <c r="H4" s="9">
        <v>7</v>
      </c>
      <c r="I4" s="9">
        <v>1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35</v>
      </c>
      <c r="B5" s="9">
        <v>0.66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1.1599999999999999</v>
      </c>
      <c r="H5" s="9">
        <v>7</v>
      </c>
      <c r="I5" s="9">
        <v>0.97</v>
      </c>
      <c r="J5" s="16">
        <v>0.36363636363636365</v>
      </c>
      <c r="K5" s="16">
        <v>0.13953488372093023</v>
      </c>
      <c r="L5" s="9" t="s">
        <v>32</v>
      </c>
    </row>
    <row r="6" spans="1:12" s="20" customFormat="1">
      <c r="A6" s="18" t="s">
        <v>42</v>
      </c>
      <c r="B6" s="19">
        <v>0.65180000000000005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1.1517999999999999</v>
      </c>
      <c r="H6" s="18">
        <v>7</v>
      </c>
      <c r="I6" s="18">
        <v>0.91959999999999997</v>
      </c>
      <c r="J6" s="13">
        <f>(11-7)/11</f>
        <v>0.36363636363636365</v>
      </c>
      <c r="K6" s="21">
        <f>3/4*(9-7)/(3/4*9+4)</f>
        <v>0.13953488372093023</v>
      </c>
      <c r="L6" s="18" t="s">
        <v>32</v>
      </c>
    </row>
    <row r="7" spans="1:12" s="9" customFormat="1">
      <c r="A7" s="9" t="s">
        <v>45</v>
      </c>
      <c r="B7" s="9">
        <v>0.65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1.1499999999999999</v>
      </c>
      <c r="H7" s="26">
        <v>7</v>
      </c>
      <c r="I7" s="9">
        <v>0.96</v>
      </c>
      <c r="J7" s="11">
        <f t="shared" ref="J7" si="0">(11-H7)/11*100</f>
        <v>36.363636363636367</v>
      </c>
      <c r="K7" s="11">
        <f t="shared" ref="K7" si="1" xml:space="preserve"> ((3/4*9+4)-(3/4*H7+4))/(3/4*9+4)*100</f>
        <v>13.953488372093023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8</v>
      </c>
      <c r="B2" s="9">
        <v>0.63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1.31</v>
      </c>
      <c r="H2" s="11">
        <v>6.5</v>
      </c>
      <c r="I2" s="11">
        <v>1</v>
      </c>
      <c r="J2" s="11">
        <f>4.5/11*100</f>
        <v>40.909090909090914</v>
      </c>
      <c r="K2" s="9">
        <v>17</v>
      </c>
      <c r="L2" s="9" t="s">
        <v>12</v>
      </c>
    </row>
    <row r="3" spans="1:12">
      <c r="A3" s="9" t="s">
        <v>24</v>
      </c>
      <c r="B3" s="9">
        <v>0.62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1.1200000000000001</v>
      </c>
      <c r="H3" s="9">
        <v>8</v>
      </c>
      <c r="I3" s="9">
        <v>1</v>
      </c>
      <c r="J3" s="9">
        <v>27.27</v>
      </c>
      <c r="K3" s="9">
        <v>6.98</v>
      </c>
      <c r="L3" s="9"/>
    </row>
    <row r="4" spans="1:12">
      <c r="A4" s="9" t="s">
        <v>31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1.18</v>
      </c>
      <c r="H4" s="9">
        <v>7</v>
      </c>
      <c r="I4" s="9">
        <v>0.93</v>
      </c>
      <c r="J4" s="13">
        <f>(11-7)/11</f>
        <v>0.36363636363636365</v>
      </c>
      <c r="K4" s="14">
        <v>0.13950000000000001</v>
      </c>
      <c r="L4" s="9" t="s">
        <v>32</v>
      </c>
    </row>
    <row r="5" spans="1:12">
      <c r="A5" s="15" t="s">
        <v>37</v>
      </c>
      <c r="B5" s="15">
        <v>0.63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1.1299999999999999</v>
      </c>
      <c r="H5" s="9">
        <v>7</v>
      </c>
      <c r="I5" s="9">
        <v>0.9</v>
      </c>
      <c r="J5" s="16">
        <v>0.36363636363636365</v>
      </c>
      <c r="K5" s="16">
        <v>0.13953488372093023</v>
      </c>
      <c r="L5" s="9" t="s">
        <v>32</v>
      </c>
    </row>
    <row r="6" spans="1:12" s="20" customFormat="1">
      <c r="A6" s="18" t="s">
        <v>42</v>
      </c>
      <c r="B6" s="19">
        <v>0.61609999999999998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1.1161000000000001</v>
      </c>
      <c r="H6" s="18">
        <v>8</v>
      </c>
      <c r="I6" s="18">
        <v>0.98209999999999997</v>
      </c>
      <c r="J6" s="16">
        <f>(11-8)/11</f>
        <v>0.27272727272727271</v>
      </c>
      <c r="K6" s="16">
        <f>3/4*(9-8)/(3/4*9+4)</f>
        <v>6.9767441860465115E-2</v>
      </c>
      <c r="L6" s="18" t="s">
        <v>32</v>
      </c>
    </row>
    <row r="7" spans="1:12" s="9" customFormat="1">
      <c r="A7" s="9" t="s">
        <v>45</v>
      </c>
      <c r="B7" s="9">
        <v>0.62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1.1200000000000001</v>
      </c>
      <c r="H7" s="26">
        <v>8</v>
      </c>
      <c r="I7" s="9">
        <v>1</v>
      </c>
      <c r="J7" s="11">
        <f t="shared" ref="J7" si="0">(11-H7)/11*100</f>
        <v>27.27272727272727</v>
      </c>
      <c r="K7" s="11">
        <f t="shared" ref="K7" si="1" xml:space="preserve"> ((3/4*9+4)-(3/4*H7+4))/(3/4*9+4)*100</f>
        <v>6.9767441860465116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1.26</v>
      </c>
      <c r="H3" s="9">
        <v>5</v>
      </c>
      <c r="I3" s="9">
        <v>0.87</v>
      </c>
      <c r="J3" s="9">
        <v>54.55</v>
      </c>
      <c r="K3" s="9">
        <v>27.91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1.32</v>
      </c>
      <c r="H4" s="9">
        <v>5</v>
      </c>
      <c r="I4" s="9">
        <v>0.89</v>
      </c>
      <c r="J4" s="13">
        <f>(11-5)/11</f>
        <v>0.54545454545454541</v>
      </c>
      <c r="K4" s="14">
        <v>0.27910000000000001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1.27</v>
      </c>
      <c r="H5" s="9">
        <v>5</v>
      </c>
      <c r="I5" s="9">
        <v>0.88</v>
      </c>
      <c r="J5" s="16">
        <v>0.54545454545454541</v>
      </c>
      <c r="K5" s="16">
        <v>0.27906976744186046</v>
      </c>
      <c r="L5" s="15" t="s">
        <v>36</v>
      </c>
    </row>
    <row r="6" spans="1:12" s="20" customFormat="1">
      <c r="A6" s="18" t="s">
        <v>42</v>
      </c>
      <c r="B6" s="19">
        <v>0.6875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1.2588999999999999</v>
      </c>
      <c r="H6" s="18">
        <v>7</v>
      </c>
      <c r="I6" s="18">
        <v>1</v>
      </c>
      <c r="J6" s="16">
        <f>(11-7)/11</f>
        <v>0.36363636363636365</v>
      </c>
      <c r="K6" s="16">
        <f>3/4*(9-7)/(3/4*9+4)</f>
        <v>0.13953488372093023</v>
      </c>
      <c r="L6" s="18" t="s">
        <v>32</v>
      </c>
    </row>
    <row r="7" spans="1:12" s="9" customFormat="1">
      <c r="A7" s="9" t="s">
        <v>45</v>
      </c>
      <c r="B7" s="9">
        <v>0.69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1.26</v>
      </c>
      <c r="H7" s="26">
        <v>5</v>
      </c>
      <c r="I7" s="9">
        <v>0.87</v>
      </c>
      <c r="J7" s="11">
        <f>(11-H7)/11*100</f>
        <v>54.54545454545454</v>
      </c>
      <c r="K7" s="11">
        <f xml:space="preserve"> ((3/4*9+4)-(3/4*H7+4))/(3/4*9+4)*100</f>
        <v>27.906976744186046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zoomScale="85" zoomScaleNormal="85" workbookViewId="0">
      <selection activeCell="Q18" sqref="Q1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2.46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9" t="s">
        <v>13</v>
      </c>
    </row>
    <row r="3" spans="1:12">
      <c r="A3" s="9" t="s">
        <v>24</v>
      </c>
      <c r="B3" s="9">
        <v>0.69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1.22</v>
      </c>
      <c r="H3" s="9">
        <v>7</v>
      </c>
      <c r="I3" s="9">
        <v>1</v>
      </c>
      <c r="J3" s="9">
        <v>36.36</v>
      </c>
      <c r="K3" s="9">
        <v>13.95</v>
      </c>
      <c r="L3" s="9"/>
    </row>
    <row r="4" spans="1:12">
      <c r="A4" s="9" t="s">
        <v>31</v>
      </c>
      <c r="B4" s="9">
        <v>0.75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1.29</v>
      </c>
      <c r="H4" s="9">
        <v>6</v>
      </c>
      <c r="I4" s="9">
        <v>0.98</v>
      </c>
      <c r="J4" s="13">
        <f>(11-6)/11</f>
        <v>0.45454545454545453</v>
      </c>
      <c r="K4" s="14">
        <v>0.20930000000000001</v>
      </c>
      <c r="L4" s="9" t="s">
        <v>32</v>
      </c>
    </row>
    <row r="5" spans="1:12">
      <c r="A5" s="15" t="s">
        <v>35</v>
      </c>
      <c r="B5" s="15">
        <v>0.7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1.24</v>
      </c>
      <c r="H5" s="9">
        <v>6.5</v>
      </c>
      <c r="I5" s="9">
        <v>1</v>
      </c>
      <c r="J5" s="16">
        <v>0.40909090909090912</v>
      </c>
      <c r="K5" s="16">
        <v>0.1744186046511628</v>
      </c>
      <c r="L5" s="9" t="s">
        <v>32</v>
      </c>
    </row>
    <row r="6" spans="1:12" s="20" customFormat="1">
      <c r="A6" s="18" t="s">
        <v>42</v>
      </c>
      <c r="B6" s="19">
        <v>0.65180000000000005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1.1875</v>
      </c>
      <c r="H6" s="18">
        <v>7</v>
      </c>
      <c r="I6" s="18">
        <v>0.99109999999999998</v>
      </c>
      <c r="J6" s="16">
        <f>(11-7)/11</f>
        <v>0.36363636363636365</v>
      </c>
      <c r="K6" s="16">
        <f>3/4*(9-7)/(3/4*9+4)</f>
        <v>0.13953488372093023</v>
      </c>
      <c r="L6" s="18" t="s">
        <v>32</v>
      </c>
    </row>
    <row r="7" spans="1:12" s="9" customFormat="1">
      <c r="A7" s="9" t="s">
        <v>45</v>
      </c>
      <c r="B7" s="9">
        <v>0.69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1.22</v>
      </c>
      <c r="H7" s="26">
        <v>7</v>
      </c>
      <c r="I7" s="9">
        <v>0.99</v>
      </c>
      <c r="J7" s="11">
        <f t="shared" ref="J7" si="0">(11-H7)/11*100</f>
        <v>36.363636363636367</v>
      </c>
      <c r="K7" s="11">
        <f t="shared" ref="K7" si="1" xml:space="preserve"> ((3/4*9+4)-(3/4*H7+4))/(3/4*9+4)*100</f>
        <v>13.953488372093023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"/>
  <sheetViews>
    <sheetView zoomScale="85" zoomScaleNormal="85" workbookViewId="0">
      <selection activeCell="Q18" sqref="Q18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</v>
      </c>
      <c r="H2" s="11">
        <v>3</v>
      </c>
      <c r="I2" s="11">
        <v>0.94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1.42</v>
      </c>
      <c r="H3" s="9">
        <v>3</v>
      </c>
      <c r="I3" s="9">
        <v>0.9</v>
      </c>
      <c r="J3" s="9">
        <v>72.73</v>
      </c>
      <c r="K3" s="9">
        <v>41.86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1.48</v>
      </c>
      <c r="H4" s="9">
        <v>3</v>
      </c>
      <c r="I4" s="9">
        <v>0.91</v>
      </c>
      <c r="J4" s="13">
        <f>(11-3)/11</f>
        <v>0.72727272727272729</v>
      </c>
      <c r="K4" s="14">
        <v>0.41860000000000003</v>
      </c>
      <c r="L4" s="9" t="s">
        <v>13</v>
      </c>
    </row>
    <row r="5" spans="1:12">
      <c r="A5" s="15" t="s">
        <v>35</v>
      </c>
      <c r="B5" s="15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1.43</v>
      </c>
      <c r="H5" s="9">
        <v>3</v>
      </c>
      <c r="I5" s="9">
        <v>0.91</v>
      </c>
      <c r="J5" s="16">
        <v>0.72727272727272729</v>
      </c>
      <c r="K5" s="16">
        <v>0.41860465116279072</v>
      </c>
      <c r="L5" s="15" t="s">
        <v>36</v>
      </c>
    </row>
    <row r="6" spans="1:12" s="20" customFormat="1">
      <c r="A6" s="18" t="s">
        <v>42</v>
      </c>
      <c r="B6" s="19">
        <v>0.8125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1.4196</v>
      </c>
      <c r="H6" s="18">
        <v>3</v>
      </c>
      <c r="I6" s="18">
        <v>0.83040000000000003</v>
      </c>
      <c r="J6" s="16">
        <v>0.72727272727272729</v>
      </c>
      <c r="K6" s="16">
        <v>0.41860465116279072</v>
      </c>
      <c r="L6" s="18" t="s">
        <v>36</v>
      </c>
    </row>
    <row r="7" spans="1:12" s="9" customFormat="1">
      <c r="A7" s="9" t="s">
        <v>45</v>
      </c>
      <c r="B7" s="9">
        <v>0.81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1.42</v>
      </c>
      <c r="H7" s="26">
        <v>3</v>
      </c>
      <c r="I7" s="9">
        <v>0.9</v>
      </c>
      <c r="J7" s="11">
        <f t="shared" ref="J7" si="0">(11-H7)/11*100</f>
        <v>72.727272727272734</v>
      </c>
      <c r="K7" s="11">
        <f t="shared" ref="K7" si="1" xml:space="preserve"> ((3/4*9+4)-(3/4*H7+4))/(3/4*9+4)*100</f>
        <v>41.860465116279073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zoomScale="85" zoomScaleNormal="85" workbookViewId="0">
      <selection activeCell="L7" sqref="L7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0.83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1.58</v>
      </c>
      <c r="H2" s="11">
        <v>3</v>
      </c>
      <c r="I2" s="11">
        <v>0.9</v>
      </c>
      <c r="J2" s="11">
        <f>8/11*100</f>
        <v>72.727272727272734</v>
      </c>
      <c r="K2" s="11">
        <f>(46+35)/2</f>
        <v>40.5</v>
      </c>
      <c r="L2" s="9" t="s">
        <v>13</v>
      </c>
    </row>
    <row r="3" spans="1:12">
      <c r="A3" s="9" t="s">
        <v>24</v>
      </c>
      <c r="B3" s="9">
        <v>0.81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1.38</v>
      </c>
      <c r="H3" s="9">
        <v>4</v>
      </c>
      <c r="I3" s="9">
        <v>0.93</v>
      </c>
      <c r="J3" s="9">
        <v>63.64</v>
      </c>
      <c r="K3" s="9">
        <v>34.880000000000003</v>
      </c>
      <c r="L3" s="9"/>
    </row>
    <row r="4" spans="1:12">
      <c r="A4" s="9" t="s">
        <v>31</v>
      </c>
      <c r="B4" s="9">
        <v>0.88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1.45</v>
      </c>
      <c r="H4" s="9">
        <v>4</v>
      </c>
      <c r="I4" s="9">
        <v>0.95</v>
      </c>
      <c r="J4" s="13">
        <f>(11-4)/11</f>
        <v>0.63636363636363635</v>
      </c>
      <c r="K4" s="14">
        <v>0.3488</v>
      </c>
      <c r="L4" s="9" t="s">
        <v>32</v>
      </c>
    </row>
    <row r="5" spans="1:12">
      <c r="A5" s="9" t="s">
        <v>35</v>
      </c>
      <c r="B5" s="9">
        <v>0.83</v>
      </c>
      <c r="C5" s="9" t="s">
        <v>11</v>
      </c>
      <c r="D5" s="9" t="s">
        <v>11</v>
      </c>
      <c r="E5" s="9" t="s">
        <v>11</v>
      </c>
      <c r="F5" s="9" t="s">
        <v>11</v>
      </c>
      <c r="G5" s="9">
        <v>1.4</v>
      </c>
      <c r="H5" s="9">
        <v>4</v>
      </c>
      <c r="I5" s="9">
        <v>0.94</v>
      </c>
      <c r="J5" s="16">
        <v>0.63636363636363635</v>
      </c>
      <c r="K5" s="16">
        <v>0.34883720930232559</v>
      </c>
      <c r="L5" s="9" t="s">
        <v>32</v>
      </c>
    </row>
    <row r="6" spans="1:12" s="20" customFormat="1">
      <c r="A6" s="18" t="s">
        <v>42</v>
      </c>
      <c r="B6" s="19">
        <v>0.8125</v>
      </c>
      <c r="C6" s="20" t="s">
        <v>11</v>
      </c>
      <c r="D6" s="20" t="s">
        <v>11</v>
      </c>
      <c r="E6" s="20" t="s">
        <v>11</v>
      </c>
      <c r="F6" s="20" t="s">
        <v>11</v>
      </c>
      <c r="G6" s="19">
        <v>1.3838999999999999</v>
      </c>
      <c r="H6" s="18">
        <v>4</v>
      </c>
      <c r="I6" s="18">
        <v>0.89290000000000003</v>
      </c>
      <c r="J6" s="16">
        <v>0.63636363636363635</v>
      </c>
      <c r="K6" s="16">
        <v>0.34883720930232559</v>
      </c>
      <c r="L6" s="20" t="s">
        <v>32</v>
      </c>
    </row>
    <row r="7" spans="1:12" s="9" customFormat="1">
      <c r="A7" s="9" t="s">
        <v>45</v>
      </c>
      <c r="B7" s="9">
        <v>0.81</v>
      </c>
      <c r="C7" s="26" t="s">
        <v>25</v>
      </c>
      <c r="D7" s="9" t="s">
        <v>11</v>
      </c>
      <c r="E7" s="11" t="s">
        <v>11</v>
      </c>
      <c r="F7" s="11" t="s">
        <v>11</v>
      </c>
      <c r="G7" s="9">
        <v>1.38</v>
      </c>
      <c r="H7" s="26">
        <v>4</v>
      </c>
      <c r="I7" s="9">
        <v>0.93</v>
      </c>
      <c r="J7" s="11">
        <f t="shared" ref="J7" si="0">(11-H7)/11*100</f>
        <v>63.636363636363633</v>
      </c>
      <c r="K7" s="11">
        <f t="shared" ref="K7" si="1" xml:space="preserve"> ((3/4*9+4)-(3/4*H7+4))/(3/4*9+4)*100</f>
        <v>34.883720930232556</v>
      </c>
      <c r="L7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"/>
  <sheetViews>
    <sheetView workbookViewId="0">
      <selection activeCell="L3" sqref="L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16</v>
      </c>
      <c r="I2" s="9">
        <v>0.99</v>
      </c>
      <c r="J2" s="9">
        <v>55.56</v>
      </c>
      <c r="K2" s="9">
        <v>13.04</v>
      </c>
      <c r="L2" s="9"/>
    </row>
    <row r="3" spans="1:12" s="9" customFormat="1">
      <c r="A3" s="9" t="s">
        <v>45</v>
      </c>
      <c r="B3" s="9">
        <v>0.88</v>
      </c>
      <c r="C3" s="26" t="s">
        <v>25</v>
      </c>
      <c r="D3" s="9" t="s">
        <v>11</v>
      </c>
      <c r="E3" s="11" t="s">
        <v>11</v>
      </c>
      <c r="F3" s="11" t="s">
        <v>11</v>
      </c>
      <c r="G3" s="9">
        <v>1.53</v>
      </c>
      <c r="H3" s="9">
        <v>15</v>
      </c>
      <c r="I3" s="9">
        <v>0.99</v>
      </c>
      <c r="J3" s="11">
        <f>(36-H3)/36*100</f>
        <v>58.333333333333336</v>
      </c>
      <c r="K3" s="11">
        <f xml:space="preserve"> ((3/4*20+8)-(3/4*H3+8))/(3/4*20+8)*100</f>
        <v>16.304347826086957</v>
      </c>
      <c r="L3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"/>
  <sheetViews>
    <sheetView workbookViewId="0">
      <selection activeCell="L4" sqref="L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</v>
      </c>
      <c r="H2" s="9">
        <v>16</v>
      </c>
      <c r="I2" s="9">
        <v>0.97</v>
      </c>
      <c r="J2" s="9">
        <v>55.56</v>
      </c>
      <c r="K2" s="9">
        <v>13.04</v>
      </c>
      <c r="L2" s="9"/>
    </row>
    <row r="3" spans="1:12" s="20" customFormat="1">
      <c r="A3" s="20" t="s">
        <v>42</v>
      </c>
      <c r="B3" s="19">
        <v>0.77680000000000005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1.4017999999999999</v>
      </c>
      <c r="H3" s="20">
        <v>16</v>
      </c>
      <c r="I3" s="20">
        <v>0.99</v>
      </c>
      <c r="J3" s="21">
        <f>(36-16)/36</f>
        <v>0.55555555555555558</v>
      </c>
      <c r="K3" s="13">
        <f>3/4*(20-16)/(3/4*20+8)</f>
        <v>0.13043478260869565</v>
      </c>
      <c r="L3" s="20" t="s">
        <v>32</v>
      </c>
    </row>
    <row r="4" spans="1:12" s="9" customFormat="1">
      <c r="A4" s="9" t="s">
        <v>45</v>
      </c>
      <c r="B4" s="9">
        <v>0.79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1.44</v>
      </c>
      <c r="H4" s="9">
        <v>15</v>
      </c>
      <c r="I4" s="9">
        <v>0.99</v>
      </c>
      <c r="J4" s="11">
        <f t="shared" ref="J4" si="0">(36-H4)/36*100</f>
        <v>58.333333333333336</v>
      </c>
      <c r="K4" s="11">
        <f t="shared" ref="K4" si="1" xml:space="preserve"> ((3/4*20+8)-(3/4*H4+8))/(3/4*20+8)*100</f>
        <v>16.304347826086957</v>
      </c>
      <c r="L4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"/>
  <sheetViews>
    <sheetView workbookViewId="0">
      <selection activeCell="L3" sqref="L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1.44</v>
      </c>
      <c r="H2" s="9">
        <v>15</v>
      </c>
      <c r="I2" s="9">
        <v>1</v>
      </c>
      <c r="J2" s="9">
        <v>58.33</v>
      </c>
      <c r="K2" s="9">
        <v>16.3</v>
      </c>
      <c r="L2" s="9"/>
    </row>
    <row r="3" spans="1:12" s="9" customFormat="1">
      <c r="A3" s="9" t="s">
        <v>45</v>
      </c>
      <c r="B3" s="9">
        <v>0.9</v>
      </c>
      <c r="C3" s="26" t="s">
        <v>25</v>
      </c>
      <c r="D3" s="9" t="s">
        <v>11</v>
      </c>
      <c r="E3" s="11" t="s">
        <v>11</v>
      </c>
      <c r="F3" s="11" t="s">
        <v>11</v>
      </c>
      <c r="G3" s="9">
        <v>1.54</v>
      </c>
      <c r="H3" s="9">
        <v>13</v>
      </c>
      <c r="I3" s="9">
        <v>1</v>
      </c>
      <c r="J3" s="11">
        <f t="shared" ref="J3" si="0">(36-H3)/36*100</f>
        <v>63.888888888888886</v>
      </c>
      <c r="K3" s="11">
        <f t="shared" ref="K3" si="1" xml:space="preserve"> ((3/4*20+8)-(3/4*H3+8))/(3/4*20+8)*100</f>
        <v>22.826086956521738</v>
      </c>
      <c r="L3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"/>
  <sheetViews>
    <sheetView zoomScale="85" zoomScaleNormal="85" workbookViewId="0">
      <selection activeCell="L4" sqref="L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0.79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1.42</v>
      </c>
      <c r="H2" s="9">
        <v>15</v>
      </c>
      <c r="I2" s="9">
        <v>0.98</v>
      </c>
      <c r="J2" s="9">
        <v>58.33</v>
      </c>
      <c r="K2" s="9">
        <v>16.3</v>
      </c>
    </row>
    <row r="3" spans="1:12" s="20" customFormat="1">
      <c r="A3" s="20" t="s">
        <v>42</v>
      </c>
      <c r="B3" s="19">
        <v>0.79459999999999997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1.4196</v>
      </c>
      <c r="H3" s="20">
        <v>14</v>
      </c>
      <c r="I3" s="20">
        <v>0.99</v>
      </c>
      <c r="J3" s="21">
        <f>(36-14)/36</f>
        <v>0.61111111111111116</v>
      </c>
      <c r="K3" s="21">
        <f>3/4*(20-14)/(3/4*20+8)</f>
        <v>0.19565217391304349</v>
      </c>
      <c r="L3" s="20" t="s">
        <v>32</v>
      </c>
    </row>
    <row r="4" spans="1:12" s="9" customFormat="1">
      <c r="A4" s="9" t="s">
        <v>45</v>
      </c>
      <c r="B4" s="9">
        <v>0.9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1.54</v>
      </c>
      <c r="H4" s="9">
        <v>13</v>
      </c>
      <c r="I4" s="9">
        <v>1</v>
      </c>
      <c r="J4" s="11">
        <f t="shared" ref="J4" si="0">(36-H4)/36*100</f>
        <v>63.888888888888886</v>
      </c>
      <c r="K4" s="11">
        <f t="shared" ref="K4" si="1" xml:space="preserve"> ((3/4*20+8)-(3/4*H4+8))/(3/4*20+8)*100</f>
        <v>22.826086956521738</v>
      </c>
      <c r="L4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"/>
  <sheetViews>
    <sheetView workbookViewId="0">
      <selection activeCell="L3" sqref="L3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1.63</v>
      </c>
      <c r="H2" s="9">
        <v>13</v>
      </c>
      <c r="I2" s="9">
        <v>0.96</v>
      </c>
      <c r="J2" s="9">
        <v>63.89</v>
      </c>
      <c r="K2" s="9">
        <v>22.83</v>
      </c>
    </row>
    <row r="3" spans="1:12" s="9" customFormat="1">
      <c r="A3" s="9" t="s">
        <v>45</v>
      </c>
      <c r="B3" s="9">
        <v>0.95</v>
      </c>
      <c r="C3" s="26" t="s">
        <v>25</v>
      </c>
      <c r="D3" s="9" t="s">
        <v>11</v>
      </c>
      <c r="E3" s="11" t="s">
        <v>11</v>
      </c>
      <c r="F3" s="11" t="s">
        <v>11</v>
      </c>
      <c r="G3" s="9">
        <v>1.7</v>
      </c>
      <c r="H3" s="9">
        <v>9</v>
      </c>
      <c r="I3" s="9">
        <v>0.92</v>
      </c>
      <c r="J3" s="11">
        <f t="shared" ref="J3" si="0">(36-H3)/36*100</f>
        <v>75</v>
      </c>
      <c r="K3" s="11">
        <f t="shared" ref="K3" si="1" xml:space="preserve"> ((3/4*20+8)-(3/4*H3+8))/(3/4*20+8)*100</f>
        <v>35.869565217391305</v>
      </c>
      <c r="L3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"/>
  <sheetViews>
    <sheetView zoomScale="85" zoomScaleNormal="85" workbookViewId="0">
      <selection activeCell="N14" sqref="N14"/>
    </sheetView>
  </sheetViews>
  <sheetFormatPr defaultRowHeight="14.5"/>
  <cols>
    <col min="1" max="1" width="15" customWidth="1"/>
    <col min="2" max="2" width="20.26953125" customWidth="1"/>
    <col min="3" max="3" width="25.7265625" customWidth="1"/>
    <col min="4" max="4" width="30.453125" customWidth="1"/>
    <col min="5" max="5" width="14.453125" customWidth="1"/>
    <col min="6" max="6" width="22.54296875" customWidth="1"/>
    <col min="7" max="7" width="18.7265625" customWidth="1"/>
    <col min="8" max="8" width="24.1796875" customWidth="1"/>
    <col min="9" max="9" width="22.54296875" customWidth="1"/>
    <col min="10" max="10" width="16.81640625" customWidth="1"/>
    <col min="11" max="11" width="19.54296875" customWidth="1"/>
    <col min="12" max="12" width="23" customWidth="1"/>
  </cols>
  <sheetData>
    <row r="1" spans="1:12" s="8" customFormat="1" ht="46.5" customHeight="1">
      <c r="A1" s="6" t="s">
        <v>0</v>
      </c>
      <c r="B1" s="6" t="s">
        <v>18</v>
      </c>
      <c r="C1" s="6" t="s">
        <v>19</v>
      </c>
      <c r="D1" s="6" t="s">
        <v>20</v>
      </c>
      <c r="E1" s="6" t="s">
        <v>4</v>
      </c>
      <c r="F1" s="6" t="s">
        <v>6</v>
      </c>
      <c r="G1" s="6" t="s">
        <v>21</v>
      </c>
      <c r="H1" s="6" t="s">
        <v>22</v>
      </c>
      <c r="I1" s="6" t="s">
        <v>23</v>
      </c>
      <c r="J1" s="7" t="s">
        <v>4</v>
      </c>
      <c r="K1" s="7" t="s">
        <v>7</v>
      </c>
      <c r="L1" s="7" t="s">
        <v>5</v>
      </c>
    </row>
    <row r="2" spans="1:12">
      <c r="A2" s="9" t="s">
        <v>24</v>
      </c>
      <c r="B2" s="9">
        <v>0.87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1.62</v>
      </c>
      <c r="H2" s="9">
        <v>14</v>
      </c>
      <c r="I2" s="9">
        <v>0.99</v>
      </c>
      <c r="J2" s="9">
        <v>61.11</v>
      </c>
      <c r="K2" s="9">
        <v>19.57</v>
      </c>
    </row>
    <row r="3" spans="1:12" s="20" customFormat="1">
      <c r="A3" s="20" t="s">
        <v>42</v>
      </c>
      <c r="B3" s="19">
        <v>0.91959999999999997</v>
      </c>
      <c r="C3" s="20" t="s">
        <v>11</v>
      </c>
      <c r="D3" s="20" t="s">
        <v>11</v>
      </c>
      <c r="E3" s="20" t="s">
        <v>11</v>
      </c>
      <c r="F3" s="20" t="s">
        <v>11</v>
      </c>
      <c r="G3" s="19">
        <v>1.6696</v>
      </c>
      <c r="H3" s="20">
        <v>11</v>
      </c>
      <c r="I3" s="20">
        <v>0.87949999999999995</v>
      </c>
      <c r="J3" s="21">
        <f>(36-11)/36</f>
        <v>0.69444444444444442</v>
      </c>
      <c r="K3" s="21">
        <f>3/4*(20-11)/(3/4*20+8)</f>
        <v>0.29347826086956524</v>
      </c>
      <c r="L3" s="20" t="s">
        <v>32</v>
      </c>
    </row>
    <row r="4" spans="1:12" s="9" customFormat="1">
      <c r="A4" s="9" t="s">
        <v>45</v>
      </c>
      <c r="B4" s="9">
        <v>0.95</v>
      </c>
      <c r="C4" s="26" t="s">
        <v>25</v>
      </c>
      <c r="D4" s="9" t="s">
        <v>11</v>
      </c>
      <c r="E4" s="11" t="s">
        <v>11</v>
      </c>
      <c r="F4" s="11" t="s">
        <v>11</v>
      </c>
      <c r="G4" s="9">
        <v>1.7</v>
      </c>
      <c r="H4" s="9">
        <v>9</v>
      </c>
      <c r="I4" s="9">
        <v>0.92</v>
      </c>
      <c r="J4" s="11">
        <f t="shared" ref="J4" si="0">(36-H4)/36*100</f>
        <v>75</v>
      </c>
      <c r="K4" s="11">
        <f t="shared" ref="K4" si="1" xml:space="preserve"> ((3/4*20+8)-(3/4*H4+8))/(3/4*20+8)*100</f>
        <v>35.869565217391305</v>
      </c>
      <c r="L4" s="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Ericsson</cp:lastModifiedBy>
  <dcterms:created xsi:type="dcterms:W3CDTF">2019-02-18T06:05:45Z</dcterms:created>
  <dcterms:modified xsi:type="dcterms:W3CDTF">2019-02-21T18:43:46Z</dcterms:modified>
</cp:coreProperties>
</file>