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75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4" r:id="rId20"/>
    <sheet name="UL scenario 20" sheetId="25" r:id="rId21"/>
    <sheet name="UL Scenario 21" sheetId="26" r:id="rId22"/>
    <sheet name="UL Scenario 22" sheetId="27" r:id="rId23"/>
    <sheet name="UL Scenario 23" sheetId="28" r:id="rId24"/>
    <sheet name="UL Scenario 24" sheetId="29" r:id="rId25"/>
    <sheet name="UL Scenario 25" sheetId="30" r:id="rId26"/>
    <sheet name="UL Scenario 26" sheetId="31" r:id="rId27"/>
  </sheets>
  <calcPr calcId="144525" concurrentCalc="0"/>
</workbook>
</file>

<file path=xl/sharedStrings.xml><?xml version="1.0" encoding="utf-8"?>
<sst xmlns="http://schemas.openxmlformats.org/spreadsheetml/2006/main" count="118">
  <si>
    <t>Date</t>
  </si>
  <si>
    <t>Version</t>
  </si>
  <si>
    <t>Company</t>
  </si>
  <si>
    <t>v00</t>
  </si>
  <si>
    <t>v01</t>
  </si>
  <si>
    <t>HW/HiSi Added Scen 1-12</t>
  </si>
  <si>
    <t>v02</t>
  </si>
  <si>
    <t>Sharp Scen 1-18</t>
  </si>
  <si>
    <t>v03</t>
  </si>
  <si>
    <t>Sony Scen 1-12</t>
  </si>
  <si>
    <t>v04</t>
  </si>
  <si>
    <t>CATT Scen 1-18</t>
  </si>
  <si>
    <t>v05</t>
  </si>
  <si>
    <t>LGE Scen 1-12</t>
  </si>
  <si>
    <t>v06</t>
  </si>
  <si>
    <t>HW/HiSi Update according to new template on Scen1-12</t>
  </si>
  <si>
    <t>v07</t>
  </si>
  <si>
    <t>Nokia/NSB Scen 1-12,14,16,18</t>
  </si>
  <si>
    <t>v08</t>
  </si>
  <si>
    <t>Ericsson Scen 1-18</t>
  </si>
  <si>
    <t>v09</t>
  </si>
  <si>
    <t>Mediatek Scen 1-12</t>
  </si>
  <si>
    <t>v10</t>
  </si>
  <si>
    <t>vivo Scen 2, 8,  19(new), 20(new)</t>
  </si>
  <si>
    <t>v11</t>
  </si>
  <si>
    <t>QC Scen 1-6</t>
  </si>
  <si>
    <t>v12</t>
  </si>
  <si>
    <t>ZTE Scen 2/4/6/8/10/12/14/16</t>
  </si>
  <si>
    <r>
      <rPr>
        <b/>
        <sz val="10"/>
        <rFont val="Calibri"/>
        <charset val="129"/>
      </rPr>
      <t>v</t>
    </r>
    <r>
      <rPr>
        <b/>
        <sz val="10"/>
        <rFont val="Calibri"/>
        <charset val="129"/>
      </rPr>
      <t>13</t>
    </r>
  </si>
  <si>
    <r>
      <rPr>
        <b/>
        <sz val="10"/>
        <rFont val="Calibri"/>
        <charset val="129"/>
      </rPr>
      <t>S</t>
    </r>
    <r>
      <rPr>
        <b/>
        <sz val="10"/>
        <rFont val="Calibri"/>
        <charset val="129"/>
      </rPr>
      <t>amsung Scen 1-12</t>
    </r>
  </si>
  <si>
    <t>v14</t>
  </si>
  <si>
    <r>
      <rPr>
        <b/>
        <sz val="10"/>
        <rFont val="Calibri"/>
        <charset val="134"/>
      </rPr>
      <t>D</t>
    </r>
    <r>
      <rPr>
        <b/>
        <sz val="10"/>
        <rFont val="Calibri"/>
        <charset val="134"/>
      </rPr>
      <t>OCOMO Scenario 21-26 (new)</t>
    </r>
  </si>
  <si>
    <t>v15</t>
  </si>
  <si>
    <t>OPPO Scen 1-6</t>
  </si>
  <si>
    <t>v16</t>
  </si>
  <si>
    <t>Intel Scen 1-18</t>
  </si>
  <si>
    <t>v17</t>
  </si>
  <si>
    <t>Intel Scen 1-18 (Updated results)</t>
  </si>
  <si>
    <t>v18</t>
  </si>
  <si>
    <t>Ericsson Scen 1-18 (Updated results)</t>
  </si>
  <si>
    <t>v19</t>
  </si>
  <si>
    <t>Sony Scen 1-12 (Updated results)</t>
  </si>
  <si>
    <t>v20</t>
  </si>
  <si>
    <t>ZTE Scen 2/4/6/8/10/12/14/16(Updated results)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</si>
  <si>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</si>
  <si>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</si>
  <si>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</si>
  <si>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</si>
  <si>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</si>
  <si>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</si>
  <si>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</si>
  <si>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</si>
  <si>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</si>
  <si>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</si>
  <si>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</si>
  <si>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</si>
  <si>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</si>
  <si>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</si>
  <si>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</si>
  <si>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</si>
  <si>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CATT</t>
  </si>
  <si>
    <t>　n.a.</t>
  </si>
  <si>
    <t>LGE</t>
  </si>
  <si>
    <t>Nokia/NSB</t>
  </si>
  <si>
    <t>Ericsson</t>
  </si>
  <si>
    <t>Mediatek</t>
  </si>
  <si>
    <t>QC</t>
  </si>
  <si>
    <r>
      <rPr>
        <sz val="11"/>
        <color theme="1"/>
        <rFont val="宋体"/>
        <charset val="134"/>
      </rPr>
      <t>S</t>
    </r>
    <r>
      <rPr>
        <sz val="11"/>
        <color theme="1"/>
        <rFont val="Calibri"/>
        <charset val="129"/>
      </rPr>
      <t>amsung</t>
    </r>
  </si>
  <si>
    <t>NO</t>
  </si>
  <si>
    <t>OPPO</t>
  </si>
  <si>
    <t>Intel Corp.</t>
  </si>
  <si>
    <t>NA</t>
  </si>
  <si>
    <t>yes</t>
  </si>
  <si>
    <t>Intel (updated)</t>
  </si>
  <si>
    <t>Ericsson (updated)</t>
  </si>
  <si>
    <t>Sony (updated)</t>
  </si>
  <si>
    <t>not valid, because (N2=N1) &gt; 4.5</t>
  </si>
  <si>
    <t>0 (N1=4.5)</t>
  </si>
  <si>
    <t>vivo</t>
  </si>
  <si>
    <t>0 (N2=N1=5)</t>
  </si>
  <si>
    <t>ZTE</t>
  </si>
  <si>
    <t>ZTE(updated)</t>
  </si>
  <si>
    <t>HW/HiSi</t>
  </si>
  <si>
    <t>no</t>
  </si>
  <si>
    <t>not possible</t>
  </si>
  <si>
    <t>Impossible</t>
  </si>
  <si>
    <t>na</t>
  </si>
  <si>
    <t>Intel Corp</t>
  </si>
  <si>
    <t>0 (N1=20)</t>
  </si>
  <si>
    <t>not valid, because (N2=N1) &gt; 20</t>
  </si>
  <si>
    <t>SCS</t>
  </si>
  <si>
    <t># PDCCH MOs</t>
  </si>
  <si>
    <t>PUSCH Duration</t>
  </si>
  <si>
    <t>Scenario 2</t>
  </si>
  <si>
    <t>Scenario 19</t>
  </si>
  <si>
    <t>Note: UL scenario 19 is the same as UL scenario 2 except the following</t>
  </si>
  <si>
    <t>Assumptions differences comparted to UL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</si>
  <si>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</si>
  <si>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</si>
  <si>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</si>
  <si>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</si>
  <si>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PUSCH configuration </t>
  </si>
  <si>
    <t xml:space="preserve">grant free PUSCH with 2 OS duration and 2 symbol periodicity </t>
  </si>
  <si>
    <t xml:space="preserve">grant free PUSCH with 1 OS duration and 1 symbol periodicity </t>
  </si>
  <si>
    <t>Scenario 8</t>
  </si>
  <si>
    <t>Scenario 20</t>
  </si>
  <si>
    <t>Note: UL scenario 20 is the same as UL scenario 8 except the following</t>
  </si>
  <si>
    <t>Assumptions differences comparted to UL scenario 8</t>
  </si>
  <si>
    <r>
      <rPr>
        <sz val="11"/>
        <color theme="1"/>
        <rFont val="Calibri"/>
        <charset val="134"/>
      </rPr>
      <t>D</t>
    </r>
    <r>
      <rPr>
        <sz val="11"/>
        <color theme="1"/>
        <rFont val="Calibri"/>
        <charset val="134"/>
      </rPr>
      <t>OCOMO</t>
    </r>
  </si>
  <si>
    <r>
      <rPr>
        <sz val="11"/>
        <color theme="1"/>
        <rFont val="Calibri"/>
        <charset val="134"/>
      </rPr>
      <t>n</t>
    </r>
    <r>
      <rPr>
        <sz val="11"/>
        <color theme="1"/>
        <rFont val="Calibri"/>
        <charset val="134"/>
      </rPr>
      <t>.a</t>
    </r>
  </si>
  <si>
    <t>n.a</t>
  </si>
  <si>
    <t>Note: UL scenario 21 is the same as UL scenario 2 except that the TDD UL/DL configuration {SU}, S={D10, G2, U2} is assumed.</t>
  </si>
  <si>
    <t>DOCOMO</t>
  </si>
  <si>
    <r>
      <rPr>
        <sz val="11"/>
        <color theme="1"/>
        <rFont val="Calibri"/>
        <charset val="134"/>
      </rPr>
      <t>Note: UL scenario 2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 xml:space="preserve"> is the same as UL scenario </t>
    </r>
    <r>
      <rPr>
        <sz val="11"/>
        <color theme="1"/>
        <rFont val="Calibri"/>
        <charset val="134"/>
      </rPr>
      <t>4</t>
    </r>
    <r>
      <rPr>
        <sz val="11"/>
        <color theme="1"/>
        <rFont val="宋体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</si>
  <si>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charset val="134"/>
      </rPr>
      <t>Note: UL scenario 2</t>
    </r>
    <r>
      <rPr>
        <sz val="11"/>
        <color theme="1"/>
        <rFont val="Calibri"/>
        <charset val="134"/>
      </rPr>
      <t>3</t>
    </r>
    <r>
      <rPr>
        <sz val="11"/>
        <color theme="1"/>
        <rFont val="宋体"/>
        <charset val="134"/>
      </rPr>
      <t xml:space="preserve"> is the same as UL scenario </t>
    </r>
    <r>
      <rPr>
        <sz val="11"/>
        <color theme="1"/>
        <rFont val="Calibri"/>
        <charset val="134"/>
      </rPr>
      <t>6</t>
    </r>
    <r>
      <rPr>
        <sz val="11"/>
        <color theme="1"/>
        <rFont val="宋体"/>
        <charset val="134"/>
      </rPr>
      <t xml:space="preserve"> except that the TDD UL/DL configuration {SU}, S={D10, G2, U2} is assumed.</t>
    </r>
  </si>
  <si>
    <r>
      <rPr>
        <sz val="11"/>
        <color theme="1"/>
        <rFont val="Calibri"/>
        <charset val="134"/>
      </rPr>
      <t>Note: UL scenario 2</t>
    </r>
    <r>
      <rPr>
        <sz val="11"/>
        <color theme="1"/>
        <rFont val="Calibri"/>
        <charset val="134"/>
      </rPr>
      <t>4</t>
    </r>
    <r>
      <rPr>
        <sz val="11"/>
        <color theme="1"/>
        <rFont val="宋体"/>
        <charset val="134"/>
      </rPr>
      <t xml:space="preserve"> is the same as UL scenario </t>
    </r>
    <r>
      <rPr>
        <sz val="11"/>
        <color theme="1"/>
        <rFont val="Calibri"/>
        <charset val="134"/>
      </rPr>
      <t>14</t>
    </r>
    <r>
      <rPr>
        <sz val="11"/>
        <color theme="1"/>
        <rFont val="宋体"/>
        <charset val="134"/>
      </rPr>
      <t xml:space="preserve"> except that the TDD UL/DL configuration {</t>
    </r>
    <r>
      <rPr>
        <sz val="11"/>
        <color theme="1"/>
        <rFont val="Calibri"/>
        <charset val="134"/>
      </rPr>
      <t>D</t>
    </r>
    <r>
      <rPr>
        <sz val="11"/>
        <color theme="1"/>
        <rFont val="宋体"/>
        <charset val="134"/>
      </rPr>
      <t>SUU}, S={D10, G2, U2} is assumed.</t>
    </r>
  </si>
  <si>
    <r>
      <rPr>
        <sz val="11"/>
        <color theme="1"/>
        <rFont val="Calibri"/>
        <charset val="134"/>
      </rPr>
      <t>Note: UL scenario 2</t>
    </r>
    <r>
      <rPr>
        <sz val="11"/>
        <color theme="1"/>
        <rFont val="Calibri"/>
        <charset val="134"/>
      </rPr>
      <t>5</t>
    </r>
    <r>
      <rPr>
        <sz val="11"/>
        <color theme="1"/>
        <rFont val="宋体"/>
        <charset val="134"/>
      </rPr>
      <t xml:space="preserve"> is the same as UL scenario 1</t>
    </r>
    <r>
      <rPr>
        <sz val="11"/>
        <color theme="1"/>
        <rFont val="Calibri"/>
        <charset val="134"/>
      </rPr>
      <t>6</t>
    </r>
    <r>
      <rPr>
        <sz val="11"/>
        <color theme="1"/>
        <rFont val="宋体"/>
        <charset val="134"/>
      </rPr>
      <t xml:space="preserve"> except that the TDD UL/DL configuration {DSUU}, S={D10, G2, U2} is assumed.</t>
    </r>
  </si>
  <si>
    <t>Note: UL scenario 26 is the same as UL scenario 18 except that the TDD UL/DL configuration {DSUU}, S={D10, G2, U2} is assumed.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</si>
</sst>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</numFmts>
  <fonts count="36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color theme="1"/>
      <name val="Times New Roman"/>
      <charset val="134"/>
    </font>
    <font>
      <strike/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等线"/>
      <charset val="129"/>
      <scheme val="minor"/>
    </font>
    <font>
      <b/>
      <sz val="10"/>
      <name val="等线"/>
      <charset val="134"/>
      <scheme val="minor"/>
    </font>
    <font>
      <b/>
      <sz val="11"/>
      <name val="等线"/>
      <charset val="134"/>
      <scheme val="minor"/>
    </font>
    <font>
      <b/>
      <sz val="10"/>
      <name val="等线"/>
      <charset val="129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29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29"/>
    </font>
    <font>
      <b/>
      <sz val="10"/>
      <name val="Calibri"/>
      <charset val="129"/>
    </font>
    <font>
      <b/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 wrapText="1"/>
    </xf>
    <xf numFmtId="10" fontId="4" fillId="0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0" fontId="4" fillId="0" borderId="0" xfId="11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0" fillId="0" borderId="0" xfId="11" applyNumberFormat="1" applyFont="1" applyAlignment="1">
      <alignment horizontal="center" vertical="center"/>
    </xf>
    <xf numFmtId="10" fontId="0" fillId="0" borderId="0" xfId="11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1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tabSelected="1" workbookViewId="0">
      <selection activeCell="C27" sqref="C27"/>
    </sheetView>
  </sheetViews>
  <sheetFormatPr defaultColWidth="9" defaultRowHeight="13.5" outlineLevelCol="2"/>
  <cols>
    <col min="1" max="1" width="19.2166666666667" customWidth="1"/>
    <col min="2" max="2" width="21.775" customWidth="1"/>
    <col min="3" max="3" width="31.3333333333333" customWidth="1"/>
  </cols>
  <sheetData>
    <row r="1" spans="1:3">
      <c r="A1" s="44" t="s">
        <v>0</v>
      </c>
      <c r="B1" s="45" t="s">
        <v>1</v>
      </c>
      <c r="C1" s="45" t="s">
        <v>2</v>
      </c>
    </row>
    <row r="2" spans="1:3">
      <c r="A2" s="46"/>
      <c r="B2" s="47" t="s">
        <v>3</v>
      </c>
      <c r="C2" s="47"/>
    </row>
    <row r="3" spans="1:3">
      <c r="A3" s="46">
        <v>43515</v>
      </c>
      <c r="B3" s="47" t="s">
        <v>4</v>
      </c>
      <c r="C3" s="47" t="s">
        <v>5</v>
      </c>
    </row>
    <row r="4" spans="1:3">
      <c r="A4" s="46">
        <v>43516</v>
      </c>
      <c r="B4" s="47" t="s">
        <v>6</v>
      </c>
      <c r="C4" s="47" t="s">
        <v>7</v>
      </c>
    </row>
    <row r="5" spans="1:3">
      <c r="A5" s="46">
        <v>43516</v>
      </c>
      <c r="B5" s="48" t="s">
        <v>8</v>
      </c>
      <c r="C5" s="48" t="s">
        <v>9</v>
      </c>
    </row>
    <row r="6" spans="1:3">
      <c r="A6" s="49">
        <v>43517</v>
      </c>
      <c r="B6" s="49" t="s">
        <v>10</v>
      </c>
      <c r="C6" s="49" t="s">
        <v>11</v>
      </c>
    </row>
    <row r="7" spans="1:3">
      <c r="A7" s="46">
        <v>43517</v>
      </c>
      <c r="B7" s="47" t="s">
        <v>12</v>
      </c>
      <c r="C7" s="47" t="s">
        <v>13</v>
      </c>
    </row>
    <row r="8" ht="24" spans="1:3">
      <c r="A8" s="46">
        <v>43517</v>
      </c>
      <c r="B8" s="47" t="s">
        <v>14</v>
      </c>
      <c r="C8" s="50" t="s">
        <v>15</v>
      </c>
    </row>
    <row r="9" spans="1:3">
      <c r="A9" s="46">
        <v>43517</v>
      </c>
      <c r="B9" s="47" t="s">
        <v>16</v>
      </c>
      <c r="C9" s="51" t="s">
        <v>17</v>
      </c>
    </row>
    <row r="10" spans="1:3">
      <c r="A10" s="46">
        <v>43517</v>
      </c>
      <c r="B10" s="47" t="s">
        <v>18</v>
      </c>
      <c r="C10" s="47" t="s">
        <v>19</v>
      </c>
    </row>
    <row r="11" spans="1:3">
      <c r="A11" s="46">
        <v>43517</v>
      </c>
      <c r="B11" s="47" t="s">
        <v>20</v>
      </c>
      <c r="C11" s="47" t="s">
        <v>21</v>
      </c>
    </row>
    <row r="12" spans="1:3">
      <c r="A12" s="46">
        <v>43518</v>
      </c>
      <c r="B12" s="47" t="s">
        <v>22</v>
      </c>
      <c r="C12" s="47" t="s">
        <v>23</v>
      </c>
    </row>
    <row r="13" spans="1:3">
      <c r="A13" s="46">
        <v>43518</v>
      </c>
      <c r="B13" s="47" t="s">
        <v>24</v>
      </c>
      <c r="C13" s="47" t="s">
        <v>25</v>
      </c>
    </row>
    <row r="14" spans="1:3">
      <c r="A14" s="46">
        <v>43518</v>
      </c>
      <c r="B14" s="47" t="s">
        <v>26</v>
      </c>
      <c r="C14" s="47" t="s">
        <v>27</v>
      </c>
    </row>
    <row r="15" spans="1:3">
      <c r="A15" s="46">
        <v>43518</v>
      </c>
      <c r="B15" s="52" t="s">
        <v>28</v>
      </c>
      <c r="C15" s="52" t="s">
        <v>29</v>
      </c>
    </row>
    <row r="16" spans="1:3">
      <c r="A16" s="46">
        <v>43518</v>
      </c>
      <c r="B16" s="46" t="s">
        <v>30</v>
      </c>
      <c r="C16" s="46" t="s">
        <v>31</v>
      </c>
    </row>
    <row r="17" spans="1:3">
      <c r="A17" s="46">
        <v>43518</v>
      </c>
      <c r="B17" s="52" t="s">
        <v>32</v>
      </c>
      <c r="C17" s="52" t="s">
        <v>33</v>
      </c>
    </row>
    <row r="18" spans="1:3">
      <c r="A18" s="46">
        <v>43518</v>
      </c>
      <c r="B18" s="52" t="s">
        <v>34</v>
      </c>
      <c r="C18" s="52" t="s">
        <v>35</v>
      </c>
    </row>
    <row r="19" spans="1:3">
      <c r="A19" s="46">
        <v>43518</v>
      </c>
      <c r="B19" s="52" t="s">
        <v>36</v>
      </c>
      <c r="C19" s="52" t="s">
        <v>37</v>
      </c>
    </row>
    <row r="20" spans="1:3">
      <c r="A20" s="46">
        <v>43522</v>
      </c>
      <c r="B20" s="52" t="s">
        <v>38</v>
      </c>
      <c r="C20" s="52" t="s">
        <v>39</v>
      </c>
    </row>
    <row r="21" spans="1:3">
      <c r="A21" s="46">
        <v>43522</v>
      </c>
      <c r="B21" s="52" t="s">
        <v>40</v>
      </c>
      <c r="C21" s="48" t="s">
        <v>41</v>
      </c>
    </row>
    <row r="22" spans="1:3">
      <c r="A22" s="46">
        <v>43523</v>
      </c>
      <c r="B22" s="47" t="s">
        <v>42</v>
      </c>
      <c r="C22" s="47" t="s">
        <v>43</v>
      </c>
    </row>
  </sheetData>
  <pageMargins left="0.699305555555556" right="0.699305555555556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zoomScale="85" zoomScaleNormal="85" workbookViewId="0">
      <selection activeCell="B17" sqref="B17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0.92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0.43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0.96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7" t="s">
        <v>58</v>
      </c>
      <c r="B4" s="17">
        <v>0.5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1.04</v>
      </c>
      <c r="H4" s="17">
        <v>8</v>
      </c>
      <c r="I4" s="17">
        <v>0.95</v>
      </c>
      <c r="J4" s="33">
        <f>(11-8)/11</f>
        <v>0.272727272727273</v>
      </c>
      <c r="K4" s="34">
        <v>0.6977</v>
      </c>
      <c r="L4" s="17" t="s">
        <v>59</v>
      </c>
    </row>
    <row r="5" spans="1:11">
      <c r="A5" s="2" t="s">
        <v>60</v>
      </c>
      <c r="B5" s="2">
        <v>0.43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0.96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1">
      <c r="A6" s="2" t="s">
        <v>62</v>
      </c>
      <c r="B6" s="2">
        <v>0.41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0.96</v>
      </c>
      <c r="H6" s="2" t="s">
        <v>55</v>
      </c>
      <c r="I6" s="2" t="s">
        <v>55</v>
      </c>
      <c r="J6" s="2" t="s">
        <v>55</v>
      </c>
      <c r="K6" s="2" t="s">
        <v>55</v>
      </c>
    </row>
    <row r="7" s="2" customFormat="1" spans="1:12">
      <c r="A7" s="2" t="s">
        <v>63</v>
      </c>
      <c r="B7" s="18">
        <v>0.4286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</v>
      </c>
      <c r="H7" s="2">
        <v>10</v>
      </c>
      <c r="I7" s="2">
        <v>1</v>
      </c>
      <c r="J7" s="20">
        <f>(11-10)/11</f>
        <v>0.0909090909090909</v>
      </c>
      <c r="K7" s="2" t="s">
        <v>55</v>
      </c>
      <c r="L7" s="2" t="s">
        <v>59</v>
      </c>
    </row>
    <row r="8" spans="1:12">
      <c r="A8" s="2" t="s">
        <v>64</v>
      </c>
      <c r="B8" s="2">
        <v>0.46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1.04</v>
      </c>
      <c r="H8" s="31">
        <v>9</v>
      </c>
      <c r="I8" s="2">
        <v>0.98</v>
      </c>
      <c r="J8" s="21">
        <f t="shared" ref="J8" si="0">(11-H8)/11*100</f>
        <v>18.1818181818182</v>
      </c>
      <c r="K8" s="21">
        <f>((3/4*9+4)-(3/4*H8+4))/(3/4*9+4)*100</f>
        <v>0</v>
      </c>
      <c r="L8" s="2" t="s">
        <v>59</v>
      </c>
    </row>
    <row r="9" spans="1:12">
      <c r="A9" s="2" t="s">
        <v>65</v>
      </c>
      <c r="B9" s="2">
        <v>0.53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1.03</v>
      </c>
      <c r="H9" s="2">
        <v>9.5</v>
      </c>
      <c r="I9" s="2">
        <v>1</v>
      </c>
      <c r="J9" s="21">
        <f t="shared" ref="J9" si="1">(11-H9)/11*100</f>
        <v>13.6363636363636</v>
      </c>
      <c r="K9" s="21" t="s">
        <v>86</v>
      </c>
      <c r="L9" s="2" t="s">
        <v>56</v>
      </c>
    </row>
    <row r="10" ht="15" spans="1:12">
      <c r="A10" s="5" t="s">
        <v>67</v>
      </c>
      <c r="B10" s="32">
        <v>0.43</v>
      </c>
      <c r="C10" s="2" t="s">
        <v>55</v>
      </c>
      <c r="D10" s="2" t="s">
        <v>55</v>
      </c>
      <c r="E10" s="2" t="s">
        <v>55</v>
      </c>
      <c r="F10" s="2" t="s">
        <v>55</v>
      </c>
      <c r="G10" s="32">
        <v>1</v>
      </c>
      <c r="H10" s="2" t="s">
        <v>55</v>
      </c>
      <c r="I10" s="2" t="s">
        <v>55</v>
      </c>
      <c r="J10" s="2" t="s">
        <v>55</v>
      </c>
      <c r="K10" s="2" t="s">
        <v>55</v>
      </c>
      <c r="L10" s="37" t="s">
        <v>68</v>
      </c>
    </row>
    <row r="11" s="17" customFormat="1" spans="1:12">
      <c r="A11" s="17" t="s">
        <v>87</v>
      </c>
      <c r="B11" s="17">
        <v>0.5</v>
      </c>
      <c r="C11" s="17" t="s">
        <v>71</v>
      </c>
      <c r="D11" s="17" t="s">
        <v>71</v>
      </c>
      <c r="E11" s="17" t="s">
        <v>71</v>
      </c>
      <c r="F11" s="17" t="s">
        <v>71</v>
      </c>
      <c r="G11" s="17">
        <v>1.0357</v>
      </c>
      <c r="H11" s="17">
        <v>9</v>
      </c>
      <c r="I11" s="17">
        <v>0.9821</v>
      </c>
      <c r="J11" s="17">
        <v>18.18</v>
      </c>
      <c r="K11" s="17">
        <v>0</v>
      </c>
      <c r="L11" s="17" t="s">
        <v>72</v>
      </c>
    </row>
    <row r="12" s="2" customFormat="1" spans="1:12">
      <c r="A12" s="5" t="s">
        <v>73</v>
      </c>
      <c r="B12" s="2">
        <v>0.4286</v>
      </c>
      <c r="C12" s="2" t="s">
        <v>71</v>
      </c>
      <c r="D12" s="2" t="s">
        <v>71</v>
      </c>
      <c r="E12" s="2" t="s">
        <v>71</v>
      </c>
      <c r="F12" s="2" t="s">
        <v>71</v>
      </c>
      <c r="G12" s="2">
        <v>0.9643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83</v>
      </c>
    </row>
    <row r="13" spans="1:12">
      <c r="A13" s="2" t="s">
        <v>74</v>
      </c>
      <c r="B13" s="2">
        <v>0.43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0.96</v>
      </c>
      <c r="H13" s="2" t="s">
        <v>55</v>
      </c>
      <c r="I13" s="2" t="s">
        <v>55</v>
      </c>
      <c r="J13" s="2" t="s">
        <v>55</v>
      </c>
      <c r="K13" s="2" t="s">
        <v>55</v>
      </c>
      <c r="L13" s="2"/>
    </row>
    <row r="14" spans="1:12">
      <c r="A14" s="5" t="s">
        <v>75</v>
      </c>
      <c r="B14" s="2">
        <v>0.43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0.96</v>
      </c>
      <c r="H14" s="2" t="s">
        <v>55</v>
      </c>
      <c r="I14" s="2" t="s">
        <v>55</v>
      </c>
      <c r="J14" s="2" t="s">
        <v>55</v>
      </c>
      <c r="K14" s="2" t="s">
        <v>55</v>
      </c>
      <c r="L14" s="5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B16" sqref="B16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0.92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0.43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0.96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7" t="s">
        <v>58</v>
      </c>
      <c r="B4" s="17">
        <v>0.5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1.04</v>
      </c>
      <c r="H4" s="17">
        <v>8</v>
      </c>
      <c r="I4" s="17">
        <v>0.95</v>
      </c>
      <c r="J4" s="33">
        <f>(11-8)/11</f>
        <v>0.272727272727273</v>
      </c>
      <c r="K4" s="34">
        <v>0.6977</v>
      </c>
      <c r="L4" s="17" t="s">
        <v>59</v>
      </c>
    </row>
    <row r="5" spans="1:11">
      <c r="A5" s="2" t="s">
        <v>60</v>
      </c>
      <c r="B5" s="2">
        <v>0.43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0.96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1">
      <c r="A6" s="2" t="s">
        <v>62</v>
      </c>
      <c r="B6" s="2">
        <v>0.41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0.96</v>
      </c>
      <c r="H6" s="2" t="s">
        <v>55</v>
      </c>
      <c r="I6" s="2" t="s">
        <v>55</v>
      </c>
      <c r="J6" s="2" t="s">
        <v>55</v>
      </c>
      <c r="K6" s="2" t="s">
        <v>55</v>
      </c>
    </row>
    <row r="7" s="2" customFormat="1" spans="1:12">
      <c r="A7" s="2" t="s">
        <v>63</v>
      </c>
      <c r="B7" s="18">
        <v>0.4286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</v>
      </c>
      <c r="H7" s="2">
        <v>10</v>
      </c>
      <c r="I7" s="2">
        <v>1</v>
      </c>
      <c r="J7" s="20">
        <f>(11-10)/11</f>
        <v>0.0909090909090909</v>
      </c>
      <c r="K7" s="2" t="s">
        <v>55</v>
      </c>
      <c r="L7" s="2" t="s">
        <v>59</v>
      </c>
    </row>
    <row r="8" spans="1:12">
      <c r="A8" s="2" t="s">
        <v>64</v>
      </c>
      <c r="B8" s="2">
        <v>0.46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59</v>
      </c>
    </row>
    <row r="9" spans="1:12">
      <c r="A9" s="2" t="s">
        <v>65</v>
      </c>
      <c r="B9" s="2">
        <v>0.53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1.03</v>
      </c>
      <c r="H9" s="2">
        <v>9.5</v>
      </c>
      <c r="I9" s="2">
        <v>1</v>
      </c>
      <c r="J9" s="36">
        <f>(11-H9)/11</f>
        <v>0.136363636363636</v>
      </c>
      <c r="K9" s="2" t="s">
        <v>55</v>
      </c>
      <c r="L9" s="2" t="s">
        <v>56</v>
      </c>
    </row>
    <row r="10" s="22" customFormat="1" spans="1:12">
      <c r="A10" s="22" t="s">
        <v>80</v>
      </c>
      <c r="B10" s="22">
        <v>0.45</v>
      </c>
      <c r="C10" s="22" t="s">
        <v>55</v>
      </c>
      <c r="D10" s="22" t="s">
        <v>55</v>
      </c>
      <c r="E10" s="22" t="s">
        <v>55</v>
      </c>
      <c r="F10" s="22" t="s">
        <v>55</v>
      </c>
      <c r="G10" s="22">
        <v>1.02</v>
      </c>
      <c r="H10" s="22">
        <v>9</v>
      </c>
      <c r="I10" s="22">
        <v>0.96</v>
      </c>
      <c r="J10" s="26">
        <v>0.1818</v>
      </c>
      <c r="K10" s="27">
        <v>0</v>
      </c>
      <c r="L10" s="22" t="s">
        <v>59</v>
      </c>
    </row>
    <row r="11" ht="15" spans="1:12">
      <c r="A11" s="5" t="s">
        <v>67</v>
      </c>
      <c r="B11" s="32">
        <v>0.43</v>
      </c>
      <c r="C11" s="2" t="s">
        <v>55</v>
      </c>
      <c r="D11" s="2" t="s">
        <v>55</v>
      </c>
      <c r="E11" s="2" t="s">
        <v>55</v>
      </c>
      <c r="F11" s="2" t="s">
        <v>55</v>
      </c>
      <c r="G11" s="32">
        <v>1</v>
      </c>
      <c r="H11" s="2" t="s">
        <v>55</v>
      </c>
      <c r="I11" s="2" t="s">
        <v>55</v>
      </c>
      <c r="J11" s="2" t="s">
        <v>55</v>
      </c>
      <c r="K11" s="2" t="s">
        <v>55</v>
      </c>
      <c r="L11" s="37" t="s">
        <v>68</v>
      </c>
    </row>
    <row r="12" s="17" customFormat="1" spans="1:12">
      <c r="A12" s="17" t="s">
        <v>87</v>
      </c>
      <c r="B12" s="17">
        <v>0.5</v>
      </c>
      <c r="C12" s="17" t="s">
        <v>71</v>
      </c>
      <c r="D12" s="17" t="s">
        <v>71</v>
      </c>
      <c r="E12" s="17" t="s">
        <v>71</v>
      </c>
      <c r="F12" s="17" t="s">
        <v>71</v>
      </c>
      <c r="G12" s="17">
        <v>1.0357</v>
      </c>
      <c r="H12" s="17">
        <v>9</v>
      </c>
      <c r="I12" s="17">
        <v>0.9821</v>
      </c>
      <c r="J12" s="17">
        <v>18.18</v>
      </c>
      <c r="K12" s="17">
        <v>0</v>
      </c>
      <c r="L12" s="17" t="s">
        <v>72</v>
      </c>
    </row>
    <row r="13" s="2" customFormat="1" spans="1:12">
      <c r="A13" s="5" t="s">
        <v>73</v>
      </c>
      <c r="B13" s="2">
        <v>0.4286</v>
      </c>
      <c r="C13" s="2" t="s">
        <v>71</v>
      </c>
      <c r="D13" s="2" t="s">
        <v>71</v>
      </c>
      <c r="E13" s="2" t="s">
        <v>71</v>
      </c>
      <c r="F13" s="2" t="s">
        <v>71</v>
      </c>
      <c r="G13" s="2">
        <v>0.9643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83</v>
      </c>
    </row>
    <row r="14" spans="1:12">
      <c r="A14" s="2" t="s">
        <v>74</v>
      </c>
      <c r="B14" s="2">
        <v>0.43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0.96</v>
      </c>
      <c r="H14" s="2" t="s">
        <v>55</v>
      </c>
      <c r="I14" s="2" t="s">
        <v>55</v>
      </c>
      <c r="J14" s="2" t="s">
        <v>55</v>
      </c>
      <c r="K14" s="2" t="s">
        <v>55</v>
      </c>
      <c r="L14" s="2"/>
    </row>
    <row r="15" spans="1:12">
      <c r="A15" s="5" t="s">
        <v>75</v>
      </c>
      <c r="B15" s="2">
        <v>0.43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0.96</v>
      </c>
      <c r="H15" s="2" t="s">
        <v>55</v>
      </c>
      <c r="I15" s="2" t="s">
        <v>55</v>
      </c>
      <c r="J15" s="2" t="s">
        <v>55</v>
      </c>
      <c r="K15" s="2" t="s">
        <v>55</v>
      </c>
      <c r="L15" s="2" t="s">
        <v>56</v>
      </c>
    </row>
    <row r="16" s="23" customFormat="1" spans="1:12">
      <c r="A16" s="23" t="s">
        <v>81</v>
      </c>
      <c r="B16" s="23">
        <v>0.43</v>
      </c>
      <c r="C16" s="23" t="s">
        <v>55</v>
      </c>
      <c r="D16" s="23" t="s">
        <v>55</v>
      </c>
      <c r="E16" s="23" t="s">
        <v>55</v>
      </c>
      <c r="F16" s="23" t="s">
        <v>55</v>
      </c>
      <c r="G16" s="23">
        <v>0.96</v>
      </c>
      <c r="H16" s="5" t="s">
        <v>55</v>
      </c>
      <c r="I16" s="5" t="s">
        <v>55</v>
      </c>
      <c r="J16" s="5" t="s">
        <v>55</v>
      </c>
      <c r="K16" s="5" t="s">
        <v>55</v>
      </c>
      <c r="L16" s="23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zoomScale="85" zoomScaleNormal="85" workbookViewId="0">
      <selection activeCell="D17" sqref="D17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0.49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1.12</v>
      </c>
      <c r="H2" s="2">
        <v>8</v>
      </c>
      <c r="I2" s="21">
        <v>1</v>
      </c>
      <c r="J2" s="21">
        <f>3/11*100</f>
        <v>27.2727272727273</v>
      </c>
      <c r="K2" s="2">
        <v>7</v>
      </c>
      <c r="L2" s="2" t="s">
        <v>56</v>
      </c>
    </row>
    <row r="3" spans="1:12">
      <c r="A3" s="2" t="s">
        <v>57</v>
      </c>
      <c r="B3" s="2">
        <v>0.5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1.13</v>
      </c>
      <c r="H3" s="2">
        <v>7</v>
      </c>
      <c r="I3" s="2">
        <v>0.95</v>
      </c>
      <c r="J3" s="2">
        <v>36.36</v>
      </c>
      <c r="K3" s="2">
        <v>13.95</v>
      </c>
      <c r="L3" s="2"/>
    </row>
    <row r="4" spans="1:12">
      <c r="A4" s="17" t="s">
        <v>58</v>
      </c>
      <c r="B4" s="17">
        <v>0.57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1.2</v>
      </c>
      <c r="H4" s="17">
        <v>7</v>
      </c>
      <c r="I4" s="17">
        <v>1</v>
      </c>
      <c r="J4" s="33">
        <f>(11-7)/11</f>
        <v>0.363636363636364</v>
      </c>
      <c r="K4" s="34">
        <v>0.1395</v>
      </c>
      <c r="L4" s="2" t="s">
        <v>59</v>
      </c>
    </row>
    <row r="5" spans="1:11">
      <c r="A5" s="2" t="s">
        <v>60</v>
      </c>
      <c r="B5" s="2">
        <v>0.5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1.13</v>
      </c>
      <c r="H5" s="2">
        <v>6.5</v>
      </c>
      <c r="I5" s="2">
        <v>0.94</v>
      </c>
      <c r="J5" s="19">
        <v>0.4091</v>
      </c>
      <c r="K5" s="19">
        <v>0.1744</v>
      </c>
    </row>
    <row r="6" spans="1:12">
      <c r="A6" s="2" t="s">
        <v>62</v>
      </c>
      <c r="B6" s="2">
        <v>0.49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1.12</v>
      </c>
      <c r="H6" s="2">
        <v>8</v>
      </c>
      <c r="I6" s="2">
        <v>0.99</v>
      </c>
      <c r="J6" s="35">
        <v>0.272727272727273</v>
      </c>
      <c r="K6" s="35">
        <v>0.0697674418604651</v>
      </c>
      <c r="L6" s="2" t="s">
        <v>59</v>
      </c>
    </row>
    <row r="7" s="2" customFormat="1" spans="1:12">
      <c r="A7" s="2" t="s">
        <v>63</v>
      </c>
      <c r="B7" s="18">
        <v>0.5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1.125</v>
      </c>
      <c r="H7" s="2">
        <v>7</v>
      </c>
      <c r="I7" s="2">
        <v>0.9446</v>
      </c>
      <c r="J7" s="36">
        <f>(11-7)/11</f>
        <v>0.363636363636364</v>
      </c>
      <c r="K7" s="19">
        <v>0.1395</v>
      </c>
      <c r="L7" s="2" t="s">
        <v>59</v>
      </c>
    </row>
    <row r="8" spans="1:12">
      <c r="A8" s="2" t="s">
        <v>64</v>
      </c>
      <c r="B8" s="2">
        <v>0.5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1.13</v>
      </c>
      <c r="H8" s="31">
        <v>7</v>
      </c>
      <c r="I8" s="2">
        <v>0.95</v>
      </c>
      <c r="J8" s="21">
        <f t="shared" ref="J8" si="0">(11-H8)/11*100</f>
        <v>36.3636363636364</v>
      </c>
      <c r="K8" s="21">
        <f t="shared" ref="K8" si="1">((3/4*9+4)-(3/4*H8+4))/(3/4*9+4)*100</f>
        <v>13.953488372093</v>
      </c>
      <c r="L8" s="2" t="s">
        <v>59</v>
      </c>
    </row>
    <row r="9" spans="1:12">
      <c r="A9" s="2" t="s">
        <v>65</v>
      </c>
      <c r="B9" s="2">
        <v>0.6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1.22</v>
      </c>
      <c r="H9" s="2">
        <v>6.75</v>
      </c>
      <c r="I9" s="2">
        <v>1</v>
      </c>
      <c r="J9" s="21">
        <f t="shared" ref="J9" si="2">(11-H9)/11*100</f>
        <v>38.6363636363636</v>
      </c>
      <c r="K9" s="21">
        <f t="shared" ref="K9" si="3">((3/4*9+4)-(3/4*H9+4))/(3/4*9+4)*100</f>
        <v>15.6976744186047</v>
      </c>
      <c r="L9" s="2" t="s">
        <v>56</v>
      </c>
    </row>
    <row r="10" ht="15" spans="1:12">
      <c r="A10" s="5" t="s">
        <v>67</v>
      </c>
      <c r="B10" s="32">
        <v>0.5</v>
      </c>
      <c r="C10" s="2" t="s">
        <v>55</v>
      </c>
      <c r="D10" s="2" t="s">
        <v>55</v>
      </c>
      <c r="E10" s="2" t="s">
        <v>55</v>
      </c>
      <c r="F10" s="2" t="s">
        <v>55</v>
      </c>
      <c r="G10" s="32">
        <v>1.125</v>
      </c>
      <c r="H10" s="32">
        <v>7</v>
      </c>
      <c r="I10" s="32">
        <v>0.929</v>
      </c>
      <c r="J10" s="32">
        <v>36.4</v>
      </c>
      <c r="K10" s="32">
        <v>14</v>
      </c>
      <c r="L10" s="37" t="s">
        <v>68</v>
      </c>
    </row>
    <row r="11" s="17" customFormat="1" spans="1:12">
      <c r="A11" s="17" t="s">
        <v>70</v>
      </c>
      <c r="B11" s="17">
        <v>0.5714</v>
      </c>
      <c r="C11" s="17" t="s">
        <v>71</v>
      </c>
      <c r="D11" s="17" t="s">
        <v>71</v>
      </c>
      <c r="E11" s="17" t="s">
        <v>71</v>
      </c>
      <c r="F11" s="17" t="s">
        <v>71</v>
      </c>
      <c r="G11" s="17">
        <v>1.1964</v>
      </c>
      <c r="H11" s="17">
        <v>6</v>
      </c>
      <c r="I11" s="17">
        <v>1</v>
      </c>
      <c r="J11" s="17">
        <v>45.45</v>
      </c>
      <c r="K11" s="17">
        <v>20.93</v>
      </c>
      <c r="L11" s="17" t="s">
        <v>72</v>
      </c>
    </row>
    <row r="12" s="2" customFormat="1" spans="1:12">
      <c r="A12" s="5" t="s">
        <v>73</v>
      </c>
      <c r="B12" s="2">
        <v>0.5</v>
      </c>
      <c r="C12" s="2" t="s">
        <v>71</v>
      </c>
      <c r="D12" s="2" t="s">
        <v>71</v>
      </c>
      <c r="E12" s="2" t="s">
        <v>71</v>
      </c>
      <c r="F12" s="2" t="s">
        <v>71</v>
      </c>
      <c r="G12" s="2">
        <v>1.125</v>
      </c>
      <c r="H12" s="2">
        <v>7</v>
      </c>
      <c r="I12" s="2">
        <v>0.9464</v>
      </c>
      <c r="J12" s="21">
        <f t="shared" ref="J12:J13" si="4">(11-H12)/11*100</f>
        <v>36.3636363636364</v>
      </c>
      <c r="K12" s="21">
        <f t="shared" ref="K12:K13" si="5">((3/4*9+4)-(3/4*H12+4))/(3/4*9+4)*100</f>
        <v>13.953488372093</v>
      </c>
      <c r="L12" s="2" t="s">
        <v>72</v>
      </c>
    </row>
    <row r="13" spans="1:12">
      <c r="A13" s="2" t="s">
        <v>74</v>
      </c>
      <c r="B13" s="2">
        <v>0.5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1.13</v>
      </c>
      <c r="H13" s="2">
        <v>7</v>
      </c>
      <c r="I13" s="2">
        <v>0.95</v>
      </c>
      <c r="J13" s="21">
        <f t="shared" si="4"/>
        <v>36.3636363636364</v>
      </c>
      <c r="K13" s="21">
        <f t="shared" si="5"/>
        <v>13.953488372093</v>
      </c>
      <c r="L13" s="2" t="s">
        <v>59</v>
      </c>
    </row>
    <row r="14" spans="1:12">
      <c r="A14" s="5" t="s">
        <v>75</v>
      </c>
      <c r="B14" s="2">
        <v>0.5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1.13</v>
      </c>
      <c r="H14" s="2">
        <v>7</v>
      </c>
      <c r="I14" s="2">
        <v>0.95</v>
      </c>
      <c r="J14" s="36">
        <f>(11-7)/11</f>
        <v>0.363636363636364</v>
      </c>
      <c r="K14" s="19">
        <v>0.1395</v>
      </c>
      <c r="L14" s="2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C20" sqref="C20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0.49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1.12</v>
      </c>
      <c r="H2" s="21">
        <v>8</v>
      </c>
      <c r="I2" s="21">
        <v>0.96</v>
      </c>
      <c r="J2" s="21">
        <f>3/11*100</f>
        <v>27.2727272727273</v>
      </c>
      <c r="K2" s="21">
        <v>7</v>
      </c>
      <c r="L2" s="2" t="s">
        <v>56</v>
      </c>
    </row>
    <row r="3" spans="1:12">
      <c r="A3" s="2" t="s">
        <v>57</v>
      </c>
      <c r="B3" s="2">
        <v>0.5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1.13</v>
      </c>
      <c r="H3" s="2">
        <v>8</v>
      </c>
      <c r="I3" s="2">
        <v>0.98</v>
      </c>
      <c r="J3" s="2">
        <v>27.27</v>
      </c>
      <c r="K3" s="2">
        <v>6.98</v>
      </c>
      <c r="L3" s="2"/>
    </row>
    <row r="4" spans="1:12">
      <c r="A4" s="17" t="s">
        <v>58</v>
      </c>
      <c r="B4" s="17">
        <v>0.57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1.2</v>
      </c>
      <c r="H4" s="17">
        <v>7</v>
      </c>
      <c r="I4" s="17">
        <v>1</v>
      </c>
      <c r="J4" s="33">
        <f>(11-7)/11</f>
        <v>0.363636363636364</v>
      </c>
      <c r="K4" s="34">
        <v>0.1395</v>
      </c>
      <c r="L4" s="2" t="s">
        <v>59</v>
      </c>
    </row>
    <row r="5" spans="1:11">
      <c r="A5" s="2" t="s">
        <v>60</v>
      </c>
      <c r="B5" s="2">
        <v>0.5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1.13</v>
      </c>
      <c r="H5" s="2">
        <v>8</v>
      </c>
      <c r="I5" s="2">
        <v>0.96</v>
      </c>
      <c r="J5" s="19">
        <v>0.2727</v>
      </c>
      <c r="K5" s="19">
        <v>0.0698</v>
      </c>
    </row>
    <row r="6" spans="1:12">
      <c r="A6" s="2" t="s">
        <v>62</v>
      </c>
      <c r="B6" s="2">
        <v>0.5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1.12</v>
      </c>
      <c r="H6" s="2">
        <v>8</v>
      </c>
      <c r="I6" s="2">
        <v>0.96</v>
      </c>
      <c r="J6" s="35">
        <v>0.272727272727273</v>
      </c>
      <c r="K6" s="35">
        <v>0.0697674418604651</v>
      </c>
      <c r="L6" s="2" t="s">
        <v>59</v>
      </c>
    </row>
    <row r="7" s="2" customFormat="1" spans="1:12">
      <c r="A7" s="2" t="s">
        <v>63</v>
      </c>
      <c r="B7" s="18">
        <v>0.5</v>
      </c>
      <c r="C7" s="2" t="s">
        <v>55</v>
      </c>
      <c r="D7" s="2" t="s">
        <v>55</v>
      </c>
      <c r="E7" s="2" t="s">
        <v>55</v>
      </c>
      <c r="F7" s="2" t="s">
        <v>55</v>
      </c>
      <c r="G7" s="30">
        <v>1.125</v>
      </c>
      <c r="H7" s="2">
        <v>7</v>
      </c>
      <c r="I7" s="2">
        <v>0.9464</v>
      </c>
      <c r="J7" s="36">
        <f>(11-7)/11</f>
        <v>0.363636363636364</v>
      </c>
      <c r="K7" s="19">
        <v>0.1395</v>
      </c>
      <c r="L7" s="2" t="s">
        <v>59</v>
      </c>
    </row>
    <row r="8" spans="1:12">
      <c r="A8" s="2" t="s">
        <v>64</v>
      </c>
      <c r="B8" s="2">
        <v>0.5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1.13</v>
      </c>
      <c r="H8" s="31">
        <v>8</v>
      </c>
      <c r="I8" s="2">
        <v>0.98</v>
      </c>
      <c r="J8" s="21">
        <f>(11-H8)/11*100</f>
        <v>27.2727272727273</v>
      </c>
      <c r="K8" s="21">
        <f t="shared" ref="K8" si="0">((3/4*9+4)-(3/4*H8+4))/(3/4*9+4)*100</f>
        <v>6.97674418604651</v>
      </c>
      <c r="L8" s="2" t="s">
        <v>59</v>
      </c>
    </row>
    <row r="9" spans="1:12">
      <c r="A9" s="2" t="s">
        <v>65</v>
      </c>
      <c r="B9" s="2">
        <v>0.6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1.22</v>
      </c>
      <c r="H9" s="2">
        <v>6.75</v>
      </c>
      <c r="I9" s="2">
        <v>1</v>
      </c>
      <c r="J9" s="21">
        <f>(11-H9)/11*100</f>
        <v>38.6363636363636</v>
      </c>
      <c r="K9" s="21">
        <f t="shared" ref="K9" si="1">((3/4*9+4)-(3/4*H9+4))/(3/4*9+4)*100</f>
        <v>15.6976744186047</v>
      </c>
      <c r="L9" s="2" t="s">
        <v>56</v>
      </c>
    </row>
    <row r="10" s="22" customFormat="1" spans="1:12">
      <c r="A10" s="22" t="s">
        <v>80</v>
      </c>
      <c r="B10" s="22">
        <v>0.52</v>
      </c>
      <c r="C10" s="22" t="s">
        <v>55</v>
      </c>
      <c r="D10" s="22" t="s">
        <v>55</v>
      </c>
      <c r="E10" s="22" t="s">
        <v>55</v>
      </c>
      <c r="F10" s="22" t="s">
        <v>55</v>
      </c>
      <c r="G10" s="22">
        <v>1.21</v>
      </c>
      <c r="H10" s="22">
        <v>6</v>
      </c>
      <c r="I10" s="22">
        <v>0.98</v>
      </c>
      <c r="J10" s="26">
        <v>0.4545</v>
      </c>
      <c r="K10" s="26">
        <v>0.2093</v>
      </c>
      <c r="L10" s="22" t="s">
        <v>56</v>
      </c>
    </row>
    <row r="11" ht="15" spans="1:12">
      <c r="A11" s="5" t="s">
        <v>67</v>
      </c>
      <c r="B11" s="32">
        <v>0.5</v>
      </c>
      <c r="C11" s="2" t="s">
        <v>55</v>
      </c>
      <c r="D11" s="2" t="s">
        <v>55</v>
      </c>
      <c r="E11" s="2" t="s">
        <v>55</v>
      </c>
      <c r="F11" s="2" t="s">
        <v>55</v>
      </c>
      <c r="G11" s="32">
        <v>1.125</v>
      </c>
      <c r="H11" s="32">
        <v>7</v>
      </c>
      <c r="I11" s="32">
        <v>0.946</v>
      </c>
      <c r="J11" s="32">
        <v>36.4</v>
      </c>
      <c r="K11" s="32">
        <v>14</v>
      </c>
      <c r="L11" s="37" t="s">
        <v>68</v>
      </c>
    </row>
    <row r="12" s="17" customFormat="1" spans="1:12">
      <c r="A12" s="17" t="s">
        <v>70</v>
      </c>
      <c r="B12" s="17">
        <v>0.5714</v>
      </c>
      <c r="C12" s="17" t="s">
        <v>71</v>
      </c>
      <c r="D12" s="17" t="s">
        <v>71</v>
      </c>
      <c r="E12" s="17" t="s">
        <v>71</v>
      </c>
      <c r="F12" s="17" t="s">
        <v>71</v>
      </c>
      <c r="G12" s="17">
        <v>1.1964</v>
      </c>
      <c r="H12" s="17">
        <v>6</v>
      </c>
      <c r="I12" s="17">
        <v>1</v>
      </c>
      <c r="J12" s="17">
        <v>45.45</v>
      </c>
      <c r="K12" s="17">
        <v>20.93</v>
      </c>
      <c r="L12" s="17" t="s">
        <v>72</v>
      </c>
    </row>
    <row r="13" s="2" customFormat="1" spans="1:12">
      <c r="A13" s="5" t="s">
        <v>73</v>
      </c>
      <c r="B13" s="2">
        <v>0.5</v>
      </c>
      <c r="C13" s="2" t="s">
        <v>71</v>
      </c>
      <c r="D13" s="2" t="s">
        <v>71</v>
      </c>
      <c r="E13" s="2" t="s">
        <v>71</v>
      </c>
      <c r="F13" s="2" t="s">
        <v>71</v>
      </c>
      <c r="G13" s="2">
        <v>1.125</v>
      </c>
      <c r="H13" s="2">
        <v>8</v>
      </c>
      <c r="I13" s="2">
        <v>0.9821</v>
      </c>
      <c r="J13" s="21">
        <f>(11-H13)/11*100</f>
        <v>27.2727272727273</v>
      </c>
      <c r="K13" s="21">
        <f t="shared" ref="K13:K14" si="2">((3/4*9+4)-(3/4*H13+4))/(3/4*9+4)*100</f>
        <v>6.97674418604651</v>
      </c>
      <c r="L13" s="2" t="s">
        <v>72</v>
      </c>
    </row>
    <row r="14" spans="1:12">
      <c r="A14" s="2" t="s">
        <v>74</v>
      </c>
      <c r="B14" s="2">
        <v>0.5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1.13</v>
      </c>
      <c r="H14" s="2">
        <v>8</v>
      </c>
      <c r="I14" s="2">
        <v>0.98</v>
      </c>
      <c r="J14" s="21">
        <f t="shared" ref="J14" si="3">(11-H14)/11*100</f>
        <v>27.2727272727273</v>
      </c>
      <c r="K14" s="21">
        <f t="shared" si="2"/>
        <v>6.97674418604651</v>
      </c>
      <c r="L14" s="2" t="s">
        <v>59</v>
      </c>
    </row>
    <row r="15" spans="1:12">
      <c r="A15" s="5" t="s">
        <v>75</v>
      </c>
      <c r="B15" s="2">
        <v>0.5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1.13</v>
      </c>
      <c r="H15" s="2">
        <v>7</v>
      </c>
      <c r="I15" s="2">
        <v>0.95</v>
      </c>
      <c r="J15" s="36">
        <f>(11-7)/11</f>
        <v>0.363636363636364</v>
      </c>
      <c r="K15" s="19">
        <v>0.1395</v>
      </c>
      <c r="L15" s="2" t="s">
        <v>59</v>
      </c>
    </row>
    <row r="16" s="23" customFormat="1" spans="1:12">
      <c r="A16" s="23" t="s">
        <v>81</v>
      </c>
      <c r="B16" s="23">
        <v>0.5</v>
      </c>
      <c r="C16" s="23" t="s">
        <v>55</v>
      </c>
      <c r="D16" s="23" t="s">
        <v>55</v>
      </c>
      <c r="E16" s="23" t="s">
        <v>55</v>
      </c>
      <c r="F16" s="23" t="s">
        <v>55</v>
      </c>
      <c r="G16" s="23">
        <v>1.13</v>
      </c>
      <c r="H16" s="23">
        <v>8</v>
      </c>
      <c r="I16" s="23">
        <v>0.98</v>
      </c>
      <c r="J16" s="28">
        <v>0.2727</v>
      </c>
      <c r="K16" s="28">
        <v>0.0698</v>
      </c>
      <c r="L16" s="23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H24" sqref="H24"/>
    </sheetView>
  </sheetViews>
  <sheetFormatPr defaultColWidth="9" defaultRowHeight="13.5" outlineLevelRow="6"/>
  <cols>
    <col min="1" max="1" width="17.775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57</v>
      </c>
      <c r="B2" s="2">
        <v>0.41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1.06</v>
      </c>
      <c r="H2" s="2">
        <v>31</v>
      </c>
      <c r="I2" s="2">
        <v>1</v>
      </c>
      <c r="J2" s="2">
        <v>13.89</v>
      </c>
      <c r="K2" s="2" t="s">
        <v>88</v>
      </c>
      <c r="L2" s="2"/>
    </row>
    <row r="3" spans="1:11">
      <c r="A3" s="2" t="s">
        <v>60</v>
      </c>
      <c r="B3" s="2">
        <v>0.41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1.06</v>
      </c>
      <c r="H3" s="2">
        <v>20</v>
      </c>
      <c r="I3" s="2">
        <v>0.85</v>
      </c>
      <c r="J3" s="19">
        <v>0.4444</v>
      </c>
      <c r="K3" s="19">
        <v>0</v>
      </c>
    </row>
    <row r="4" ht="27" spans="1:11">
      <c r="A4" s="2" t="s">
        <v>64</v>
      </c>
      <c r="B4" s="2">
        <v>0.43</v>
      </c>
      <c r="C4" s="2" t="s">
        <v>55</v>
      </c>
      <c r="D4" s="2" t="s">
        <v>55</v>
      </c>
      <c r="E4" s="2" t="s">
        <v>55</v>
      </c>
      <c r="F4" s="2" t="s">
        <v>55</v>
      </c>
      <c r="G4" s="2">
        <v>1.06</v>
      </c>
      <c r="H4" s="2">
        <v>24</v>
      </c>
      <c r="I4" s="2">
        <v>0.92</v>
      </c>
      <c r="J4" s="21">
        <f>(36-H4)/36*100</f>
        <v>33.3333333333333</v>
      </c>
      <c r="K4" s="25" t="s">
        <v>89</v>
      </c>
    </row>
    <row r="5" s="17" customFormat="1" spans="1:11">
      <c r="A5" s="17" t="s">
        <v>70</v>
      </c>
      <c r="B5" s="17">
        <v>0.5</v>
      </c>
      <c r="C5" s="17" t="s">
        <v>71</v>
      </c>
      <c r="D5" s="17" t="s">
        <v>71</v>
      </c>
      <c r="E5" s="17" t="s">
        <v>71</v>
      </c>
      <c r="F5" s="17" t="s">
        <v>71</v>
      </c>
      <c r="G5" s="17">
        <v>1.1339</v>
      </c>
      <c r="H5" s="17">
        <v>20</v>
      </c>
      <c r="I5" s="17">
        <v>0.9196</v>
      </c>
      <c r="J5" s="17">
        <v>44.44</v>
      </c>
      <c r="K5" s="17">
        <v>0</v>
      </c>
    </row>
    <row r="6" s="2" customFormat="1" spans="1:11">
      <c r="A6" s="5" t="s">
        <v>73</v>
      </c>
      <c r="B6" s="2">
        <v>0.4286</v>
      </c>
      <c r="C6" s="2" t="s">
        <v>71</v>
      </c>
      <c r="D6" s="2" t="s">
        <v>71</v>
      </c>
      <c r="E6" s="2" t="s">
        <v>71</v>
      </c>
      <c r="F6" s="2" t="s">
        <v>71</v>
      </c>
      <c r="G6" s="2">
        <v>1.0625</v>
      </c>
      <c r="H6" s="2">
        <v>20</v>
      </c>
      <c r="I6" s="2">
        <v>0.8482</v>
      </c>
      <c r="J6" s="2">
        <v>44.44</v>
      </c>
      <c r="K6" s="2">
        <v>0</v>
      </c>
    </row>
    <row r="7" ht="27" spans="1:12">
      <c r="A7" s="2" t="s">
        <v>74</v>
      </c>
      <c r="B7" s="2">
        <v>0.43</v>
      </c>
      <c r="C7" s="2" t="s">
        <v>55</v>
      </c>
      <c r="D7" s="2" t="s">
        <v>55</v>
      </c>
      <c r="E7" s="2" t="s">
        <v>55</v>
      </c>
      <c r="F7" s="2" t="s">
        <v>55</v>
      </c>
      <c r="G7" s="2">
        <v>1.06</v>
      </c>
      <c r="H7" s="2">
        <v>24</v>
      </c>
      <c r="I7" s="2">
        <v>0.92</v>
      </c>
      <c r="J7" s="21">
        <f>(36-H7)/36*100</f>
        <v>33.3333333333333</v>
      </c>
      <c r="K7" s="25" t="s">
        <v>89</v>
      </c>
      <c r="L7" s="2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zoomScale="85" zoomScaleNormal="85" workbookViewId="0">
      <selection activeCell="E18" sqref="E18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57</v>
      </c>
      <c r="B2" s="2">
        <v>0.41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1.06</v>
      </c>
      <c r="H2" s="2">
        <v>31</v>
      </c>
      <c r="I2" s="2">
        <v>1</v>
      </c>
      <c r="J2" s="2">
        <v>13.89</v>
      </c>
      <c r="K2" s="2" t="s">
        <v>88</v>
      </c>
      <c r="L2" s="2"/>
    </row>
    <row r="3" spans="1:11">
      <c r="A3" s="2" t="s">
        <v>60</v>
      </c>
      <c r="B3" s="2">
        <v>0.41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1.06</v>
      </c>
      <c r="H3" s="2">
        <v>20</v>
      </c>
      <c r="I3" s="2">
        <v>0.85</v>
      </c>
      <c r="J3" s="19">
        <v>0.4444</v>
      </c>
      <c r="K3" s="19">
        <v>0</v>
      </c>
    </row>
    <row r="4" s="2" customFormat="1" spans="1:12">
      <c r="A4" s="2" t="s">
        <v>63</v>
      </c>
      <c r="B4" s="18">
        <v>0.4107</v>
      </c>
      <c r="C4" s="2" t="s">
        <v>61</v>
      </c>
      <c r="D4" s="2" t="s">
        <v>55</v>
      </c>
      <c r="E4" s="2" t="s">
        <v>61</v>
      </c>
      <c r="F4" s="2" t="s">
        <v>61</v>
      </c>
      <c r="G4" s="18">
        <v>1.0714</v>
      </c>
      <c r="H4" s="2">
        <v>25</v>
      </c>
      <c r="I4" s="2">
        <v>0.9375</v>
      </c>
      <c r="J4" s="20">
        <f>(36-25)/36</f>
        <v>0.305555555555556</v>
      </c>
      <c r="K4" s="24">
        <v>0</v>
      </c>
      <c r="L4" s="2" t="s">
        <v>59</v>
      </c>
    </row>
    <row r="5" ht="27" spans="1:11">
      <c r="A5" s="2" t="s">
        <v>64</v>
      </c>
      <c r="B5" s="2">
        <v>0.43</v>
      </c>
      <c r="C5" s="2" t="s">
        <v>55</v>
      </c>
      <c r="D5" s="2" t="s">
        <v>55</v>
      </c>
      <c r="E5" s="2" t="s">
        <v>55</v>
      </c>
      <c r="F5" s="2" t="s">
        <v>55</v>
      </c>
      <c r="G5" s="2">
        <v>1.06</v>
      </c>
      <c r="H5" s="2">
        <v>24</v>
      </c>
      <c r="I5" s="2">
        <v>0.92</v>
      </c>
      <c r="J5" s="21">
        <f t="shared" ref="J5" si="0">(36-H5)/36*100</f>
        <v>33.3333333333333</v>
      </c>
      <c r="K5" s="25" t="s">
        <v>89</v>
      </c>
    </row>
    <row r="6" s="22" customFormat="1" spans="1:12">
      <c r="A6" s="22" t="s">
        <v>80</v>
      </c>
      <c r="B6" s="22">
        <v>0.43</v>
      </c>
      <c r="C6" s="22" t="s">
        <v>55</v>
      </c>
      <c r="D6" s="22" t="s">
        <v>55</v>
      </c>
      <c r="E6" s="22" t="s">
        <v>55</v>
      </c>
      <c r="F6" s="22" t="s">
        <v>55</v>
      </c>
      <c r="G6" s="22">
        <v>1.03</v>
      </c>
      <c r="H6" s="22">
        <v>20</v>
      </c>
      <c r="I6" s="22">
        <v>0.86</v>
      </c>
      <c r="J6" s="26">
        <v>0.4444</v>
      </c>
      <c r="K6" s="27">
        <v>0</v>
      </c>
      <c r="L6" s="22" t="s">
        <v>59</v>
      </c>
    </row>
    <row r="7" s="17" customFormat="1" spans="1:11">
      <c r="A7" s="17" t="s">
        <v>70</v>
      </c>
      <c r="B7" s="17">
        <v>0.5</v>
      </c>
      <c r="C7" s="17" t="s">
        <v>71</v>
      </c>
      <c r="D7" s="17" t="s">
        <v>71</v>
      </c>
      <c r="E7" s="17" t="s">
        <v>71</v>
      </c>
      <c r="F7" s="17" t="s">
        <v>71</v>
      </c>
      <c r="G7" s="17">
        <v>1.1339</v>
      </c>
      <c r="H7" s="17">
        <v>20</v>
      </c>
      <c r="I7" s="17">
        <v>0.9196</v>
      </c>
      <c r="J7" s="17">
        <v>44.44</v>
      </c>
      <c r="K7" s="17">
        <v>0</v>
      </c>
    </row>
    <row r="8" s="2" customFormat="1" spans="1:11">
      <c r="A8" s="5" t="s">
        <v>73</v>
      </c>
      <c r="B8" s="2">
        <v>0.4286</v>
      </c>
      <c r="C8" t="s">
        <v>71</v>
      </c>
      <c r="D8" t="s">
        <v>71</v>
      </c>
      <c r="E8" t="s">
        <v>71</v>
      </c>
      <c r="F8" t="s">
        <v>71</v>
      </c>
      <c r="G8" s="2">
        <v>1.0625</v>
      </c>
      <c r="H8" s="2">
        <v>20</v>
      </c>
      <c r="I8" s="21">
        <v>0.8482</v>
      </c>
      <c r="J8" s="21">
        <v>44.44</v>
      </c>
      <c r="K8" s="2">
        <v>0</v>
      </c>
    </row>
    <row r="9" ht="27" spans="1:12">
      <c r="A9" s="2" t="s">
        <v>74</v>
      </c>
      <c r="B9" s="2">
        <v>0.43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1.06</v>
      </c>
      <c r="H9" s="2">
        <v>24</v>
      </c>
      <c r="I9" s="2">
        <v>0.92</v>
      </c>
      <c r="J9" s="21">
        <f t="shared" ref="J9" si="1">(36-H9)/36*100</f>
        <v>33.3333333333333</v>
      </c>
      <c r="K9" s="25" t="s">
        <v>89</v>
      </c>
      <c r="L9" s="2" t="s">
        <v>59</v>
      </c>
    </row>
    <row r="10" s="23" customFormat="1" spans="1:12">
      <c r="A10" s="23" t="s">
        <v>81</v>
      </c>
      <c r="B10" s="23">
        <v>0.43</v>
      </c>
      <c r="C10" s="23" t="s">
        <v>55</v>
      </c>
      <c r="D10" s="23" t="s">
        <v>55</v>
      </c>
      <c r="E10" s="23" t="s">
        <v>55</v>
      </c>
      <c r="F10" s="23" t="s">
        <v>55</v>
      </c>
      <c r="G10" s="23">
        <v>1.06</v>
      </c>
      <c r="H10" s="23">
        <v>20</v>
      </c>
      <c r="I10" s="23">
        <v>0.86</v>
      </c>
      <c r="J10" s="28">
        <v>0.4444</v>
      </c>
      <c r="K10" s="29">
        <v>0</v>
      </c>
      <c r="L10" s="23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zoomScale="85" zoomScaleNormal="85" workbookViewId="0">
      <selection activeCell="A7" sqref="$A7:$XFD7"/>
    </sheetView>
  </sheetViews>
  <sheetFormatPr defaultColWidth="9" defaultRowHeight="13.5" outlineLevelRow="6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57</v>
      </c>
      <c r="B2" s="2">
        <v>0.48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1.12</v>
      </c>
      <c r="H2" s="2">
        <v>27</v>
      </c>
      <c r="I2" s="2">
        <v>1</v>
      </c>
      <c r="J2" s="2">
        <v>25</v>
      </c>
      <c r="K2" s="2" t="s">
        <v>88</v>
      </c>
      <c r="L2" s="2"/>
    </row>
    <row r="3" spans="1:11">
      <c r="A3" s="2" t="s">
        <v>60</v>
      </c>
      <c r="B3" s="2">
        <v>0.48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1.12</v>
      </c>
      <c r="H3" s="2">
        <v>20</v>
      </c>
      <c r="I3" s="2">
        <v>0.9</v>
      </c>
      <c r="J3" s="19">
        <v>0.4444</v>
      </c>
      <c r="K3" s="19">
        <v>0</v>
      </c>
    </row>
    <row r="4" spans="1:11">
      <c r="A4" s="2" t="s">
        <v>64</v>
      </c>
      <c r="B4" s="2">
        <v>0.5</v>
      </c>
      <c r="C4" s="2" t="s">
        <v>55</v>
      </c>
      <c r="D4" s="2" t="s">
        <v>55</v>
      </c>
      <c r="E4" s="2" t="s">
        <v>55</v>
      </c>
      <c r="F4" s="2" t="s">
        <v>55</v>
      </c>
      <c r="G4" s="2">
        <v>1.12</v>
      </c>
      <c r="H4" s="2">
        <v>20</v>
      </c>
      <c r="I4" s="2">
        <v>0.9</v>
      </c>
      <c r="J4" s="21">
        <f t="shared" ref="J4" si="0">(36-H4)/36*100</f>
        <v>44.4444444444444</v>
      </c>
      <c r="K4" s="21">
        <f t="shared" ref="K4" si="1">((3/4*20+8)-(3/4*H4+8))/(3/4*20+8)*100</f>
        <v>0</v>
      </c>
    </row>
    <row r="5" s="17" customFormat="1" spans="1:11">
      <c r="A5" s="17" t="s">
        <v>70</v>
      </c>
      <c r="B5" s="17">
        <v>0.5536</v>
      </c>
      <c r="C5" s="17" t="s">
        <v>71</v>
      </c>
      <c r="D5" s="17" t="s">
        <v>71</v>
      </c>
      <c r="E5" s="17" t="s">
        <v>71</v>
      </c>
      <c r="F5" s="17" t="s">
        <v>71</v>
      </c>
      <c r="G5" s="17">
        <v>1.1875</v>
      </c>
      <c r="H5" s="17">
        <v>20</v>
      </c>
      <c r="I5" s="17">
        <v>0.9732</v>
      </c>
      <c r="J5" s="17">
        <v>44.44</v>
      </c>
      <c r="K5" s="17">
        <v>0</v>
      </c>
    </row>
    <row r="6" s="2" customFormat="1" spans="1:11">
      <c r="A6" s="5" t="s">
        <v>73</v>
      </c>
      <c r="B6" s="2">
        <v>0.4821</v>
      </c>
      <c r="C6" s="2" t="s">
        <v>71</v>
      </c>
      <c r="D6" s="2" t="s">
        <v>71</v>
      </c>
      <c r="E6" s="2" t="s">
        <v>71</v>
      </c>
      <c r="F6" s="2" t="s">
        <v>71</v>
      </c>
      <c r="G6" s="2">
        <v>1.1161</v>
      </c>
      <c r="H6" s="2">
        <v>20</v>
      </c>
      <c r="I6" s="2">
        <v>0.9018</v>
      </c>
      <c r="J6" s="2">
        <v>44.44</v>
      </c>
      <c r="K6" s="2">
        <v>0</v>
      </c>
    </row>
    <row r="7" ht="27" spans="1:12">
      <c r="A7" s="2" t="s">
        <v>74</v>
      </c>
      <c r="B7" s="2">
        <v>0.48</v>
      </c>
      <c r="C7" s="2" t="s">
        <v>55</v>
      </c>
      <c r="D7" s="2" t="s">
        <v>55</v>
      </c>
      <c r="E7" s="2" t="s">
        <v>55</v>
      </c>
      <c r="F7" s="2" t="s">
        <v>55</v>
      </c>
      <c r="G7" s="2">
        <v>1.12</v>
      </c>
      <c r="H7" s="2">
        <v>22</v>
      </c>
      <c r="I7" s="2">
        <v>0.94</v>
      </c>
      <c r="J7" s="21">
        <f t="shared" ref="J7" si="2">(36-H7)/36*100</f>
        <v>38.8888888888889</v>
      </c>
      <c r="K7" s="25" t="s">
        <v>89</v>
      </c>
      <c r="L7" s="2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zoomScale="85" zoomScaleNormal="85" workbookViewId="0">
      <selection activeCell="G21" sqref="G21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57</v>
      </c>
      <c r="B2" s="2">
        <v>0.48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1.12</v>
      </c>
      <c r="H2" s="2">
        <v>27</v>
      </c>
      <c r="I2" s="2">
        <v>1</v>
      </c>
      <c r="J2" s="2">
        <v>25</v>
      </c>
      <c r="K2" s="2" t="s">
        <v>88</v>
      </c>
      <c r="L2" s="2"/>
    </row>
    <row r="3" spans="1:11">
      <c r="A3" s="2" t="s">
        <v>60</v>
      </c>
      <c r="B3" s="2">
        <v>0.48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1.12</v>
      </c>
      <c r="H3" s="2">
        <v>20</v>
      </c>
      <c r="I3" s="2">
        <v>0.9</v>
      </c>
      <c r="J3" s="19">
        <v>0.4444</v>
      </c>
      <c r="K3" s="19">
        <v>0</v>
      </c>
    </row>
    <row r="4" s="2" customFormat="1" spans="1:12">
      <c r="A4" s="2" t="s">
        <v>63</v>
      </c>
      <c r="B4" s="18">
        <v>0.4464</v>
      </c>
      <c r="C4" s="2" t="s">
        <v>61</v>
      </c>
      <c r="D4" s="2" t="s">
        <v>55</v>
      </c>
      <c r="E4" s="2" t="s">
        <v>61</v>
      </c>
      <c r="F4" s="2" t="s">
        <v>61</v>
      </c>
      <c r="G4" s="18">
        <v>1.1071</v>
      </c>
      <c r="H4" s="2">
        <v>23</v>
      </c>
      <c r="I4" s="2">
        <v>0.9375</v>
      </c>
      <c r="J4" s="20">
        <f>(36-23)/36</f>
        <v>0.361111111111111</v>
      </c>
      <c r="K4" s="24">
        <v>0</v>
      </c>
      <c r="L4" s="2" t="s">
        <v>59</v>
      </c>
    </row>
    <row r="5" ht="27" spans="1:11">
      <c r="A5" s="2" t="s">
        <v>64</v>
      </c>
      <c r="B5" s="2">
        <v>0.5</v>
      </c>
      <c r="C5" s="2" t="s">
        <v>55</v>
      </c>
      <c r="D5" s="2" t="s">
        <v>55</v>
      </c>
      <c r="E5" s="2" t="s">
        <v>55</v>
      </c>
      <c r="F5" s="2" t="s">
        <v>55</v>
      </c>
      <c r="G5" s="2">
        <v>1.12</v>
      </c>
      <c r="H5" s="2">
        <v>21</v>
      </c>
      <c r="I5" s="2">
        <v>0.94</v>
      </c>
      <c r="J5" s="21">
        <f t="shared" ref="J5" si="0">(36-H5)/36*100</f>
        <v>41.6666666666667</v>
      </c>
      <c r="K5" s="25" t="s">
        <v>89</v>
      </c>
    </row>
    <row r="6" s="22" customFormat="1" spans="1:12">
      <c r="A6" s="22" t="s">
        <v>80</v>
      </c>
      <c r="B6" s="22">
        <v>0.48</v>
      </c>
      <c r="C6" s="22" t="s">
        <v>55</v>
      </c>
      <c r="D6" s="22" t="s">
        <v>55</v>
      </c>
      <c r="E6" s="22" t="s">
        <v>55</v>
      </c>
      <c r="F6" s="22" t="s">
        <v>55</v>
      </c>
      <c r="G6" s="22">
        <v>1.1</v>
      </c>
      <c r="H6" s="22">
        <v>20</v>
      </c>
      <c r="I6" s="22">
        <v>0.89</v>
      </c>
      <c r="J6" s="26">
        <v>0.4444</v>
      </c>
      <c r="K6" s="27">
        <v>0</v>
      </c>
      <c r="L6" s="22" t="s">
        <v>59</v>
      </c>
    </row>
    <row r="7" s="17" customFormat="1" spans="1:11">
      <c r="A7" s="17" t="s">
        <v>70</v>
      </c>
      <c r="B7" s="17">
        <v>0.5536</v>
      </c>
      <c r="C7" s="17" t="s">
        <v>71</v>
      </c>
      <c r="D7" s="17" t="s">
        <v>71</v>
      </c>
      <c r="E7" s="17" t="s">
        <v>71</v>
      </c>
      <c r="F7" s="17" t="s">
        <v>71</v>
      </c>
      <c r="G7" s="17">
        <v>1.1875</v>
      </c>
      <c r="H7" s="17">
        <v>20</v>
      </c>
      <c r="I7" s="17">
        <v>0.9732</v>
      </c>
      <c r="J7" s="17">
        <v>44.44</v>
      </c>
      <c r="K7" s="17">
        <v>0</v>
      </c>
    </row>
    <row r="8" s="2" customFormat="1" spans="1:11">
      <c r="A8" s="5" t="s">
        <v>73</v>
      </c>
      <c r="B8" s="2">
        <v>0.4821</v>
      </c>
      <c r="C8" s="2" t="s">
        <v>71</v>
      </c>
      <c r="D8" s="2" t="s">
        <v>71</v>
      </c>
      <c r="E8" s="2" t="s">
        <v>71</v>
      </c>
      <c r="F8" s="2" t="s">
        <v>71</v>
      </c>
      <c r="G8" s="2">
        <v>1.1161</v>
      </c>
      <c r="H8" s="2">
        <v>20</v>
      </c>
      <c r="I8" s="2">
        <v>0.9018</v>
      </c>
      <c r="J8" s="2">
        <v>44.44</v>
      </c>
      <c r="K8" s="2">
        <v>0</v>
      </c>
    </row>
    <row r="9" ht="27" spans="1:12">
      <c r="A9" s="2" t="s">
        <v>74</v>
      </c>
      <c r="B9" s="2">
        <v>0.48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1.12</v>
      </c>
      <c r="H9" s="2">
        <v>22</v>
      </c>
      <c r="I9" s="2">
        <v>0.94</v>
      </c>
      <c r="J9" s="21">
        <f t="shared" ref="J9" si="1">(36-H9)/36*100</f>
        <v>38.8888888888889</v>
      </c>
      <c r="K9" s="25" t="s">
        <v>89</v>
      </c>
      <c r="L9" s="2" t="s">
        <v>59</v>
      </c>
    </row>
    <row r="10" s="23" customFormat="1" spans="1:12">
      <c r="A10" s="23" t="s">
        <v>81</v>
      </c>
      <c r="B10" s="23">
        <v>0.48</v>
      </c>
      <c r="C10" s="23" t="s">
        <v>55</v>
      </c>
      <c r="D10" s="23" t="s">
        <v>55</v>
      </c>
      <c r="E10" s="23" t="s">
        <v>55</v>
      </c>
      <c r="F10" s="23" t="s">
        <v>55</v>
      </c>
      <c r="G10" s="23">
        <v>1.12</v>
      </c>
      <c r="H10" s="23">
        <v>20</v>
      </c>
      <c r="I10" s="23">
        <v>0.91</v>
      </c>
      <c r="J10" s="28">
        <v>0.4444</v>
      </c>
      <c r="K10" s="29">
        <v>0</v>
      </c>
      <c r="L10" s="23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C19" sqref="C19"/>
    </sheetView>
  </sheetViews>
  <sheetFormatPr defaultColWidth="9" defaultRowHeight="13.5" outlineLevelRow="6"/>
  <cols>
    <col min="1" max="1" width="17.775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57</v>
      </c>
      <c r="B2" s="2">
        <v>0.51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1">
      <c r="A3" s="2" t="s">
        <v>60</v>
      </c>
      <c r="B3" s="2">
        <v>0.51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1.2</v>
      </c>
      <c r="H3" s="2">
        <v>20</v>
      </c>
      <c r="I3" s="2">
        <v>0.94</v>
      </c>
      <c r="J3" s="19">
        <v>0.4444</v>
      </c>
      <c r="K3" s="19">
        <v>0</v>
      </c>
    </row>
    <row r="4" spans="1:11">
      <c r="A4" s="2" t="s">
        <v>64</v>
      </c>
      <c r="B4" s="2">
        <v>0.51</v>
      </c>
      <c r="C4" s="2" t="s">
        <v>55</v>
      </c>
      <c r="D4" s="2" t="s">
        <v>55</v>
      </c>
      <c r="E4" s="2" t="s">
        <v>55</v>
      </c>
      <c r="F4" s="2" t="s">
        <v>55</v>
      </c>
      <c r="G4" s="2">
        <v>1.26</v>
      </c>
      <c r="H4" s="2">
        <v>20</v>
      </c>
      <c r="I4" s="2">
        <v>0.92</v>
      </c>
      <c r="J4" s="21">
        <f t="shared" ref="J4" si="0">(36-H4)/36*100</f>
        <v>44.4444444444444</v>
      </c>
      <c r="K4" s="21">
        <f t="shared" ref="K4" si="1">((3/4*20+8)-(3/4*H4+8))/(3/4*20+8)*100</f>
        <v>0</v>
      </c>
    </row>
    <row r="5" s="17" customFormat="1" spans="1:11">
      <c r="A5" s="17" t="s">
        <v>70</v>
      </c>
      <c r="B5" s="17">
        <v>0.5804</v>
      </c>
      <c r="C5" s="17" t="s">
        <v>71</v>
      </c>
      <c r="D5" s="17" t="s">
        <v>71</v>
      </c>
      <c r="E5" s="17" t="s">
        <v>71</v>
      </c>
      <c r="F5" s="17" t="s">
        <v>71</v>
      </c>
      <c r="G5" s="17">
        <v>1.3214</v>
      </c>
      <c r="H5" s="17">
        <v>19</v>
      </c>
      <c r="I5" s="17">
        <v>0.9911</v>
      </c>
      <c r="J5" s="17">
        <v>47.22</v>
      </c>
      <c r="K5" s="17">
        <v>3.26</v>
      </c>
    </row>
    <row r="6" s="2" customFormat="1" spans="1:11">
      <c r="A6" s="5" t="s">
        <v>73</v>
      </c>
      <c r="B6" s="2">
        <v>0.5089</v>
      </c>
      <c r="C6" s="2" t="s">
        <v>71</v>
      </c>
      <c r="D6" s="2" t="s">
        <v>71</v>
      </c>
      <c r="E6" s="2" t="s">
        <v>71</v>
      </c>
      <c r="F6" s="2" t="s">
        <v>71</v>
      </c>
      <c r="G6" s="2">
        <v>1.25</v>
      </c>
      <c r="H6" s="2">
        <v>20</v>
      </c>
      <c r="I6" s="2">
        <v>0.9375</v>
      </c>
      <c r="J6" s="21">
        <f t="shared" ref="J6:J7" si="2">(36-H6)/36*100</f>
        <v>44.4444444444444</v>
      </c>
      <c r="K6" s="2">
        <v>0</v>
      </c>
    </row>
    <row r="7" spans="1:12">
      <c r="A7" s="2" t="s">
        <v>74</v>
      </c>
      <c r="B7" s="2">
        <v>0.51</v>
      </c>
      <c r="C7" s="2" t="s">
        <v>55</v>
      </c>
      <c r="D7" s="2" t="s">
        <v>55</v>
      </c>
      <c r="E7" s="2" t="s">
        <v>55</v>
      </c>
      <c r="F7" s="2" t="s">
        <v>55</v>
      </c>
      <c r="G7" s="2">
        <v>1.26</v>
      </c>
      <c r="H7" s="2">
        <v>20</v>
      </c>
      <c r="I7" s="2">
        <v>0.94</v>
      </c>
      <c r="J7" s="21">
        <f t="shared" si="2"/>
        <v>44.4444444444444</v>
      </c>
      <c r="K7" s="21">
        <f t="shared" ref="K7" si="3">((3/4*20+8)-(3/4*H7+8))/(3/4*20+8)*100</f>
        <v>0</v>
      </c>
      <c r="L7" s="2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zoomScale="85" zoomScaleNormal="85" workbookViewId="0">
      <selection activeCell="K48" sqref="K48"/>
    </sheetView>
  </sheetViews>
  <sheetFormatPr defaultColWidth="9" defaultRowHeight="13.5" outlineLevelRow="7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57</v>
      </c>
      <c r="B2" s="2">
        <v>0.51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1.2</v>
      </c>
      <c r="H2" s="2">
        <v>20</v>
      </c>
      <c r="I2" s="2">
        <v>0.94</v>
      </c>
      <c r="J2" s="2">
        <v>44.44</v>
      </c>
      <c r="K2" s="2">
        <v>0</v>
      </c>
      <c r="L2" s="2"/>
    </row>
    <row r="3" spans="1:11">
      <c r="A3" s="2" t="s">
        <v>60</v>
      </c>
      <c r="B3" s="2">
        <v>0.51</v>
      </c>
      <c r="C3" s="2" t="s">
        <v>61</v>
      </c>
      <c r="D3" s="2" t="s">
        <v>55</v>
      </c>
      <c r="E3" s="2" t="s">
        <v>61</v>
      </c>
      <c r="F3" s="2" t="s">
        <v>61</v>
      </c>
      <c r="G3" s="2">
        <v>1.2</v>
      </c>
      <c r="H3" s="2">
        <v>20</v>
      </c>
      <c r="I3" s="2">
        <v>0.94</v>
      </c>
      <c r="J3" s="19">
        <v>0.4444</v>
      </c>
      <c r="K3" s="19">
        <v>0</v>
      </c>
    </row>
    <row r="4" s="2" customFormat="1" spans="1:12">
      <c r="A4" s="2" t="s">
        <v>63</v>
      </c>
      <c r="B4" s="18">
        <v>0.5089</v>
      </c>
      <c r="C4" s="2" t="s">
        <v>61</v>
      </c>
      <c r="D4" s="2" t="s">
        <v>55</v>
      </c>
      <c r="E4" s="2" t="s">
        <v>61</v>
      </c>
      <c r="F4" s="2" t="s">
        <v>61</v>
      </c>
      <c r="G4" s="18">
        <v>1.2589</v>
      </c>
      <c r="H4" s="2">
        <v>19</v>
      </c>
      <c r="I4" s="2">
        <v>0.9277</v>
      </c>
      <c r="J4" s="20">
        <f>(36-19)/36</f>
        <v>0.472222222222222</v>
      </c>
      <c r="K4" s="20">
        <f>3/4*(20-19)/(3/4*20+8)</f>
        <v>0.0326086956521739</v>
      </c>
      <c r="L4" s="2" t="s">
        <v>59</v>
      </c>
    </row>
    <row r="5" spans="1:11">
      <c r="A5" s="2" t="s">
        <v>64</v>
      </c>
      <c r="B5" s="2">
        <v>0.51</v>
      </c>
      <c r="C5" s="2" t="s">
        <v>55</v>
      </c>
      <c r="D5" s="2" t="s">
        <v>55</v>
      </c>
      <c r="E5" s="2" t="s">
        <v>55</v>
      </c>
      <c r="F5" s="2" t="s">
        <v>55</v>
      </c>
      <c r="G5" s="2">
        <v>1.26</v>
      </c>
      <c r="H5" s="2">
        <v>20</v>
      </c>
      <c r="I5" s="2">
        <v>0.94</v>
      </c>
      <c r="J5" s="21">
        <f t="shared" ref="J5" si="0">(36-H5)/36*100</f>
        <v>44.4444444444444</v>
      </c>
      <c r="K5" s="21">
        <f t="shared" ref="K5" si="1">((3/4*20+8)-(3/4*H5+8))/(3/4*20+8)*100</f>
        <v>0</v>
      </c>
    </row>
    <row r="6" s="17" customFormat="1" spans="1:11">
      <c r="A6" s="17" t="s">
        <v>70</v>
      </c>
      <c r="B6" s="17">
        <v>0.5804</v>
      </c>
      <c r="C6" s="17" t="s">
        <v>71</v>
      </c>
      <c r="D6" s="17" t="s">
        <v>71</v>
      </c>
      <c r="E6" s="17" t="s">
        <v>71</v>
      </c>
      <c r="F6" s="17" t="s">
        <v>71</v>
      </c>
      <c r="G6" s="17">
        <v>1.3214</v>
      </c>
      <c r="H6" s="17">
        <v>19</v>
      </c>
      <c r="I6" s="17">
        <v>0.9911</v>
      </c>
      <c r="J6" s="17">
        <v>47.22</v>
      </c>
      <c r="K6" s="17">
        <v>3.26</v>
      </c>
    </row>
    <row r="7" s="2" customFormat="1" spans="1:11">
      <c r="A7" s="5" t="s">
        <v>73</v>
      </c>
      <c r="B7" s="2">
        <v>0.5089</v>
      </c>
      <c r="C7" s="2" t="s">
        <v>71</v>
      </c>
      <c r="D7" s="2" t="s">
        <v>71</v>
      </c>
      <c r="E7" s="2" t="s">
        <v>71</v>
      </c>
      <c r="F7" s="2" t="s">
        <v>71</v>
      </c>
      <c r="G7" s="2">
        <v>1.25</v>
      </c>
      <c r="H7" s="2">
        <v>20</v>
      </c>
      <c r="I7" s="2">
        <v>0.9375</v>
      </c>
      <c r="J7" s="21">
        <f t="shared" ref="J7:J8" si="2">(36-H7)/36*100</f>
        <v>44.4444444444444</v>
      </c>
      <c r="K7" s="2">
        <v>0</v>
      </c>
    </row>
    <row r="8" spans="1:12">
      <c r="A8" s="2" t="s">
        <v>74</v>
      </c>
      <c r="B8" s="2">
        <v>0.51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1.26</v>
      </c>
      <c r="H8" s="2">
        <v>20</v>
      </c>
      <c r="I8" s="2">
        <v>0.94</v>
      </c>
      <c r="J8" s="21">
        <f t="shared" si="2"/>
        <v>44.4444444444444</v>
      </c>
      <c r="K8" s="21">
        <f t="shared" ref="K8" si="3">((3/4*20+8)-(3/4*H8+8))/(3/4*20+8)*100</f>
        <v>0</v>
      </c>
      <c r="L8" s="2" t="s">
        <v>59</v>
      </c>
    </row>
  </sheetData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9"/>
  <sheetViews>
    <sheetView zoomScale="85" zoomScaleNormal="85" workbookViewId="0">
      <selection activeCell="A16" sqref="A16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54</v>
      </c>
      <c r="B2" s="2">
        <v>0.37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1.04</v>
      </c>
      <c r="H2" s="21">
        <v>4</v>
      </c>
      <c r="I2" s="21">
        <v>0.89</v>
      </c>
      <c r="J2" s="21">
        <f>1.5/5.5*100</f>
        <v>27.2727272727273</v>
      </c>
      <c r="K2" s="21">
        <v>7</v>
      </c>
      <c r="L2" s="2" t="s">
        <v>56</v>
      </c>
    </row>
    <row r="3" spans="1:12">
      <c r="A3" s="2" t="s">
        <v>57</v>
      </c>
      <c r="B3" s="2">
        <v>0.39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1.07</v>
      </c>
      <c r="H3" s="2">
        <v>4</v>
      </c>
      <c r="I3" s="2">
        <v>0.93</v>
      </c>
      <c r="J3" s="2">
        <v>27.27</v>
      </c>
      <c r="K3" s="2">
        <v>6.98</v>
      </c>
      <c r="L3" s="2"/>
    </row>
    <row r="4" spans="1:12">
      <c r="A4" s="17" t="s">
        <v>58</v>
      </c>
      <c r="B4" s="17">
        <v>0.46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1.14</v>
      </c>
      <c r="H4" s="17">
        <v>4</v>
      </c>
      <c r="I4" s="17">
        <v>0.96</v>
      </c>
      <c r="J4" s="34">
        <v>0.2727</v>
      </c>
      <c r="K4" s="34">
        <v>0.0698</v>
      </c>
      <c r="L4" s="2" t="s">
        <v>59</v>
      </c>
    </row>
    <row r="5" spans="1:11">
      <c r="A5" s="2" t="s">
        <v>60</v>
      </c>
      <c r="B5" s="2">
        <v>0.39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1.07</v>
      </c>
      <c r="H5" s="2">
        <v>4</v>
      </c>
      <c r="I5" s="2">
        <v>0.89</v>
      </c>
      <c r="J5" s="19">
        <v>0.2727</v>
      </c>
      <c r="K5" s="19">
        <v>0.0698</v>
      </c>
    </row>
    <row r="6" spans="1:12">
      <c r="A6" s="2" t="s">
        <v>62</v>
      </c>
      <c r="B6" s="2">
        <v>0.35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1.04</v>
      </c>
      <c r="H6" s="2">
        <v>4</v>
      </c>
      <c r="I6" s="2">
        <v>0.88</v>
      </c>
      <c r="J6" s="19">
        <v>0.272727272727273</v>
      </c>
      <c r="K6" s="19">
        <v>0.0697674418604651</v>
      </c>
      <c r="L6" s="2" t="s">
        <v>59</v>
      </c>
    </row>
    <row r="7" s="2" customFormat="1" spans="1:12">
      <c r="A7" s="2" t="s">
        <v>63</v>
      </c>
      <c r="B7" s="18">
        <v>0.3929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1.1071</v>
      </c>
      <c r="H7" s="2">
        <v>4</v>
      </c>
      <c r="I7" s="2">
        <v>0.8571</v>
      </c>
      <c r="J7" s="19">
        <v>0.2727</v>
      </c>
      <c r="K7" s="19">
        <v>0.0697674418604651</v>
      </c>
      <c r="L7" s="2" t="s">
        <v>59</v>
      </c>
    </row>
    <row r="8" spans="1:12">
      <c r="A8" s="2" t="s">
        <v>64</v>
      </c>
      <c r="B8" s="2">
        <v>0.39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1.07</v>
      </c>
      <c r="H8" s="31">
        <v>4</v>
      </c>
      <c r="I8" s="2">
        <v>0.93</v>
      </c>
      <c r="J8" s="21">
        <f>(5.5-H8)/5.5*100</f>
        <v>27.2727272727273</v>
      </c>
      <c r="K8" s="21">
        <f>((3/4*4.5+2)-(3/4*H8+2))/(3/4*4.5+2)*100</f>
        <v>6.97674418604651</v>
      </c>
      <c r="L8" s="2" t="s">
        <v>59</v>
      </c>
    </row>
    <row r="9" spans="1:12">
      <c r="A9" s="2" t="s">
        <v>65</v>
      </c>
      <c r="B9" s="2">
        <v>0.49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1.17</v>
      </c>
      <c r="H9" s="2">
        <v>4</v>
      </c>
      <c r="I9" s="2">
        <v>1</v>
      </c>
      <c r="J9" s="21">
        <f>(5.5-H9)/5.5*100</f>
        <v>27.2727272727273</v>
      </c>
      <c r="K9" s="21">
        <f>((3/4*4.5+2)-(3/4*H9+2))/(3/4*4.5+2)*100</f>
        <v>6.97674418604651</v>
      </c>
      <c r="L9" s="2" t="s">
        <v>56</v>
      </c>
    </row>
    <row r="10" s="2" customFormat="1" spans="1:12">
      <c r="A10" s="2" t="s">
        <v>66</v>
      </c>
      <c r="B10" s="2">
        <v>0.39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1.07</v>
      </c>
      <c r="H10" s="2">
        <v>4</v>
      </c>
      <c r="I10" s="2">
        <v>0.93</v>
      </c>
      <c r="J10" s="19">
        <v>0.2727</v>
      </c>
      <c r="K10" s="19">
        <v>0.0698</v>
      </c>
      <c r="L10" s="2" t="s">
        <v>59</v>
      </c>
    </row>
    <row r="11" ht="15" spans="1:12">
      <c r="A11" s="5" t="s">
        <v>67</v>
      </c>
      <c r="B11" s="32">
        <v>0.39</v>
      </c>
      <c r="C11" s="2" t="s">
        <v>55</v>
      </c>
      <c r="D11" s="2" t="s">
        <v>55</v>
      </c>
      <c r="E11" s="2" t="s">
        <v>55</v>
      </c>
      <c r="F11" s="2" t="s">
        <v>55</v>
      </c>
      <c r="G11" s="32">
        <v>1.071</v>
      </c>
      <c r="H11" s="32">
        <v>4</v>
      </c>
      <c r="I11" s="32">
        <v>0.857</v>
      </c>
      <c r="J11" s="32">
        <v>27.2</v>
      </c>
      <c r="K11" s="32">
        <v>7</v>
      </c>
      <c r="L11" s="37" t="s">
        <v>68</v>
      </c>
    </row>
    <row r="12" spans="1:11">
      <c r="A12" s="2" t="s">
        <v>69</v>
      </c>
      <c r="B12" s="2">
        <v>0.46</v>
      </c>
      <c r="C12" s="2" t="s">
        <v>55</v>
      </c>
      <c r="D12" s="2" t="s">
        <v>55</v>
      </c>
      <c r="E12" s="2" t="s">
        <v>55</v>
      </c>
      <c r="F12" s="2" t="s">
        <v>55</v>
      </c>
      <c r="G12" s="2">
        <v>1.11</v>
      </c>
      <c r="H12" s="40">
        <v>4</v>
      </c>
      <c r="I12" s="2">
        <v>0.86</v>
      </c>
      <c r="J12" s="2">
        <v>27.27</v>
      </c>
      <c r="K12" s="2">
        <v>6.98</v>
      </c>
    </row>
    <row r="13" s="17" customFormat="1" spans="1:12">
      <c r="A13" s="17" t="s">
        <v>70</v>
      </c>
      <c r="B13" s="17">
        <v>0.4643</v>
      </c>
      <c r="C13" s="17" t="s">
        <v>71</v>
      </c>
      <c r="D13" s="17" t="s">
        <v>71</v>
      </c>
      <c r="E13" s="17" t="s">
        <v>71</v>
      </c>
      <c r="F13" s="17" t="s">
        <v>71</v>
      </c>
      <c r="G13" s="17">
        <v>1.1429</v>
      </c>
      <c r="H13" s="17">
        <v>4</v>
      </c>
      <c r="I13" s="43">
        <v>1</v>
      </c>
      <c r="J13" s="43">
        <v>27.3</v>
      </c>
      <c r="K13" s="17">
        <v>6.98</v>
      </c>
      <c r="L13" s="17" t="s">
        <v>72</v>
      </c>
    </row>
    <row r="14" s="2" customFormat="1" spans="1:12">
      <c r="A14" s="5" t="s">
        <v>73</v>
      </c>
      <c r="B14" s="2">
        <v>0.3929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1.0714</v>
      </c>
      <c r="H14" s="2">
        <v>4</v>
      </c>
      <c r="I14" s="21">
        <v>0.9286</v>
      </c>
      <c r="J14" s="21">
        <v>27.3</v>
      </c>
      <c r="K14" s="2">
        <v>6.98</v>
      </c>
      <c r="L14" s="2" t="s">
        <v>72</v>
      </c>
    </row>
    <row r="15" spans="1:12">
      <c r="A15" s="2" t="s">
        <v>74</v>
      </c>
      <c r="B15" s="2">
        <v>0.39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1.07</v>
      </c>
      <c r="H15" s="2">
        <v>4</v>
      </c>
      <c r="I15" s="2">
        <v>0.93</v>
      </c>
      <c r="J15" s="21">
        <f>(5.5-H15)/5.5*100</f>
        <v>27.2727272727273</v>
      </c>
      <c r="K15" s="21">
        <f>((3/4*4.5+2)-(3/4*H15+2))/(3/4*4.5+2)*100</f>
        <v>6.97674418604651</v>
      </c>
      <c r="L15" s="2" t="s">
        <v>59</v>
      </c>
    </row>
    <row r="16" spans="1:12">
      <c r="A16" s="2" t="s">
        <v>75</v>
      </c>
      <c r="B16" s="2">
        <v>0.39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1.07</v>
      </c>
      <c r="H16" s="2">
        <v>4</v>
      </c>
      <c r="I16" s="2">
        <v>0.89</v>
      </c>
      <c r="J16" s="19">
        <v>0.2727</v>
      </c>
      <c r="K16" s="19">
        <v>0.0698</v>
      </c>
      <c r="L16" s="5" t="s">
        <v>59</v>
      </c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1"/>
      <c r="K31" s="21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1"/>
      <c r="K32" s="25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1"/>
      <c r="K33" s="21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1"/>
      <c r="K34" s="21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1"/>
      <c r="K41" s="21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1"/>
      <c r="K42" s="21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1"/>
      <c r="K43" s="25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1"/>
      <c r="K44" s="25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1"/>
      <c r="K45" s="25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1"/>
      <c r="K46" s="25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1"/>
      <c r="K47" s="21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1"/>
      <c r="K48" s="21"/>
      <c r="L48" s="2"/>
    </row>
    <row r="49" spans="12:12">
      <c r="L49" s="2"/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5"/>
  <sheetViews>
    <sheetView workbookViewId="0">
      <selection activeCell="L2" sqref="L2"/>
    </sheetView>
  </sheetViews>
  <sheetFormatPr defaultColWidth="9" defaultRowHeight="13.5"/>
  <cols>
    <col min="1" max="1" width="15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="2" customFormat="1" spans="1:12">
      <c r="A2" s="2" t="s">
        <v>78</v>
      </c>
      <c r="B2" s="2">
        <v>0.32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0.86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56</v>
      </c>
    </row>
    <row r="6" ht="14.25"/>
    <row r="7" ht="14.25" spans="1:4">
      <c r="A7" s="7"/>
      <c r="B7" s="8" t="s">
        <v>90</v>
      </c>
      <c r="C7" s="8" t="s">
        <v>91</v>
      </c>
      <c r="D7" s="8" t="s">
        <v>92</v>
      </c>
    </row>
    <row r="8" ht="14.25" spans="1:4">
      <c r="A8" s="9" t="s">
        <v>93</v>
      </c>
      <c r="B8" s="10">
        <v>30</v>
      </c>
      <c r="C8" s="10">
        <v>7</v>
      </c>
      <c r="D8" s="10">
        <v>2</v>
      </c>
    </row>
    <row r="9" ht="14.25" spans="1:4">
      <c r="A9" s="9" t="s">
        <v>94</v>
      </c>
      <c r="B9" s="10">
        <v>30</v>
      </c>
      <c r="C9" s="10">
        <v>14</v>
      </c>
      <c r="D9" s="10">
        <v>1</v>
      </c>
    </row>
    <row r="11" spans="1:5">
      <c r="A11" s="11" t="s">
        <v>95</v>
      </c>
      <c r="B11" s="11"/>
      <c r="C11" s="11"/>
      <c r="D11" s="11"/>
      <c r="E11" s="11"/>
    </row>
    <row r="12" ht="14.25" spans="1:3">
      <c r="A12" s="12" t="s">
        <v>96</v>
      </c>
      <c r="B12" s="12"/>
      <c r="C12" s="12"/>
    </row>
    <row r="13" ht="14.25" spans="1:3">
      <c r="A13" s="13" t="s">
        <v>97</v>
      </c>
      <c r="B13" s="14" t="s">
        <v>93</v>
      </c>
      <c r="C13" s="14" t="s">
        <v>94</v>
      </c>
    </row>
    <row r="14" ht="39" spans="1:3">
      <c r="A14" s="15" t="s">
        <v>98</v>
      </c>
      <c r="B14" s="16" t="s">
        <v>99</v>
      </c>
      <c r="C14" s="16" t="s">
        <v>100</v>
      </c>
    </row>
    <row r="15" ht="39" spans="1:3">
      <c r="A15" s="15" t="s">
        <v>101</v>
      </c>
      <c r="B15" s="16" t="s">
        <v>102</v>
      </c>
      <c r="C15" s="16" t="s">
        <v>103</v>
      </c>
    </row>
  </sheetData>
  <mergeCells count="1">
    <mergeCell ref="A11:E11"/>
  </mergeCells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5"/>
  <sheetViews>
    <sheetView workbookViewId="0">
      <selection activeCell="A11" sqref="A11:E11"/>
    </sheetView>
  </sheetViews>
  <sheetFormatPr defaultColWidth="9" defaultRowHeight="13.5"/>
  <cols>
    <col min="1" max="1" width="15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="2" customFormat="1" spans="1:12">
      <c r="A2" s="2" t="s">
        <v>78</v>
      </c>
      <c r="B2" s="2">
        <v>0.3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0.75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56</v>
      </c>
    </row>
    <row r="6" ht="14.25"/>
    <row r="7" ht="14.25" spans="1:4">
      <c r="A7" s="7"/>
      <c r="B7" s="8" t="s">
        <v>90</v>
      </c>
      <c r="C7" s="8" t="s">
        <v>91</v>
      </c>
      <c r="D7" s="8" t="s">
        <v>92</v>
      </c>
    </row>
    <row r="8" ht="14.25" spans="1:4">
      <c r="A8" s="9" t="s">
        <v>104</v>
      </c>
      <c r="B8" s="10">
        <v>60</v>
      </c>
      <c r="C8" s="10">
        <v>7</v>
      </c>
      <c r="D8" s="10">
        <v>2</v>
      </c>
    </row>
    <row r="9" ht="14.25" spans="1:4">
      <c r="A9" s="9" t="s">
        <v>105</v>
      </c>
      <c r="B9" s="10">
        <v>60</v>
      </c>
      <c r="C9" s="10">
        <v>14</v>
      </c>
      <c r="D9" s="10">
        <v>1</v>
      </c>
    </row>
    <row r="11" spans="1:5">
      <c r="A11" s="11" t="s">
        <v>106</v>
      </c>
      <c r="B11" s="11"/>
      <c r="C11" s="11"/>
      <c r="D11" s="11"/>
      <c r="E11" s="11"/>
    </row>
    <row r="12" ht="14.25" spans="1:3">
      <c r="A12" s="12" t="s">
        <v>107</v>
      </c>
      <c r="B12" s="12"/>
      <c r="C12" s="12"/>
    </row>
    <row r="13" ht="14.25" spans="1:3">
      <c r="A13" s="13" t="s">
        <v>97</v>
      </c>
      <c r="B13" s="14" t="s">
        <v>104</v>
      </c>
      <c r="C13" s="14" t="s">
        <v>105</v>
      </c>
    </row>
    <row r="14" ht="39" spans="1:3">
      <c r="A14" s="15" t="s">
        <v>98</v>
      </c>
      <c r="B14" s="16" t="s">
        <v>99</v>
      </c>
      <c r="C14" s="16" t="s">
        <v>100</v>
      </c>
    </row>
    <row r="15" ht="39" spans="1:3">
      <c r="A15" s="15" t="s">
        <v>101</v>
      </c>
      <c r="B15" s="16" t="s">
        <v>102</v>
      </c>
      <c r="C15" s="16" t="s">
        <v>103</v>
      </c>
    </row>
  </sheetData>
  <mergeCells count="1">
    <mergeCell ref="A11:E11"/>
  </mergeCells>
  <pageMargins left="0.699305555555556" right="0.699305555555556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H14" sqref="H14"/>
    </sheetView>
  </sheetViews>
  <sheetFormatPr defaultColWidth="9" defaultRowHeight="13.5" outlineLevelRow="6"/>
  <sheetData>
    <row r="1" ht="114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ht="15" spans="1:11">
      <c r="A2" s="4" t="s">
        <v>108</v>
      </c>
      <c r="B2" s="4">
        <v>0.79</v>
      </c>
      <c r="C2" s="5" t="s">
        <v>109</v>
      </c>
      <c r="D2" s="5" t="s">
        <v>109</v>
      </c>
      <c r="E2" s="5" t="s">
        <v>109</v>
      </c>
      <c r="F2" s="5" t="s">
        <v>109</v>
      </c>
      <c r="G2" s="4">
        <v>1.79</v>
      </c>
      <c r="H2" s="5" t="s">
        <v>110</v>
      </c>
      <c r="I2" s="5" t="s">
        <v>110</v>
      </c>
      <c r="J2" s="5" t="s">
        <v>110</v>
      </c>
      <c r="K2" s="5" t="s">
        <v>110</v>
      </c>
    </row>
    <row r="7" spans="1:1">
      <c r="A7" s="4" t="s">
        <v>111</v>
      </c>
    </row>
  </sheetData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G5" sqref="G5"/>
    </sheetView>
  </sheetViews>
  <sheetFormatPr defaultColWidth="9" defaultRowHeight="13.5" outlineLevelRow="6"/>
  <sheetData>
    <row r="1" ht="114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1">
      <c r="A2" t="s">
        <v>112</v>
      </c>
      <c r="B2" s="2">
        <v>1.08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2.08</v>
      </c>
      <c r="H2" s="2" t="s">
        <v>55</v>
      </c>
      <c r="I2" s="2" t="s">
        <v>55</v>
      </c>
      <c r="J2" s="2" t="s">
        <v>55</v>
      </c>
      <c r="K2" s="2" t="s">
        <v>55</v>
      </c>
    </row>
    <row r="7" ht="15" spans="1:1">
      <c r="A7" s="4" t="s">
        <v>113</v>
      </c>
    </row>
  </sheetData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E9" sqref="E9"/>
    </sheetView>
  </sheetViews>
  <sheetFormatPr defaultColWidth="9" defaultRowHeight="13.5" outlineLevelRow="6"/>
  <sheetData>
    <row r="1" ht="114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1">
      <c r="A2" t="s">
        <v>112</v>
      </c>
      <c r="B2" s="2">
        <v>1.22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2.22</v>
      </c>
      <c r="H2" s="2" t="s">
        <v>55</v>
      </c>
      <c r="I2" s="2" t="s">
        <v>55</v>
      </c>
      <c r="J2" s="2" t="s">
        <v>55</v>
      </c>
      <c r="K2" s="2" t="s">
        <v>55</v>
      </c>
    </row>
    <row r="7" ht="15" spans="1:1">
      <c r="A7" s="4" t="s">
        <v>114</v>
      </c>
    </row>
  </sheetData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I5" sqref="I5"/>
    </sheetView>
  </sheetViews>
  <sheetFormatPr defaultColWidth="9" defaultRowHeight="13.5" outlineLevelRow="6"/>
  <sheetData>
    <row r="1" ht="114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1">
      <c r="A2" t="s">
        <v>112</v>
      </c>
      <c r="B2" s="2">
        <v>0.58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1.19</v>
      </c>
      <c r="H2" s="2" t="s">
        <v>55</v>
      </c>
      <c r="I2" s="2" t="s">
        <v>55</v>
      </c>
      <c r="J2" s="2" t="s">
        <v>55</v>
      </c>
      <c r="K2" s="2" t="s">
        <v>55</v>
      </c>
    </row>
    <row r="7" ht="15" spans="1:1">
      <c r="A7" s="4" t="s">
        <v>115</v>
      </c>
    </row>
  </sheetData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E10" sqref="E10"/>
    </sheetView>
  </sheetViews>
  <sheetFormatPr defaultColWidth="9" defaultRowHeight="13.5" outlineLevelRow="6"/>
  <sheetData>
    <row r="1" ht="114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1">
      <c r="A2" t="s">
        <v>112</v>
      </c>
      <c r="B2" s="2">
        <v>0.65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1.28</v>
      </c>
      <c r="H2" s="2" t="s">
        <v>55</v>
      </c>
      <c r="I2" s="2" t="s">
        <v>55</v>
      </c>
      <c r="J2" s="2" t="s">
        <v>55</v>
      </c>
      <c r="K2" s="2" t="s">
        <v>55</v>
      </c>
    </row>
    <row r="7" ht="15" spans="1:1">
      <c r="A7" s="4" t="s">
        <v>116</v>
      </c>
    </row>
  </sheetData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G21" sqref="G21"/>
    </sheetView>
  </sheetViews>
  <sheetFormatPr defaultColWidth="9" defaultRowHeight="13.5" outlineLevelRow="6"/>
  <sheetData>
    <row r="1" ht="114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1">
      <c r="A2" t="s">
        <v>112</v>
      </c>
      <c r="B2" s="2">
        <v>0.69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1.38</v>
      </c>
      <c r="H2" s="2" t="s">
        <v>55</v>
      </c>
      <c r="I2" s="2" t="s">
        <v>55</v>
      </c>
      <c r="J2" s="2" t="s">
        <v>55</v>
      </c>
      <c r="K2" s="2" t="s">
        <v>55</v>
      </c>
    </row>
    <row r="7" spans="1:1">
      <c r="A7" t="s">
        <v>117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zoomScale="85" zoomScaleNormal="85" workbookViewId="0">
      <selection activeCell="C28" sqref="C28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ht="27" spans="1:12">
      <c r="A2" s="2" t="s">
        <v>54</v>
      </c>
      <c r="B2" s="2">
        <v>0.37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1.01</v>
      </c>
      <c r="H2" s="39">
        <v>5</v>
      </c>
      <c r="I2" s="39">
        <v>0.95</v>
      </c>
      <c r="J2" s="39">
        <f>0.5/5.5*100</f>
        <v>9.09090909090909</v>
      </c>
      <c r="K2" s="42" t="s">
        <v>76</v>
      </c>
      <c r="L2" s="2" t="s">
        <v>56</v>
      </c>
    </row>
    <row r="3" spans="1:12">
      <c r="A3" s="2" t="s">
        <v>57</v>
      </c>
      <c r="B3" s="2">
        <v>0.39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1.04</v>
      </c>
      <c r="H3" s="2">
        <v>5</v>
      </c>
      <c r="I3" s="2">
        <v>0.96</v>
      </c>
      <c r="J3" s="2">
        <v>9.09</v>
      </c>
      <c r="K3" s="2" t="s">
        <v>77</v>
      </c>
      <c r="L3" s="2"/>
    </row>
    <row r="4" spans="1:12">
      <c r="A4" s="17" t="s">
        <v>58</v>
      </c>
      <c r="B4" s="17">
        <v>0.46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1.11</v>
      </c>
      <c r="H4" s="17">
        <v>4</v>
      </c>
      <c r="I4" s="17">
        <v>0.89</v>
      </c>
      <c r="J4" s="34">
        <v>0.2727</v>
      </c>
      <c r="K4" s="34">
        <v>0.0698</v>
      </c>
      <c r="L4" s="2" t="s">
        <v>59</v>
      </c>
    </row>
    <row r="5" spans="1:11">
      <c r="A5" s="2" t="s">
        <v>60</v>
      </c>
      <c r="B5" s="2">
        <v>0.39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1.04</v>
      </c>
      <c r="H5" s="2">
        <v>4.5</v>
      </c>
      <c r="I5" s="2">
        <v>0.95</v>
      </c>
      <c r="J5" s="19">
        <v>0.1818</v>
      </c>
      <c r="K5" s="19">
        <v>0</v>
      </c>
    </row>
    <row r="6" spans="1:12">
      <c r="A6" s="2" t="s">
        <v>62</v>
      </c>
      <c r="B6" s="2">
        <v>0.35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1.01</v>
      </c>
      <c r="H6" s="2">
        <v>4</v>
      </c>
      <c r="I6" s="2">
        <v>0.81</v>
      </c>
      <c r="J6" s="35">
        <v>0.272727272727273</v>
      </c>
      <c r="K6" s="35">
        <v>0.0697674418604651</v>
      </c>
      <c r="L6" s="2" t="s">
        <v>59</v>
      </c>
    </row>
    <row r="7" s="2" customFormat="1" spans="1:12">
      <c r="A7" s="2" t="s">
        <v>63</v>
      </c>
      <c r="B7" s="18">
        <v>0.3929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1.0357</v>
      </c>
      <c r="H7" s="2">
        <v>4</v>
      </c>
      <c r="I7" s="2">
        <v>0.8571</v>
      </c>
      <c r="J7" s="35">
        <v>0.272727272727273</v>
      </c>
      <c r="K7" s="35">
        <v>0.0697674418604651</v>
      </c>
      <c r="L7" s="2" t="s">
        <v>59</v>
      </c>
    </row>
    <row r="8" ht="27" spans="1:12">
      <c r="A8" s="2" t="s">
        <v>64</v>
      </c>
      <c r="B8" s="2">
        <v>0.39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1.04</v>
      </c>
      <c r="H8" s="31">
        <v>5</v>
      </c>
      <c r="I8" s="2">
        <v>0.96</v>
      </c>
      <c r="J8" s="21">
        <f t="shared" ref="J8:J9" si="0">(5.5-H8)/5.5*100</f>
        <v>9.09090909090909</v>
      </c>
      <c r="K8" s="25" t="s">
        <v>76</v>
      </c>
      <c r="L8" s="2" t="s">
        <v>59</v>
      </c>
    </row>
    <row r="9" spans="1:12">
      <c r="A9" s="2" t="s">
        <v>65</v>
      </c>
      <c r="B9" s="2">
        <v>0.49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1.13</v>
      </c>
      <c r="H9" s="2">
        <v>4.5</v>
      </c>
      <c r="I9" s="2">
        <v>0.93</v>
      </c>
      <c r="J9" s="21">
        <f t="shared" si="0"/>
        <v>18.1818181818182</v>
      </c>
      <c r="K9" s="2" t="s">
        <v>55</v>
      </c>
      <c r="L9" s="2" t="s">
        <v>56</v>
      </c>
    </row>
    <row r="10" s="2" customFormat="1" spans="1:11">
      <c r="A10" s="2" t="s">
        <v>78</v>
      </c>
      <c r="B10" s="2">
        <v>0.39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1.04</v>
      </c>
      <c r="H10" s="2" t="s">
        <v>55</v>
      </c>
      <c r="I10" s="2" t="s">
        <v>55</v>
      </c>
      <c r="J10" s="2" t="s">
        <v>55</v>
      </c>
      <c r="K10" s="2" t="s">
        <v>55</v>
      </c>
    </row>
    <row r="11" s="2" customFormat="1" spans="1:12">
      <c r="A11" s="2" t="s">
        <v>66</v>
      </c>
      <c r="B11" s="2">
        <v>0.39</v>
      </c>
      <c r="C11" s="2" t="s">
        <v>55</v>
      </c>
      <c r="D11" s="2" t="s">
        <v>55</v>
      </c>
      <c r="E11" s="2" t="s">
        <v>55</v>
      </c>
      <c r="F11" s="2" t="s">
        <v>55</v>
      </c>
      <c r="G11" s="2">
        <v>1.04</v>
      </c>
      <c r="H11" s="2">
        <v>5</v>
      </c>
      <c r="I11" s="2">
        <v>0.96</v>
      </c>
      <c r="J11" s="19">
        <v>0.0909</v>
      </c>
      <c r="K11" s="2" t="s">
        <v>79</v>
      </c>
      <c r="L11" s="2" t="s">
        <v>59</v>
      </c>
    </row>
    <row r="12" s="22" customFormat="1" spans="1:12">
      <c r="A12" s="22" t="s">
        <v>80</v>
      </c>
      <c r="B12" s="22">
        <v>0.39</v>
      </c>
      <c r="C12" s="22" t="s">
        <v>55</v>
      </c>
      <c r="D12" s="22" t="s">
        <v>55</v>
      </c>
      <c r="E12" s="22" t="s">
        <v>55</v>
      </c>
      <c r="F12" s="22" t="s">
        <v>55</v>
      </c>
      <c r="G12" s="22">
        <v>1.04</v>
      </c>
      <c r="H12" s="22">
        <v>4.5</v>
      </c>
      <c r="I12" s="22">
        <v>0.98</v>
      </c>
      <c r="J12" s="26">
        <v>0.1818</v>
      </c>
      <c r="K12" s="22">
        <v>0</v>
      </c>
      <c r="L12" s="22" t="s">
        <v>59</v>
      </c>
    </row>
    <row r="13" ht="15" spans="1:12">
      <c r="A13" s="5" t="s">
        <v>67</v>
      </c>
      <c r="B13" s="32">
        <v>0.39</v>
      </c>
      <c r="C13" s="2" t="s">
        <v>55</v>
      </c>
      <c r="D13" s="2" t="s">
        <v>55</v>
      </c>
      <c r="E13" s="2" t="s">
        <v>55</v>
      </c>
      <c r="F13" s="2" t="s">
        <v>55</v>
      </c>
      <c r="G13" s="32">
        <v>1.036</v>
      </c>
      <c r="H13" s="32">
        <v>4.5</v>
      </c>
      <c r="I13" s="32">
        <v>0.946</v>
      </c>
      <c r="J13" s="32">
        <v>18.2</v>
      </c>
      <c r="K13" s="32">
        <v>0</v>
      </c>
      <c r="L13" s="37" t="s">
        <v>68</v>
      </c>
    </row>
    <row r="14" spans="1:11">
      <c r="A14" s="41" t="s">
        <v>69</v>
      </c>
      <c r="B14" s="41">
        <v>0.46</v>
      </c>
      <c r="C14" s="2" t="s">
        <v>55</v>
      </c>
      <c r="D14" s="2" t="s">
        <v>55</v>
      </c>
      <c r="E14" s="2" t="s">
        <v>55</v>
      </c>
      <c r="F14" s="2" t="s">
        <v>55</v>
      </c>
      <c r="G14" s="41">
        <v>1.04</v>
      </c>
      <c r="H14" s="2">
        <v>4</v>
      </c>
      <c r="I14" s="2">
        <v>0.82</v>
      </c>
      <c r="J14" s="21">
        <v>27.27</v>
      </c>
      <c r="K14" s="21">
        <v>6.98</v>
      </c>
    </row>
    <row r="15" s="17" customFormat="1" spans="1:12">
      <c r="A15" s="17" t="s">
        <v>70</v>
      </c>
      <c r="B15" s="17">
        <v>0.4643</v>
      </c>
      <c r="C15" s="17" t="s">
        <v>71</v>
      </c>
      <c r="D15" s="17" t="s">
        <v>71</v>
      </c>
      <c r="E15" s="17" t="s">
        <v>71</v>
      </c>
      <c r="F15" s="17" t="s">
        <v>71</v>
      </c>
      <c r="G15" s="17">
        <v>1.1071</v>
      </c>
      <c r="H15" s="17">
        <v>4</v>
      </c>
      <c r="I15" s="17">
        <v>0.9286</v>
      </c>
      <c r="J15" s="17">
        <v>27.3</v>
      </c>
      <c r="K15" s="17">
        <v>6.98</v>
      </c>
      <c r="L15" s="17" t="s">
        <v>72</v>
      </c>
    </row>
    <row r="16" s="2" customFormat="1" spans="1:12">
      <c r="A16" s="5" t="s">
        <v>73</v>
      </c>
      <c r="B16" s="2">
        <v>0.3929</v>
      </c>
      <c r="C16" s="2" t="s">
        <v>71</v>
      </c>
      <c r="D16" s="2" t="s">
        <v>71</v>
      </c>
      <c r="E16" s="2" t="s">
        <v>71</v>
      </c>
      <c r="F16" s="2" t="s">
        <v>71</v>
      </c>
      <c r="G16" s="2">
        <v>1.0357</v>
      </c>
      <c r="H16" s="2">
        <v>4.5</v>
      </c>
      <c r="I16" s="2">
        <v>0.9464</v>
      </c>
      <c r="J16" s="21">
        <f t="shared" ref="J16:J17" si="1">(5.5-H16)/5.5*100</f>
        <v>18.1818181818182</v>
      </c>
      <c r="K16" s="2">
        <v>0</v>
      </c>
      <c r="L16" s="2" t="s">
        <v>72</v>
      </c>
    </row>
    <row r="17" ht="27" spans="1:12">
      <c r="A17" s="2" t="s">
        <v>74</v>
      </c>
      <c r="B17" s="2">
        <v>0.39</v>
      </c>
      <c r="C17" s="2" t="s">
        <v>55</v>
      </c>
      <c r="D17" s="2" t="s">
        <v>55</v>
      </c>
      <c r="E17" s="2" t="s">
        <v>55</v>
      </c>
      <c r="F17" s="2" t="s">
        <v>55</v>
      </c>
      <c r="G17" s="2">
        <v>1.04</v>
      </c>
      <c r="H17" s="2">
        <v>5</v>
      </c>
      <c r="I17" s="2">
        <v>0.96</v>
      </c>
      <c r="J17" s="21">
        <f t="shared" si="1"/>
        <v>9.09090909090909</v>
      </c>
      <c r="K17" s="25" t="s">
        <v>76</v>
      </c>
      <c r="L17" s="2" t="s">
        <v>59</v>
      </c>
    </row>
    <row r="18" spans="1:12">
      <c r="A18" s="5" t="s">
        <v>75</v>
      </c>
      <c r="B18" s="2">
        <v>0.39</v>
      </c>
      <c r="C18" s="2" t="s">
        <v>55</v>
      </c>
      <c r="D18" s="2" t="s">
        <v>55</v>
      </c>
      <c r="E18" s="2" t="s">
        <v>55</v>
      </c>
      <c r="F18" s="2" t="s">
        <v>55</v>
      </c>
      <c r="G18" s="2">
        <v>1.04</v>
      </c>
      <c r="H18" s="2">
        <v>4</v>
      </c>
      <c r="I18" s="2">
        <v>0.82</v>
      </c>
      <c r="J18" s="19">
        <v>0.2727</v>
      </c>
      <c r="K18" s="19">
        <v>0.0698</v>
      </c>
      <c r="L18" s="5" t="s">
        <v>59</v>
      </c>
    </row>
    <row r="19" s="23" customFormat="1" spans="1:12">
      <c r="A19" s="23" t="s">
        <v>81</v>
      </c>
      <c r="B19" s="23">
        <v>0.39</v>
      </c>
      <c r="C19" s="23" t="s">
        <v>55</v>
      </c>
      <c r="D19" s="23" t="s">
        <v>55</v>
      </c>
      <c r="E19" s="23" t="s">
        <v>55</v>
      </c>
      <c r="F19" s="23" t="s">
        <v>55</v>
      </c>
      <c r="G19" s="23">
        <v>1.04</v>
      </c>
      <c r="H19" s="23">
        <v>4.5</v>
      </c>
      <c r="I19" s="23">
        <v>0.95</v>
      </c>
      <c r="J19" s="28">
        <v>0.1818</v>
      </c>
      <c r="K19" s="23">
        <v>0</v>
      </c>
      <c r="L19" s="23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A16" sqref="A16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0.58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1.37</v>
      </c>
      <c r="H2" s="21">
        <v>2</v>
      </c>
      <c r="I2" s="21">
        <v>0.96</v>
      </c>
      <c r="J2" s="21">
        <f>3.5/5.5*100</f>
        <v>63.6363636363636</v>
      </c>
      <c r="K2" s="21">
        <v>33.5</v>
      </c>
      <c r="L2" s="2" t="s">
        <v>56</v>
      </c>
    </row>
    <row r="3" spans="1:12">
      <c r="A3" s="2" t="s">
        <v>57</v>
      </c>
      <c r="B3" s="2">
        <v>0.61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1.39</v>
      </c>
      <c r="H3" s="2">
        <v>2</v>
      </c>
      <c r="I3" s="2">
        <v>1</v>
      </c>
      <c r="J3" s="2">
        <v>63.64</v>
      </c>
      <c r="K3" s="2">
        <v>34.88</v>
      </c>
      <c r="L3" s="2"/>
    </row>
    <row r="4" spans="1:12">
      <c r="A4" s="17" t="s">
        <v>58</v>
      </c>
      <c r="B4" s="17">
        <v>0.68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1.46</v>
      </c>
      <c r="H4" s="17">
        <v>2</v>
      </c>
      <c r="I4" s="17">
        <v>1</v>
      </c>
      <c r="J4" s="33">
        <f>(5.5-2)/5.5</f>
        <v>0.636363636363636</v>
      </c>
      <c r="K4" s="34">
        <v>0.3488</v>
      </c>
      <c r="L4" s="2" t="s">
        <v>59</v>
      </c>
    </row>
    <row r="5" spans="1:11">
      <c r="A5" s="2" t="s">
        <v>60</v>
      </c>
      <c r="B5" s="2">
        <v>0.61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1.39</v>
      </c>
      <c r="H5" s="2">
        <v>2</v>
      </c>
      <c r="I5" s="2">
        <v>1</v>
      </c>
      <c r="J5" s="19">
        <v>0.6364</v>
      </c>
      <c r="K5" s="19">
        <v>0.3488</v>
      </c>
    </row>
    <row r="6" spans="1:12">
      <c r="A6" s="2" t="s">
        <v>62</v>
      </c>
      <c r="B6" s="2">
        <v>0.57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1.37</v>
      </c>
      <c r="H6" s="2">
        <v>2</v>
      </c>
      <c r="I6" s="2">
        <v>0.95</v>
      </c>
      <c r="J6" s="35">
        <v>0.636363636363636</v>
      </c>
      <c r="K6" s="35">
        <v>0.348837209302326</v>
      </c>
      <c r="L6" s="2" t="s">
        <v>59</v>
      </c>
    </row>
    <row r="7" s="2" customFormat="1" spans="1:12">
      <c r="A7" s="2" t="s">
        <v>63</v>
      </c>
      <c r="B7" s="18">
        <v>0.6071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1.3929</v>
      </c>
      <c r="H7" s="2">
        <v>2</v>
      </c>
      <c r="I7" s="2">
        <v>1</v>
      </c>
      <c r="J7" s="19">
        <v>0.6364</v>
      </c>
      <c r="K7" s="19">
        <v>0.3488</v>
      </c>
      <c r="L7" s="2" t="s">
        <v>59</v>
      </c>
    </row>
    <row r="8" spans="1:12">
      <c r="A8" s="2" t="s">
        <v>64</v>
      </c>
      <c r="B8" s="2">
        <v>0.68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1.39</v>
      </c>
      <c r="H8" s="31">
        <v>1</v>
      </c>
      <c r="I8" s="2">
        <v>0.96</v>
      </c>
      <c r="J8" s="21">
        <f t="shared" ref="J8:J9" si="0">(5.5-H8)/5.5*100</f>
        <v>81.8181818181818</v>
      </c>
      <c r="K8" s="21">
        <f t="shared" ref="K8:K9" si="1">((3/4*4.5+2)-(3/4*H8+2))/(3/4*4.5+2)*100</f>
        <v>48.8372093023256</v>
      </c>
      <c r="L8" s="2" t="s">
        <v>59</v>
      </c>
    </row>
    <row r="9" spans="1:12">
      <c r="A9" s="2" t="s">
        <v>65</v>
      </c>
      <c r="B9" s="2">
        <v>0.71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1.49</v>
      </c>
      <c r="H9" s="2">
        <v>1.25</v>
      </c>
      <c r="I9" s="2">
        <v>1</v>
      </c>
      <c r="J9" s="21">
        <f t="shared" si="0"/>
        <v>77.2727272727273</v>
      </c>
      <c r="K9" s="21">
        <f t="shared" si="1"/>
        <v>45.3488372093023</v>
      </c>
      <c r="L9" s="2" t="s">
        <v>56</v>
      </c>
    </row>
    <row r="10" s="2" customFormat="1" spans="1:12">
      <c r="A10" s="2" t="s">
        <v>66</v>
      </c>
      <c r="B10" s="2">
        <v>0.61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1.39</v>
      </c>
      <c r="H10" s="2">
        <v>2</v>
      </c>
      <c r="I10" s="2">
        <v>1</v>
      </c>
      <c r="J10" s="19">
        <v>0.6364</v>
      </c>
      <c r="K10" s="19">
        <v>0.3488</v>
      </c>
      <c r="L10" s="2" t="s">
        <v>59</v>
      </c>
    </row>
    <row r="11" ht="15" spans="1:12">
      <c r="A11" s="5" t="s">
        <v>67</v>
      </c>
      <c r="B11" s="32">
        <v>0.61</v>
      </c>
      <c r="C11" s="2" t="s">
        <v>55</v>
      </c>
      <c r="D11" s="2" t="s">
        <v>55</v>
      </c>
      <c r="E11" s="2" t="s">
        <v>55</v>
      </c>
      <c r="F11" s="2" t="s">
        <v>55</v>
      </c>
      <c r="G11" s="32">
        <v>1.393</v>
      </c>
      <c r="H11" s="32">
        <v>2</v>
      </c>
      <c r="I11" s="32">
        <v>1</v>
      </c>
      <c r="J11" s="32">
        <v>63.6</v>
      </c>
      <c r="K11" s="32">
        <v>34.9</v>
      </c>
      <c r="L11" s="37" t="s">
        <v>68</v>
      </c>
    </row>
    <row r="12" spans="1:11">
      <c r="A12" s="41" t="s">
        <v>69</v>
      </c>
      <c r="B12" s="41">
        <v>0.68</v>
      </c>
      <c r="C12" s="2" t="s">
        <v>55</v>
      </c>
      <c r="D12" s="2" t="s">
        <v>55</v>
      </c>
      <c r="E12" s="2" t="s">
        <v>55</v>
      </c>
      <c r="F12" s="2" t="s">
        <v>55</v>
      </c>
      <c r="G12" s="41">
        <v>1.46</v>
      </c>
      <c r="H12" s="41">
        <v>2</v>
      </c>
      <c r="I12" s="41">
        <v>0.96</v>
      </c>
      <c r="J12" s="2">
        <v>63.64</v>
      </c>
      <c r="K12" s="2">
        <v>34.88</v>
      </c>
    </row>
    <row r="13" s="17" customFormat="1" spans="1:12">
      <c r="A13" s="17" t="s">
        <v>70</v>
      </c>
      <c r="B13" s="17">
        <v>0.6786</v>
      </c>
      <c r="C13" s="17" t="s">
        <v>71</v>
      </c>
      <c r="D13" s="17" t="s">
        <v>71</v>
      </c>
      <c r="E13" s="17" t="s">
        <v>71</v>
      </c>
      <c r="F13" s="17" t="s">
        <v>71</v>
      </c>
      <c r="G13" s="17">
        <v>1.4643</v>
      </c>
      <c r="H13" s="17">
        <v>1</v>
      </c>
      <c r="I13" s="17">
        <v>0.8929</v>
      </c>
      <c r="J13" s="17">
        <v>81.8</v>
      </c>
      <c r="K13" s="17">
        <v>48.84</v>
      </c>
      <c r="L13" s="17" t="s">
        <v>83</v>
      </c>
    </row>
    <row r="14" s="2" customFormat="1" spans="1:12">
      <c r="A14" s="5" t="s">
        <v>73</v>
      </c>
      <c r="B14" s="2">
        <v>0.6071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1.3929</v>
      </c>
      <c r="H14" s="2">
        <v>2</v>
      </c>
      <c r="I14" s="2">
        <v>1</v>
      </c>
      <c r="J14" s="32">
        <v>63.64</v>
      </c>
      <c r="K14" s="2">
        <v>34.88</v>
      </c>
      <c r="L14" s="2" t="s">
        <v>83</v>
      </c>
    </row>
    <row r="15" spans="1:12">
      <c r="A15" s="2" t="s">
        <v>74</v>
      </c>
      <c r="B15" s="2">
        <v>0.61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1.39</v>
      </c>
      <c r="H15" s="2">
        <v>2</v>
      </c>
      <c r="I15" s="2">
        <v>1</v>
      </c>
      <c r="J15" s="21">
        <f t="shared" ref="J15" si="2">(5.5-H15)/5.5*100</f>
        <v>63.6363636363636</v>
      </c>
      <c r="K15" s="21">
        <f t="shared" ref="K15" si="3">((3/4*4.5+2)-(3/4*H15+2))/(3/4*4.5+2)*100</f>
        <v>34.8837209302326</v>
      </c>
      <c r="L15" s="2" t="s">
        <v>59</v>
      </c>
    </row>
    <row r="16" spans="1:12">
      <c r="A16" s="5" t="s">
        <v>75</v>
      </c>
      <c r="B16" s="2">
        <v>0.61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1.39</v>
      </c>
      <c r="H16" s="2">
        <v>2</v>
      </c>
      <c r="I16" s="2">
        <v>0.96</v>
      </c>
      <c r="J16" s="36">
        <f>(5.5-2)/5.5</f>
        <v>0.636363636363636</v>
      </c>
      <c r="K16" s="19">
        <v>0.3488</v>
      </c>
      <c r="L16" s="2" t="s">
        <v>59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zoomScale="85" zoomScaleNormal="85" workbookViewId="0">
      <selection activeCell="D21" sqref="D21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0.58</v>
      </c>
      <c r="C2" s="2" t="s">
        <v>55</v>
      </c>
      <c r="D2" s="2" t="s">
        <v>55</v>
      </c>
      <c r="E2" s="2" t="s">
        <v>55</v>
      </c>
      <c r="F2" s="2" t="s">
        <v>55</v>
      </c>
      <c r="G2" s="38">
        <v>1.26</v>
      </c>
      <c r="H2" s="39">
        <v>2</v>
      </c>
      <c r="I2" s="39">
        <v>0.96</v>
      </c>
      <c r="J2" s="39">
        <f>3.5/5.5*100</f>
        <v>63.6363636363636</v>
      </c>
      <c r="K2" s="39">
        <v>33.5</v>
      </c>
      <c r="L2" s="2" t="s">
        <v>56</v>
      </c>
    </row>
    <row r="3" spans="1:12">
      <c r="A3" s="2" t="s">
        <v>57</v>
      </c>
      <c r="B3" s="2">
        <v>0.61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1.29</v>
      </c>
      <c r="H3" s="2">
        <v>2</v>
      </c>
      <c r="I3" s="2">
        <v>1</v>
      </c>
      <c r="J3" s="2">
        <v>63.64</v>
      </c>
      <c r="K3" s="2">
        <v>34.88</v>
      </c>
      <c r="L3" s="2"/>
    </row>
    <row r="4" spans="1:12">
      <c r="A4" s="17" t="s">
        <v>58</v>
      </c>
      <c r="B4" s="17">
        <v>0.68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1.36</v>
      </c>
      <c r="H4" s="17">
        <v>2</v>
      </c>
      <c r="I4" s="17">
        <v>1</v>
      </c>
      <c r="J4" s="33">
        <f>(5.5-2)/5.5</f>
        <v>0.636363636363636</v>
      </c>
      <c r="K4" s="34">
        <v>0.3488</v>
      </c>
      <c r="L4" s="2" t="s">
        <v>59</v>
      </c>
    </row>
    <row r="5" spans="1:11">
      <c r="A5" s="2" t="s">
        <v>60</v>
      </c>
      <c r="B5" s="2">
        <v>0.61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1.29</v>
      </c>
      <c r="H5" s="2">
        <v>2</v>
      </c>
      <c r="I5" s="2">
        <v>1</v>
      </c>
      <c r="J5" s="19">
        <v>0.6364</v>
      </c>
      <c r="K5" s="19">
        <v>0.3488</v>
      </c>
    </row>
    <row r="6" spans="1:12">
      <c r="A6" s="2" t="s">
        <v>62</v>
      </c>
      <c r="B6" s="2">
        <v>0.57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1.26</v>
      </c>
      <c r="H6" s="2">
        <v>2.5</v>
      </c>
      <c r="I6" s="2">
        <v>1</v>
      </c>
      <c r="J6" s="35">
        <v>0.545454545454545</v>
      </c>
      <c r="K6" s="35">
        <v>0.27906976744186</v>
      </c>
      <c r="L6" s="2" t="s">
        <v>59</v>
      </c>
    </row>
    <row r="7" s="2" customFormat="1" spans="1:12">
      <c r="A7" s="2" t="s">
        <v>63</v>
      </c>
      <c r="B7" s="18">
        <v>0.6071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1.3929</v>
      </c>
      <c r="H7" s="2">
        <v>2</v>
      </c>
      <c r="I7" s="2">
        <v>1</v>
      </c>
      <c r="J7" s="19">
        <v>0.6364</v>
      </c>
      <c r="K7" s="19">
        <v>0.3488</v>
      </c>
      <c r="L7" s="2" t="s">
        <v>59</v>
      </c>
    </row>
    <row r="8" spans="1:12">
      <c r="A8" s="2" t="s">
        <v>64</v>
      </c>
      <c r="B8" s="2">
        <v>0.68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1.36</v>
      </c>
      <c r="H8" s="31">
        <v>2</v>
      </c>
      <c r="I8" s="2">
        <v>1</v>
      </c>
      <c r="J8" s="21">
        <f t="shared" ref="J8" si="0">(5.5-H8)/5.5*100</f>
        <v>63.6363636363636</v>
      </c>
      <c r="K8" s="21">
        <f t="shared" ref="K8" si="1">((3/4*4.5+2)-(3/4*H8+2))/(3/4*4.5+2)*100</f>
        <v>34.8837209302326</v>
      </c>
      <c r="L8" s="2" t="s">
        <v>59</v>
      </c>
    </row>
    <row r="9" spans="1:12">
      <c r="A9" s="2" t="s">
        <v>65</v>
      </c>
      <c r="B9" s="2">
        <v>0.71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1.49</v>
      </c>
      <c r="H9" s="2">
        <v>1.25</v>
      </c>
      <c r="I9" s="2">
        <v>1</v>
      </c>
      <c r="J9" s="21">
        <f t="shared" ref="J9" si="2">(5.5-H9)/5.5*100</f>
        <v>77.2727272727273</v>
      </c>
      <c r="K9" s="21">
        <f t="shared" ref="K9" si="3">((3/4*4.5+2)-(3/4*H9+2))/(3/4*4.5+2)*100</f>
        <v>45.3488372093023</v>
      </c>
      <c r="L9" s="2" t="s">
        <v>56</v>
      </c>
    </row>
    <row r="10" s="2" customFormat="1" spans="1:12">
      <c r="A10" s="2" t="s">
        <v>66</v>
      </c>
      <c r="B10" s="2">
        <v>0.61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1.29</v>
      </c>
      <c r="H10" s="2">
        <v>2</v>
      </c>
      <c r="I10" s="2">
        <v>1</v>
      </c>
      <c r="J10" s="19">
        <v>0.6364</v>
      </c>
      <c r="K10" s="19">
        <v>0.3488</v>
      </c>
      <c r="L10" s="2" t="s">
        <v>59</v>
      </c>
    </row>
    <row r="11" s="22" customFormat="1" spans="1:12">
      <c r="A11" s="22" t="s">
        <v>80</v>
      </c>
      <c r="B11" s="22">
        <v>0.61</v>
      </c>
      <c r="C11" s="22" t="s">
        <v>55</v>
      </c>
      <c r="D11" s="22" t="s">
        <v>55</v>
      </c>
      <c r="E11" s="22" t="s">
        <v>55</v>
      </c>
      <c r="F11" s="22" t="s">
        <v>55</v>
      </c>
      <c r="G11" s="22">
        <v>1.39</v>
      </c>
      <c r="H11" s="22">
        <v>2</v>
      </c>
      <c r="I11" s="22">
        <v>1</v>
      </c>
      <c r="J11" s="26">
        <v>0.6364</v>
      </c>
      <c r="K11" s="26">
        <v>0.3488</v>
      </c>
      <c r="L11" s="22" t="s">
        <v>56</v>
      </c>
    </row>
    <row r="12" ht="15" spans="1:12">
      <c r="A12" s="5" t="s">
        <v>67</v>
      </c>
      <c r="B12" s="32">
        <v>0.61</v>
      </c>
      <c r="C12" s="2" t="s">
        <v>55</v>
      </c>
      <c r="D12" s="2" t="s">
        <v>55</v>
      </c>
      <c r="E12" s="2" t="s">
        <v>55</v>
      </c>
      <c r="F12" s="2" t="s">
        <v>55</v>
      </c>
      <c r="G12" s="32">
        <v>1.393</v>
      </c>
      <c r="H12" s="32">
        <v>2</v>
      </c>
      <c r="I12" s="32">
        <v>1</v>
      </c>
      <c r="J12" s="32">
        <v>63.6</v>
      </c>
      <c r="K12" s="32">
        <v>34.9</v>
      </c>
      <c r="L12" s="37" t="s">
        <v>68</v>
      </c>
    </row>
    <row r="13" spans="1:11">
      <c r="A13" s="2" t="s">
        <v>69</v>
      </c>
      <c r="B13" s="2">
        <v>0.68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1.32</v>
      </c>
      <c r="H13" s="40">
        <v>2</v>
      </c>
      <c r="I13" s="2">
        <v>0.96</v>
      </c>
      <c r="J13" s="2">
        <v>63.64</v>
      </c>
      <c r="K13" s="2">
        <v>34.88</v>
      </c>
    </row>
    <row r="14" s="17" customFormat="1" spans="1:12">
      <c r="A14" s="17" t="s">
        <v>70</v>
      </c>
      <c r="B14" s="17">
        <v>0.6786</v>
      </c>
      <c r="C14" s="17" t="s">
        <v>71</v>
      </c>
      <c r="D14" s="17" t="s">
        <v>71</v>
      </c>
      <c r="E14" s="17" t="s">
        <v>71</v>
      </c>
      <c r="F14" s="17" t="s">
        <v>71</v>
      </c>
      <c r="G14" s="17">
        <v>1.3571</v>
      </c>
      <c r="H14" s="17">
        <v>1</v>
      </c>
      <c r="I14" s="17">
        <v>0.8929</v>
      </c>
      <c r="J14" s="17">
        <v>81.8</v>
      </c>
      <c r="K14" s="17">
        <v>48.84</v>
      </c>
      <c r="L14" s="17" t="s">
        <v>83</v>
      </c>
    </row>
    <row r="15" s="2" customFormat="1" spans="1:12">
      <c r="A15" s="5" t="s">
        <v>73</v>
      </c>
      <c r="B15" s="2">
        <v>0.6071</v>
      </c>
      <c r="C15" s="2" t="s">
        <v>71</v>
      </c>
      <c r="D15" s="2" t="s">
        <v>71</v>
      </c>
      <c r="E15" s="2" t="s">
        <v>71</v>
      </c>
      <c r="F15" s="2" t="s">
        <v>71</v>
      </c>
      <c r="G15" s="2">
        <v>1.2857</v>
      </c>
      <c r="H15" s="2">
        <v>2</v>
      </c>
      <c r="I15" s="2">
        <v>1</v>
      </c>
      <c r="J15" s="2">
        <v>63.64</v>
      </c>
      <c r="K15" s="2">
        <v>34.88</v>
      </c>
      <c r="L15" s="2" t="s">
        <v>83</v>
      </c>
    </row>
    <row r="16" spans="1:12">
      <c r="A16" s="2" t="s">
        <v>74</v>
      </c>
      <c r="B16" s="2">
        <v>0.61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1.29</v>
      </c>
      <c r="H16" s="2">
        <v>2</v>
      </c>
      <c r="I16" s="2">
        <v>1</v>
      </c>
      <c r="J16" s="21">
        <f t="shared" ref="J16" si="4">(5.5-H16)/5.5*100</f>
        <v>63.6363636363636</v>
      </c>
      <c r="K16" s="21">
        <f t="shared" ref="K16" si="5">((3/4*4.5+2)-(3/4*H16+2))/(3/4*4.5+2)*100</f>
        <v>34.8837209302326</v>
      </c>
      <c r="L16" s="2" t="s">
        <v>59</v>
      </c>
    </row>
    <row r="17" spans="1:12">
      <c r="A17" s="5" t="s">
        <v>75</v>
      </c>
      <c r="B17" s="2">
        <v>0.61</v>
      </c>
      <c r="C17" s="2" t="s">
        <v>55</v>
      </c>
      <c r="D17" s="2" t="s">
        <v>55</v>
      </c>
      <c r="E17" s="2" t="s">
        <v>55</v>
      </c>
      <c r="F17" s="2" t="s">
        <v>55</v>
      </c>
      <c r="G17" s="2">
        <v>1.29</v>
      </c>
      <c r="H17" s="2">
        <v>2</v>
      </c>
      <c r="I17" s="2">
        <v>0.96</v>
      </c>
      <c r="J17" s="36">
        <f>(5.5-2)/5.5</f>
        <v>0.636363636363636</v>
      </c>
      <c r="K17" s="19">
        <v>0.3488</v>
      </c>
      <c r="L17" s="2" t="s">
        <v>59</v>
      </c>
    </row>
    <row r="18" s="23" customFormat="1" spans="1:12">
      <c r="A18" s="23" t="s">
        <v>81</v>
      </c>
      <c r="B18" s="23">
        <v>0.61</v>
      </c>
      <c r="C18" s="23" t="s">
        <v>55</v>
      </c>
      <c r="D18" s="23" t="s">
        <v>55</v>
      </c>
      <c r="E18" s="23" t="s">
        <v>55</v>
      </c>
      <c r="F18" s="23" t="s">
        <v>55</v>
      </c>
      <c r="G18" s="23">
        <v>1.29</v>
      </c>
      <c r="H18" s="23">
        <v>2</v>
      </c>
      <c r="I18" s="23">
        <v>1</v>
      </c>
      <c r="J18" s="28">
        <v>0.6364</v>
      </c>
      <c r="K18" s="28">
        <v>0.3488</v>
      </c>
      <c r="L18" s="23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"/>
  <sheetViews>
    <sheetView zoomScale="85" zoomScaleNormal="85" workbookViewId="0">
      <selection activeCell="A15" sqref="A15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54</v>
      </c>
      <c r="B2" s="2">
        <v>0.72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1.51</v>
      </c>
      <c r="H2" s="2" t="s">
        <v>84</v>
      </c>
      <c r="I2" s="2" t="s">
        <v>55</v>
      </c>
      <c r="J2" s="2" t="s">
        <v>55</v>
      </c>
      <c r="K2" s="2" t="s">
        <v>55</v>
      </c>
      <c r="L2" s="2" t="s">
        <v>56</v>
      </c>
    </row>
    <row r="3" spans="1:12">
      <c r="A3" s="2" t="s">
        <v>57</v>
      </c>
      <c r="B3" s="2">
        <v>0.75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1.54</v>
      </c>
      <c r="H3" s="2" t="s">
        <v>84</v>
      </c>
      <c r="I3" s="2" t="s">
        <v>55</v>
      </c>
      <c r="J3" s="2" t="s">
        <v>55</v>
      </c>
      <c r="K3" s="2" t="s">
        <v>55</v>
      </c>
      <c r="L3" s="2"/>
    </row>
    <row r="4" spans="1:12">
      <c r="A4" s="17" t="s">
        <v>58</v>
      </c>
      <c r="B4" s="17">
        <v>0.82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1.61</v>
      </c>
      <c r="H4" s="17" t="s">
        <v>84</v>
      </c>
      <c r="I4" s="17" t="s">
        <v>55</v>
      </c>
      <c r="J4" s="17" t="s">
        <v>55</v>
      </c>
      <c r="K4" s="17" t="s">
        <v>55</v>
      </c>
      <c r="L4" s="2" t="s">
        <v>56</v>
      </c>
    </row>
    <row r="5" spans="1:11">
      <c r="A5" s="2" t="s">
        <v>60</v>
      </c>
      <c r="B5" s="2">
        <v>0.75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1.54</v>
      </c>
      <c r="H5" s="2" t="s">
        <v>84</v>
      </c>
      <c r="I5" s="2" t="s">
        <v>55</v>
      </c>
      <c r="J5" s="2" t="s">
        <v>55</v>
      </c>
      <c r="K5" s="2" t="s">
        <v>55</v>
      </c>
    </row>
    <row r="6" spans="1:11">
      <c r="A6" s="2" t="s">
        <v>62</v>
      </c>
      <c r="B6" s="2">
        <v>0.71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1.51</v>
      </c>
      <c r="H6" s="2" t="s">
        <v>84</v>
      </c>
      <c r="I6" s="2" t="s">
        <v>55</v>
      </c>
      <c r="J6" s="2" t="s">
        <v>55</v>
      </c>
      <c r="K6" s="2" t="s">
        <v>55</v>
      </c>
    </row>
    <row r="7" s="2" customFormat="1" spans="1:11">
      <c r="A7" s="2" t="s">
        <v>63</v>
      </c>
      <c r="B7" s="18">
        <v>0.75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1.5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1">
      <c r="A8" s="2" t="s">
        <v>64</v>
      </c>
      <c r="B8" s="2">
        <v>0.75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1.54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0.85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1.81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="2" customFormat="1" spans="1:12">
      <c r="A10" s="2" t="s">
        <v>66</v>
      </c>
      <c r="B10" s="2">
        <v>0.75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1.54</v>
      </c>
      <c r="H10" s="2" t="s">
        <v>84</v>
      </c>
      <c r="I10" s="2" t="s">
        <v>55</v>
      </c>
      <c r="J10" s="2" t="s">
        <v>55</v>
      </c>
      <c r="K10" s="2" t="s">
        <v>55</v>
      </c>
      <c r="L10" s="2" t="s">
        <v>56</v>
      </c>
    </row>
    <row r="11" ht="15" spans="1:12">
      <c r="A11" s="5" t="s">
        <v>67</v>
      </c>
      <c r="B11" s="32">
        <v>0.75</v>
      </c>
      <c r="C11" s="2" t="s">
        <v>55</v>
      </c>
      <c r="D11" s="2" t="s">
        <v>55</v>
      </c>
      <c r="E11" s="2" t="s">
        <v>55</v>
      </c>
      <c r="F11" s="2" t="s">
        <v>55</v>
      </c>
      <c r="G11" s="32">
        <v>1.5</v>
      </c>
      <c r="H11" s="2" t="s">
        <v>85</v>
      </c>
      <c r="I11" s="2" t="s">
        <v>55</v>
      </c>
      <c r="J11" s="2" t="s">
        <v>55</v>
      </c>
      <c r="K11" s="2" t="s">
        <v>55</v>
      </c>
      <c r="L11" s="37" t="s">
        <v>68</v>
      </c>
    </row>
    <row r="12" spans="1:11">
      <c r="A12" s="2" t="s">
        <v>69</v>
      </c>
      <c r="B12" s="2">
        <v>0.82</v>
      </c>
      <c r="C12" s="2" t="s">
        <v>55</v>
      </c>
      <c r="D12" s="2" t="s">
        <v>55</v>
      </c>
      <c r="E12" s="2" t="s">
        <v>55</v>
      </c>
      <c r="F12" s="2" t="s">
        <v>55</v>
      </c>
      <c r="G12" s="2">
        <v>1.75</v>
      </c>
      <c r="H12" s="2" t="s">
        <v>84</v>
      </c>
      <c r="I12" s="2" t="s">
        <v>55</v>
      </c>
      <c r="J12" s="2" t="s">
        <v>55</v>
      </c>
      <c r="K12" s="2" t="s">
        <v>55</v>
      </c>
    </row>
    <row r="13" s="17" customFormat="1" spans="1:12">
      <c r="A13" s="17" t="s">
        <v>70</v>
      </c>
      <c r="B13" s="17">
        <v>0.8214</v>
      </c>
      <c r="C13" s="17" t="s">
        <v>71</v>
      </c>
      <c r="D13" s="17" t="s">
        <v>71</v>
      </c>
      <c r="E13" s="17" t="s">
        <v>71</v>
      </c>
      <c r="F13" s="17" t="s">
        <v>71</v>
      </c>
      <c r="G13" s="17">
        <v>1.6071</v>
      </c>
      <c r="H13" s="17" t="s">
        <v>84</v>
      </c>
      <c r="I13" s="17" t="s">
        <v>71</v>
      </c>
      <c r="J13" s="17" t="s">
        <v>71</v>
      </c>
      <c r="K13" s="17" t="s">
        <v>71</v>
      </c>
      <c r="L13" s="17" t="s">
        <v>83</v>
      </c>
    </row>
    <row r="14" s="2" customFormat="1" spans="1:12">
      <c r="A14" s="5" t="s">
        <v>73</v>
      </c>
      <c r="B14" s="2">
        <v>0.75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1.5357</v>
      </c>
      <c r="H14" s="2" t="s">
        <v>84</v>
      </c>
      <c r="I14" s="19" t="s">
        <v>71</v>
      </c>
      <c r="J14" s="19" t="s">
        <v>71</v>
      </c>
      <c r="K14" s="2" t="s">
        <v>71</v>
      </c>
      <c r="L14" s="2" t="s">
        <v>83</v>
      </c>
    </row>
    <row r="15" spans="1:12">
      <c r="A15" s="2" t="s">
        <v>74</v>
      </c>
      <c r="B15" s="2">
        <v>0.75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1.54</v>
      </c>
      <c r="H15" s="2" t="s">
        <v>55</v>
      </c>
      <c r="I15" s="2" t="s">
        <v>55</v>
      </c>
      <c r="J15" s="2" t="s">
        <v>55</v>
      </c>
      <c r="K15" s="2" t="s">
        <v>55</v>
      </c>
      <c r="L15" s="2"/>
    </row>
    <row r="16" spans="1:12">
      <c r="A16" s="5" t="s">
        <v>75</v>
      </c>
      <c r="B16" s="2">
        <v>0.75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1.54</v>
      </c>
      <c r="H16" s="2" t="s">
        <v>84</v>
      </c>
      <c r="I16" s="2" t="s">
        <v>55</v>
      </c>
      <c r="J16" s="2" t="s">
        <v>55</v>
      </c>
      <c r="K16" s="2" t="s">
        <v>55</v>
      </c>
      <c r="L16" s="2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zoomScale="85" zoomScaleNormal="85" workbookViewId="0">
      <selection activeCell="F27" sqref="F27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0.72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1.51</v>
      </c>
      <c r="H2" s="2" t="s">
        <v>84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0.75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1.54</v>
      </c>
      <c r="H3" s="2" t="s">
        <v>84</v>
      </c>
      <c r="I3" s="2" t="s">
        <v>55</v>
      </c>
      <c r="J3" s="2" t="s">
        <v>55</v>
      </c>
      <c r="K3" s="2" t="s">
        <v>55</v>
      </c>
      <c r="L3" s="2"/>
    </row>
    <row r="4" spans="1:12">
      <c r="A4" s="17" t="s">
        <v>58</v>
      </c>
      <c r="B4" s="17">
        <v>0.82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1.61</v>
      </c>
      <c r="H4" s="17" t="s">
        <v>84</v>
      </c>
      <c r="I4" s="17" t="s">
        <v>55</v>
      </c>
      <c r="J4" s="17" t="s">
        <v>55</v>
      </c>
      <c r="K4" s="17" t="s">
        <v>55</v>
      </c>
      <c r="L4" s="2" t="s">
        <v>56</v>
      </c>
    </row>
    <row r="5" spans="1:11">
      <c r="A5" s="2" t="s">
        <v>60</v>
      </c>
      <c r="B5" s="2">
        <v>0.75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1.54</v>
      </c>
      <c r="H5" s="2" t="s">
        <v>84</v>
      </c>
      <c r="I5" s="2" t="s">
        <v>55</v>
      </c>
      <c r="J5" s="2" t="s">
        <v>55</v>
      </c>
      <c r="K5" s="2" t="s">
        <v>55</v>
      </c>
    </row>
    <row r="6" spans="1:11">
      <c r="A6" s="2" t="s">
        <v>62</v>
      </c>
      <c r="B6" s="2">
        <v>0.71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1.51</v>
      </c>
      <c r="H6" s="2" t="s">
        <v>84</v>
      </c>
      <c r="I6" s="2" t="s">
        <v>55</v>
      </c>
      <c r="J6" s="2" t="s">
        <v>55</v>
      </c>
      <c r="K6" s="2" t="s">
        <v>55</v>
      </c>
    </row>
    <row r="7" s="2" customFormat="1" spans="1:11">
      <c r="A7" s="2" t="s">
        <v>63</v>
      </c>
      <c r="B7" s="18">
        <v>0.75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1.5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1">
      <c r="A8" s="2" t="s">
        <v>64</v>
      </c>
      <c r="B8" s="2">
        <v>0.75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1.54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0.85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1.81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pans="1:12">
      <c r="A10" s="2" t="s">
        <v>66</v>
      </c>
      <c r="B10" s="2">
        <v>0.75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1.5</v>
      </c>
      <c r="H10" s="2" t="s">
        <v>84</v>
      </c>
      <c r="I10" s="2" t="s">
        <v>55</v>
      </c>
      <c r="J10" s="2" t="s">
        <v>55</v>
      </c>
      <c r="K10" s="2" t="s">
        <v>55</v>
      </c>
      <c r="L10" s="2" t="s">
        <v>56</v>
      </c>
    </row>
    <row r="11" s="22" customFormat="1" spans="1:12">
      <c r="A11" s="22" t="s">
        <v>80</v>
      </c>
      <c r="B11" s="22">
        <v>0.75</v>
      </c>
      <c r="C11" s="22" t="s">
        <v>55</v>
      </c>
      <c r="D11" s="22" t="s">
        <v>55</v>
      </c>
      <c r="E11" s="22" t="s">
        <v>55</v>
      </c>
      <c r="F11" s="22" t="s">
        <v>55</v>
      </c>
      <c r="G11" s="22">
        <v>1.7</v>
      </c>
      <c r="H11" s="22" t="s">
        <v>84</v>
      </c>
      <c r="I11" s="22" t="s">
        <v>55</v>
      </c>
      <c r="J11" s="22" t="s">
        <v>55</v>
      </c>
      <c r="K11" s="22" t="s">
        <v>55</v>
      </c>
      <c r="L11" s="22" t="s">
        <v>56</v>
      </c>
    </row>
    <row r="12" ht="15" spans="1:12">
      <c r="A12" s="5" t="s">
        <v>67</v>
      </c>
      <c r="B12" s="32">
        <v>0.75</v>
      </c>
      <c r="C12" s="2" t="s">
        <v>55</v>
      </c>
      <c r="D12" s="2" t="s">
        <v>55</v>
      </c>
      <c r="E12" s="2" t="s">
        <v>55</v>
      </c>
      <c r="F12" s="2" t="s">
        <v>55</v>
      </c>
      <c r="G12" s="32">
        <v>1.5</v>
      </c>
      <c r="H12" s="2" t="s">
        <v>85</v>
      </c>
      <c r="I12" s="2" t="s">
        <v>55</v>
      </c>
      <c r="J12" s="2" t="s">
        <v>55</v>
      </c>
      <c r="K12" s="2" t="s">
        <v>55</v>
      </c>
      <c r="L12" s="37" t="s">
        <v>68</v>
      </c>
    </row>
    <row r="13" spans="1:11">
      <c r="A13" s="2" t="s">
        <v>69</v>
      </c>
      <c r="B13" s="2">
        <v>0.82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1.75</v>
      </c>
      <c r="H13" s="2" t="s">
        <v>84</v>
      </c>
      <c r="I13" s="2" t="s">
        <v>55</v>
      </c>
      <c r="J13" s="2" t="s">
        <v>55</v>
      </c>
      <c r="K13" s="2" t="s">
        <v>55</v>
      </c>
    </row>
    <row r="14" s="17" customFormat="1" spans="1:12">
      <c r="A14" s="17" t="s">
        <v>70</v>
      </c>
      <c r="B14" s="17">
        <v>0.8214</v>
      </c>
      <c r="C14" s="17" t="s">
        <v>71</v>
      </c>
      <c r="D14" s="17" t="s">
        <v>71</v>
      </c>
      <c r="E14" s="17" t="s">
        <v>71</v>
      </c>
      <c r="F14" s="17" t="s">
        <v>71</v>
      </c>
      <c r="G14" s="17">
        <v>1.6071</v>
      </c>
      <c r="H14" s="17" t="s">
        <v>84</v>
      </c>
      <c r="I14" s="17" t="s">
        <v>71</v>
      </c>
      <c r="J14" s="17" t="s">
        <v>71</v>
      </c>
      <c r="K14" s="17" t="s">
        <v>71</v>
      </c>
      <c r="L14" s="17" t="s">
        <v>83</v>
      </c>
    </row>
    <row r="15" s="2" customFormat="1" spans="1:12">
      <c r="A15" s="5" t="s">
        <v>73</v>
      </c>
      <c r="B15" s="2">
        <v>0.75</v>
      </c>
      <c r="C15" s="2" t="s">
        <v>71</v>
      </c>
      <c r="D15" s="2" t="s">
        <v>71</v>
      </c>
      <c r="E15" s="2" t="s">
        <v>71</v>
      </c>
      <c r="F15" s="2" t="s">
        <v>71</v>
      </c>
      <c r="G15" s="2">
        <v>1.5357</v>
      </c>
      <c r="H15" s="2" t="s">
        <v>84</v>
      </c>
      <c r="I15" s="19" t="s">
        <v>71</v>
      </c>
      <c r="J15" s="19" t="s">
        <v>71</v>
      </c>
      <c r="K15" s="2" t="s">
        <v>71</v>
      </c>
      <c r="L15" s="2" t="s">
        <v>83</v>
      </c>
    </row>
    <row r="16" spans="1:12">
      <c r="A16" s="2" t="s">
        <v>74</v>
      </c>
      <c r="B16" s="2">
        <v>0.75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1.54</v>
      </c>
      <c r="H16" s="2" t="s">
        <v>55</v>
      </c>
      <c r="I16" s="2" t="s">
        <v>55</v>
      </c>
      <c r="J16" s="2" t="s">
        <v>55</v>
      </c>
      <c r="K16" s="2" t="s">
        <v>55</v>
      </c>
      <c r="L16" s="2"/>
    </row>
    <row r="17" spans="1:12">
      <c r="A17" s="5" t="s">
        <v>75</v>
      </c>
      <c r="B17" s="2">
        <v>0.75</v>
      </c>
      <c r="C17" s="2" t="s">
        <v>55</v>
      </c>
      <c r="D17" s="2" t="s">
        <v>55</v>
      </c>
      <c r="E17" s="2" t="s">
        <v>55</v>
      </c>
      <c r="F17" s="2" t="s">
        <v>55</v>
      </c>
      <c r="G17" s="2">
        <v>1.54</v>
      </c>
      <c r="H17" s="2" t="s">
        <v>84</v>
      </c>
      <c r="I17" s="2" t="s">
        <v>55</v>
      </c>
      <c r="J17" s="2" t="s">
        <v>55</v>
      </c>
      <c r="K17" s="2" t="s">
        <v>55</v>
      </c>
      <c r="L17" s="2" t="s">
        <v>56</v>
      </c>
    </row>
    <row r="18" s="23" customFormat="1" spans="1:12">
      <c r="A18" s="23" t="s">
        <v>81</v>
      </c>
      <c r="B18" s="23">
        <v>0.75</v>
      </c>
      <c r="C18" s="23" t="s">
        <v>55</v>
      </c>
      <c r="D18" s="23" t="s">
        <v>55</v>
      </c>
      <c r="E18" s="23" t="s">
        <v>55</v>
      </c>
      <c r="F18" s="23" t="s">
        <v>55</v>
      </c>
      <c r="G18" s="23">
        <v>1.52</v>
      </c>
      <c r="H18" s="23" t="s">
        <v>84</v>
      </c>
      <c r="I18" s="23" t="s">
        <v>55</v>
      </c>
      <c r="J18" s="23" t="s">
        <v>55</v>
      </c>
      <c r="K18" s="23" t="s">
        <v>55</v>
      </c>
      <c r="L18" s="23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zoomScale="85" zoomScaleNormal="85" workbookViewId="0">
      <selection activeCell="D16" sqref="D16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0.31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0.85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0.32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0.86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7" t="s">
        <v>58</v>
      </c>
      <c r="B4" s="17">
        <v>0.39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0.93</v>
      </c>
      <c r="H4" s="17" t="s">
        <v>55</v>
      </c>
      <c r="I4" s="17" t="s">
        <v>55</v>
      </c>
      <c r="J4" s="17" t="s">
        <v>55</v>
      </c>
      <c r="K4" s="17" t="s">
        <v>55</v>
      </c>
      <c r="L4" s="2" t="s">
        <v>56</v>
      </c>
    </row>
    <row r="5" spans="1:11">
      <c r="A5" s="2" t="s">
        <v>60</v>
      </c>
      <c r="B5" s="2">
        <v>0.32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0.86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1">
      <c r="A6" s="2" t="s">
        <v>62</v>
      </c>
      <c r="B6" s="2">
        <v>0.31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0.85</v>
      </c>
      <c r="H6" s="2" t="s">
        <v>55</v>
      </c>
      <c r="I6" s="2" t="s">
        <v>55</v>
      </c>
      <c r="J6" s="2" t="s">
        <v>55</v>
      </c>
      <c r="K6" s="2" t="s">
        <v>55</v>
      </c>
    </row>
    <row r="7" s="2" customFormat="1" spans="1:11">
      <c r="A7" s="2" t="s">
        <v>63</v>
      </c>
      <c r="B7" s="18">
        <v>0.3214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0.8571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1">
      <c r="A8" s="2" t="s">
        <v>64</v>
      </c>
      <c r="B8" s="2">
        <v>0.32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0.86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0.42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0.92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ht="15" spans="1:12">
      <c r="A10" s="5" t="s">
        <v>67</v>
      </c>
      <c r="B10" s="32">
        <v>0.32</v>
      </c>
      <c r="C10" s="2" t="s">
        <v>55</v>
      </c>
      <c r="D10" s="2" t="s">
        <v>55</v>
      </c>
      <c r="E10" s="2" t="s">
        <v>55</v>
      </c>
      <c r="F10" s="2" t="s">
        <v>55</v>
      </c>
      <c r="G10" s="32">
        <v>0.86</v>
      </c>
      <c r="H10" s="2" t="s">
        <v>55</v>
      </c>
      <c r="I10" s="2" t="s">
        <v>55</v>
      </c>
      <c r="J10" s="2" t="s">
        <v>55</v>
      </c>
      <c r="K10" s="2" t="s">
        <v>55</v>
      </c>
      <c r="L10" s="37" t="s">
        <v>68</v>
      </c>
    </row>
    <row r="11" s="17" customFormat="1" spans="1:12">
      <c r="A11" s="17" t="s">
        <v>70</v>
      </c>
      <c r="B11" s="17">
        <v>0.3929</v>
      </c>
      <c r="C11" s="17" t="s">
        <v>71</v>
      </c>
      <c r="D11" s="17" t="s">
        <v>71</v>
      </c>
      <c r="E11" s="17" t="s">
        <v>71</v>
      </c>
      <c r="F11" s="17" t="s">
        <v>71</v>
      </c>
      <c r="G11" s="17">
        <v>0.9286</v>
      </c>
      <c r="H11" s="17" t="s">
        <v>71</v>
      </c>
      <c r="I11" s="17" t="s">
        <v>71</v>
      </c>
      <c r="J11" s="17" t="s">
        <v>71</v>
      </c>
      <c r="K11" s="17" t="s">
        <v>71</v>
      </c>
      <c r="L11" s="17" t="s">
        <v>83</v>
      </c>
    </row>
    <row r="12" s="2" customFormat="1" spans="1:12">
      <c r="A12" s="5" t="s">
        <v>73</v>
      </c>
      <c r="B12" s="2">
        <v>0.3214</v>
      </c>
      <c r="C12" s="2" t="s">
        <v>71</v>
      </c>
      <c r="D12" s="2" t="s">
        <v>71</v>
      </c>
      <c r="E12" s="2" t="s">
        <v>71</v>
      </c>
      <c r="F12" s="2" t="s">
        <v>71</v>
      </c>
      <c r="G12" s="2">
        <v>0.8571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83</v>
      </c>
    </row>
    <row r="13" spans="1:12">
      <c r="A13" s="2" t="s">
        <v>74</v>
      </c>
      <c r="B13" s="2">
        <v>0.32</v>
      </c>
      <c r="C13" s="2" t="s">
        <v>55</v>
      </c>
      <c r="D13" s="2" t="s">
        <v>55</v>
      </c>
      <c r="E13" s="2" t="s">
        <v>55</v>
      </c>
      <c r="F13" s="2" t="s">
        <v>55</v>
      </c>
      <c r="G13" s="2">
        <v>0.86</v>
      </c>
      <c r="H13" s="2" t="s">
        <v>55</v>
      </c>
      <c r="I13" s="2" t="s">
        <v>55</v>
      </c>
      <c r="J13" s="2" t="s">
        <v>55</v>
      </c>
      <c r="K13" s="2" t="s">
        <v>55</v>
      </c>
      <c r="L13" s="2"/>
    </row>
    <row r="14" spans="1:12">
      <c r="A14" s="5" t="s">
        <v>75</v>
      </c>
      <c r="B14" s="2">
        <v>0.32</v>
      </c>
      <c r="C14" s="2" t="s">
        <v>55</v>
      </c>
      <c r="D14" s="2" t="s">
        <v>55</v>
      </c>
      <c r="E14" s="2" t="s">
        <v>55</v>
      </c>
      <c r="F14" s="2" t="s">
        <v>55</v>
      </c>
      <c r="G14" s="2">
        <v>0.86</v>
      </c>
      <c r="H14" s="2" t="s">
        <v>55</v>
      </c>
      <c r="I14" s="2" t="s">
        <v>55</v>
      </c>
      <c r="J14" s="2" t="s">
        <v>55</v>
      </c>
      <c r="K14" s="2" t="s">
        <v>55</v>
      </c>
      <c r="L14" s="2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7"/>
  <sheetViews>
    <sheetView zoomScale="85" zoomScaleNormal="85" workbookViewId="0">
      <selection activeCell="B20" sqref="B20"/>
    </sheetView>
  </sheetViews>
  <sheetFormatPr defaultColWidth="9" defaultRowHeight="13.5"/>
  <cols>
    <col min="1" max="1" width="18.5583333333333" customWidth="1"/>
    <col min="2" max="2" width="20.2166666666667" customWidth="1"/>
    <col min="3" max="3" width="25.775" customWidth="1"/>
    <col min="4" max="4" width="30.4416666666667" customWidth="1"/>
    <col min="5" max="5" width="14.4416666666667" customWidth="1"/>
    <col min="6" max="6" width="22.5583333333333" customWidth="1"/>
    <col min="7" max="7" width="18.775" customWidth="1"/>
    <col min="8" max="8" width="24.2166666666667" customWidth="1"/>
    <col min="9" max="9" width="22.5583333333333" customWidth="1"/>
    <col min="10" max="10" width="16.775" customWidth="1"/>
    <col min="11" max="11" width="19.5583333333333" customWidth="1"/>
    <col min="12" max="12" width="23" customWidth="1"/>
  </cols>
  <sheetData>
    <row r="1" s="6" customFormat="1" ht="46.5" customHeight="1" spans="1:12">
      <c r="A1" s="1" t="s">
        <v>2</v>
      </c>
      <c r="B1" s="1" t="s">
        <v>44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3" t="s">
        <v>47</v>
      </c>
      <c r="K1" s="3" t="s">
        <v>52</v>
      </c>
      <c r="L1" s="3" t="s">
        <v>53</v>
      </c>
    </row>
    <row r="2" spans="1:12">
      <c r="A2" s="2" t="s">
        <v>82</v>
      </c>
      <c r="B2" s="2">
        <v>0.31</v>
      </c>
      <c r="C2" s="2" t="s">
        <v>55</v>
      </c>
      <c r="D2" s="2" t="s">
        <v>55</v>
      </c>
      <c r="E2" s="2" t="s">
        <v>55</v>
      </c>
      <c r="F2" s="2" t="s">
        <v>55</v>
      </c>
      <c r="G2" s="2">
        <v>0.81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83</v>
      </c>
    </row>
    <row r="3" spans="1:12">
      <c r="A3" s="2" t="s">
        <v>57</v>
      </c>
      <c r="B3" s="2">
        <v>0.32</v>
      </c>
      <c r="C3" s="2" t="s">
        <v>55</v>
      </c>
      <c r="D3" s="2" t="s">
        <v>55</v>
      </c>
      <c r="E3" s="2" t="s">
        <v>55</v>
      </c>
      <c r="F3" s="2" t="s">
        <v>55</v>
      </c>
      <c r="G3" s="2">
        <v>0.82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83</v>
      </c>
    </row>
    <row r="4" spans="1:12">
      <c r="A4" s="17" t="s">
        <v>58</v>
      </c>
      <c r="B4" s="17">
        <v>0.39</v>
      </c>
      <c r="C4" s="17" t="s">
        <v>55</v>
      </c>
      <c r="D4" s="17" t="s">
        <v>55</v>
      </c>
      <c r="E4" s="17" t="s">
        <v>55</v>
      </c>
      <c r="F4" s="17" t="s">
        <v>55</v>
      </c>
      <c r="G4" s="17">
        <v>0.89</v>
      </c>
      <c r="H4" s="17" t="s">
        <v>55</v>
      </c>
      <c r="I4" s="17" t="s">
        <v>55</v>
      </c>
      <c r="J4" s="17" t="s">
        <v>55</v>
      </c>
      <c r="K4" s="17" t="s">
        <v>55</v>
      </c>
      <c r="L4" s="2" t="s">
        <v>56</v>
      </c>
    </row>
    <row r="5" spans="1:11">
      <c r="A5" s="2" t="s">
        <v>60</v>
      </c>
      <c r="B5" s="2">
        <v>0.32</v>
      </c>
      <c r="C5" s="2" t="s">
        <v>61</v>
      </c>
      <c r="D5" s="2" t="s">
        <v>55</v>
      </c>
      <c r="E5" s="2" t="s">
        <v>61</v>
      </c>
      <c r="F5" s="2" t="s">
        <v>61</v>
      </c>
      <c r="G5" s="2">
        <v>0.82</v>
      </c>
      <c r="H5" s="2" t="s">
        <v>55</v>
      </c>
      <c r="I5" s="2" t="s">
        <v>55</v>
      </c>
      <c r="J5" s="2" t="s">
        <v>55</v>
      </c>
      <c r="K5" s="2" t="s">
        <v>55</v>
      </c>
    </row>
    <row r="6" spans="1:11">
      <c r="A6" s="2" t="s">
        <v>62</v>
      </c>
      <c r="B6" s="2">
        <v>0.31</v>
      </c>
      <c r="C6" s="2" t="s">
        <v>55</v>
      </c>
      <c r="D6" s="2" t="s">
        <v>55</v>
      </c>
      <c r="E6" s="2" t="s">
        <v>55</v>
      </c>
      <c r="F6" s="2" t="s">
        <v>55</v>
      </c>
      <c r="G6" s="2">
        <v>0.81</v>
      </c>
      <c r="H6" s="2" t="s">
        <v>55</v>
      </c>
      <c r="I6" s="2" t="s">
        <v>55</v>
      </c>
      <c r="J6" s="2" t="s">
        <v>55</v>
      </c>
      <c r="K6" s="2" t="s">
        <v>55</v>
      </c>
    </row>
    <row r="7" s="2" customFormat="1" spans="1:11">
      <c r="A7" s="2" t="s">
        <v>63</v>
      </c>
      <c r="B7" s="30">
        <v>0.3214</v>
      </c>
      <c r="C7" s="2" t="s">
        <v>55</v>
      </c>
      <c r="D7" s="2" t="s">
        <v>55</v>
      </c>
      <c r="E7" s="2" t="s">
        <v>55</v>
      </c>
      <c r="F7" s="2" t="s">
        <v>55</v>
      </c>
      <c r="G7" s="18">
        <v>0.8214</v>
      </c>
      <c r="H7" s="2" t="s">
        <v>55</v>
      </c>
      <c r="I7" s="2" t="s">
        <v>55</v>
      </c>
      <c r="J7" s="2" t="s">
        <v>55</v>
      </c>
      <c r="K7" s="2" t="s">
        <v>55</v>
      </c>
    </row>
    <row r="8" spans="1:11">
      <c r="A8" s="2" t="s">
        <v>64</v>
      </c>
      <c r="B8" s="2">
        <v>0.32</v>
      </c>
      <c r="C8" s="2" t="s">
        <v>55</v>
      </c>
      <c r="D8" s="2" t="s">
        <v>55</v>
      </c>
      <c r="E8" s="2" t="s">
        <v>55</v>
      </c>
      <c r="F8" s="2" t="s">
        <v>55</v>
      </c>
      <c r="G8" s="2">
        <v>0.82</v>
      </c>
      <c r="H8" s="2" t="s">
        <v>55</v>
      </c>
      <c r="I8" s="2" t="s">
        <v>55</v>
      </c>
      <c r="J8" s="2" t="s">
        <v>55</v>
      </c>
      <c r="K8" s="2" t="s">
        <v>55</v>
      </c>
    </row>
    <row r="9" spans="1:12">
      <c r="A9" s="2" t="s">
        <v>65</v>
      </c>
      <c r="B9" s="2">
        <v>0.42</v>
      </c>
      <c r="C9" s="2" t="s">
        <v>55</v>
      </c>
      <c r="D9" s="2" t="s">
        <v>55</v>
      </c>
      <c r="E9" s="2" t="s">
        <v>55</v>
      </c>
      <c r="F9" s="2" t="s">
        <v>55</v>
      </c>
      <c r="G9" s="2">
        <v>0.92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56</v>
      </c>
    </row>
    <row r="10" spans="1:12">
      <c r="A10" s="2" t="s">
        <v>78</v>
      </c>
      <c r="B10" s="2">
        <v>0.34</v>
      </c>
      <c r="C10" s="2" t="s">
        <v>55</v>
      </c>
      <c r="D10" s="2" t="s">
        <v>55</v>
      </c>
      <c r="E10" s="2" t="s">
        <v>55</v>
      </c>
      <c r="F10" s="2" t="s">
        <v>55</v>
      </c>
      <c r="G10" s="2">
        <v>0.84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56</v>
      </c>
    </row>
    <row r="11" s="22" customFormat="1" spans="1:12">
      <c r="A11" s="22" t="s">
        <v>80</v>
      </c>
      <c r="B11" s="22">
        <v>0.34</v>
      </c>
      <c r="C11" s="22" t="s">
        <v>55</v>
      </c>
      <c r="D11" s="22" t="s">
        <v>55</v>
      </c>
      <c r="E11" s="22" t="s">
        <v>55</v>
      </c>
      <c r="F11" s="22" t="s">
        <v>55</v>
      </c>
      <c r="G11" s="22">
        <v>0.84</v>
      </c>
      <c r="H11" s="22" t="s">
        <v>55</v>
      </c>
      <c r="I11" s="22" t="s">
        <v>55</v>
      </c>
      <c r="J11" s="22" t="s">
        <v>55</v>
      </c>
      <c r="K11" s="22" t="s">
        <v>55</v>
      </c>
      <c r="L11" s="22" t="s">
        <v>56</v>
      </c>
    </row>
    <row r="12" ht="15" spans="1:12">
      <c r="A12" s="5" t="s">
        <v>67</v>
      </c>
      <c r="B12" s="32">
        <v>0.32</v>
      </c>
      <c r="C12" s="2" t="s">
        <v>55</v>
      </c>
      <c r="D12" s="2" t="s">
        <v>55</v>
      </c>
      <c r="E12" s="2" t="s">
        <v>55</v>
      </c>
      <c r="F12" s="2" t="s">
        <v>55</v>
      </c>
      <c r="G12" s="32">
        <v>0.82</v>
      </c>
      <c r="H12" s="2" t="s">
        <v>55</v>
      </c>
      <c r="I12" s="2" t="s">
        <v>55</v>
      </c>
      <c r="J12" s="2" t="s">
        <v>55</v>
      </c>
      <c r="K12" s="2" t="s">
        <v>55</v>
      </c>
      <c r="L12" s="37" t="s">
        <v>68</v>
      </c>
    </row>
    <row r="13" s="17" customFormat="1" spans="1:12">
      <c r="A13" s="17" t="s">
        <v>70</v>
      </c>
      <c r="B13" s="17">
        <v>0.3929</v>
      </c>
      <c r="C13" s="17" t="s">
        <v>71</v>
      </c>
      <c r="D13" s="17" t="s">
        <v>71</v>
      </c>
      <c r="E13" s="17" t="s">
        <v>71</v>
      </c>
      <c r="F13" s="17" t="s">
        <v>71</v>
      </c>
      <c r="G13" s="17">
        <v>0.8929</v>
      </c>
      <c r="H13" s="17" t="s">
        <v>71</v>
      </c>
      <c r="I13" s="17" t="s">
        <v>71</v>
      </c>
      <c r="J13" s="17" t="s">
        <v>71</v>
      </c>
      <c r="K13" s="17" t="s">
        <v>71</v>
      </c>
      <c r="L13" s="17" t="s">
        <v>83</v>
      </c>
    </row>
    <row r="14" s="2" customFormat="1" spans="1:12">
      <c r="A14" s="5" t="s">
        <v>73</v>
      </c>
      <c r="B14" s="2">
        <v>0.3214</v>
      </c>
      <c r="C14" s="2" t="s">
        <v>71</v>
      </c>
      <c r="D14" s="2" t="s">
        <v>71</v>
      </c>
      <c r="E14" s="2" t="s">
        <v>71</v>
      </c>
      <c r="F14" s="2" t="s">
        <v>71</v>
      </c>
      <c r="G14" s="2">
        <v>0.8214</v>
      </c>
      <c r="H14" s="2" t="s">
        <v>71</v>
      </c>
      <c r="I14" s="2" t="s">
        <v>71</v>
      </c>
      <c r="J14" s="2" t="s">
        <v>71</v>
      </c>
      <c r="K14" s="2" t="s">
        <v>71</v>
      </c>
      <c r="L14" s="2" t="s">
        <v>83</v>
      </c>
    </row>
    <row r="15" spans="1:12">
      <c r="A15" s="2" t="s">
        <v>74</v>
      </c>
      <c r="B15" s="2">
        <v>0.32</v>
      </c>
      <c r="C15" s="2" t="s">
        <v>55</v>
      </c>
      <c r="D15" s="2" t="s">
        <v>55</v>
      </c>
      <c r="E15" s="2" t="s">
        <v>55</v>
      </c>
      <c r="F15" s="2" t="s">
        <v>55</v>
      </c>
      <c r="G15" s="2">
        <v>0.82</v>
      </c>
      <c r="H15" s="2" t="s">
        <v>55</v>
      </c>
      <c r="I15" s="2" t="s">
        <v>55</v>
      </c>
      <c r="J15" s="2" t="s">
        <v>55</v>
      </c>
      <c r="K15" s="2" t="s">
        <v>55</v>
      </c>
      <c r="L15" s="2"/>
    </row>
    <row r="16" spans="1:12">
      <c r="A16" s="5" t="s">
        <v>75</v>
      </c>
      <c r="B16" s="2">
        <v>0.32</v>
      </c>
      <c r="C16" s="2" t="s">
        <v>55</v>
      </c>
      <c r="D16" s="2" t="s">
        <v>55</v>
      </c>
      <c r="E16" s="2" t="s">
        <v>55</v>
      </c>
      <c r="F16" s="2" t="s">
        <v>55</v>
      </c>
      <c r="G16" s="2">
        <v>0.82</v>
      </c>
      <c r="H16" s="2" t="s">
        <v>55</v>
      </c>
      <c r="I16" s="2" t="s">
        <v>55</v>
      </c>
      <c r="J16" s="2" t="s">
        <v>55</v>
      </c>
      <c r="K16" s="2" t="s">
        <v>55</v>
      </c>
      <c r="L16" s="2" t="s">
        <v>56</v>
      </c>
    </row>
    <row r="17" s="23" customFormat="1" spans="1:12">
      <c r="A17" s="23" t="s">
        <v>81</v>
      </c>
      <c r="B17" s="23">
        <v>0.32</v>
      </c>
      <c r="C17" s="23" t="s">
        <v>55</v>
      </c>
      <c r="D17" s="23" t="s">
        <v>55</v>
      </c>
      <c r="E17" s="23" t="s">
        <v>55</v>
      </c>
      <c r="F17" s="23" t="s">
        <v>55</v>
      </c>
      <c r="G17" s="23">
        <v>0.82</v>
      </c>
      <c r="H17" s="23" t="s">
        <v>55</v>
      </c>
      <c r="I17" s="23" t="s">
        <v>55</v>
      </c>
      <c r="J17" s="23" t="s">
        <v>55</v>
      </c>
      <c r="K17" s="23" t="s">
        <v>55</v>
      </c>
      <c r="L17" s="23" t="s">
        <v>56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Scenario 24</vt:lpstr>
      <vt:lpstr>UL Scenario 25</vt:lpstr>
      <vt:lpstr>UL Scenario 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Wong, Shin Horng</cp:lastModifiedBy>
  <dcterms:created xsi:type="dcterms:W3CDTF">2019-02-18T06:05:00Z</dcterms:created>
  <dcterms:modified xsi:type="dcterms:W3CDTF">2019-02-27T08:14:22Z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RAN1\TSGR1_96\email_discussion\Grant-Free UL Processing Timing Results V12.xlsx</vt:lpwstr>
  </property>
  <property fmtid="{D5CDD505-2E9C-101B-9397-08002B2CF9AE}" pid="4" name="TitusGUID">
    <vt:lpwstr>74bd9c67-d880-4efa-b57b-c7bcc0af1e8c</vt:lpwstr>
  </property>
  <property fmtid="{D5CDD505-2E9C-101B-9397-08002B2CF9AE}" pid="5" name="CTP_TimeStamp">
    <vt:lpwstr>2019-02-23 01:41:01Z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