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11" activeTab="16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</sheets>
  <calcPr calcId="144525"/>
</workbook>
</file>

<file path=xl/sharedStrings.xml><?xml version="1.0" encoding="utf-8"?>
<sst xmlns="http://schemas.openxmlformats.org/spreadsheetml/2006/main" count="80">
  <si>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</si>
  <si>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</si>
  <si>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</si>
  <si>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</si>
  <si>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</si>
  <si>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</si>
  <si>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</si>
  <si>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</si>
  <si>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</si>
  <si>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</si>
  <si>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</si>
  <si>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</si>
  <si>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</si>
  <si>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</si>
  <si>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</si>
  <si>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</si>
  <si>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</si>
  <si>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</si>
  <si>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</si>
  <si>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</si>
  <si>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</si>
  <si>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</si>
  <si>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</si>
  <si>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</si>
  <si>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</si>
  <si>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</si>
  <si>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</si>
  <si>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</si>
  <si>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</si>
  <si>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</si>
  <si>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</si>
  <si>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</si>
  <si>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</si>
  <si>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</si>
  <si>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</si>
  <si>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</si>
  <si>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</si>
  <si>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</si>
  <si>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</si>
  <si>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</si>
  <si>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</si>
  <si>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</si>
  <si>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</si>
  <si>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</si>
  <si>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</si>
  <si>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</si>
  <si>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</si>
  <si>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</si>
  <si>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</si>
  <si>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</si>
  <si>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</si>
  <si>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</si>
  <si>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</si>
  <si>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</si>
  <si>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</si>
  <si>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</si>
  <si>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</si>
  <si>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</si>
  <si>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</si>
  <si>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</si>
  <si>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</si>
  <si>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</si>
  <si>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</si>
  <si>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</si>
  <si>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</si>
  <si>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</si>
  <si>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</si>
  <si>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</si>
  <si>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</si>
  <si>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</si>
  <si>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</si>
  <si>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</si>
  <si>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</si>
  <si>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</si>
  <si>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</si>
  <si>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</si>
  <si>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</si>
  <si>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</si>
  <si>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Note: UL scenario 20 is the same as UL scenario 8 except the following</t>
  </si>
  <si>
    <t>Assumptions differences comparted to UL scenario 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</si>
</sst>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7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0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 vertical="center"/>
    </xf>
    <xf numFmtId="16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CBE9CB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4" sqref="$A14:$XFD14"/>
    </sheetView>
  </sheetViews>
  <sheetFormatPr defaultColWidth="9" defaultRowHeight="13.5" outlineLevelCol="2"/>
  <cols>
    <col min="1" max="1" width="19.2833333333333" customWidth="1"/>
    <col min="2" max="2" width="21.8583333333333" customWidth="1"/>
    <col min="3" max="3" width="26.1416666666667" customWidth="1"/>
  </cols>
  <sheetData>
    <row r="1" spans="1:3">
      <c r="A1" s="31" t="s">
        <v>0</v>
      </c>
      <c r="B1" s="32" t="s">
        <v>1</v>
      </c>
      <c r="C1" s="32" t="s">
        <v>2</v>
      </c>
    </row>
    <row r="2" spans="1:3">
      <c r="A2" s="33"/>
      <c r="B2" s="34" t="s">
        <v>3</v>
      </c>
      <c r="C2" s="34"/>
    </row>
    <row r="3" spans="1:3">
      <c r="A3" s="33">
        <v>43515</v>
      </c>
      <c r="B3" s="34" t="s">
        <v>4</v>
      </c>
      <c r="C3" s="34" t="s">
        <v>5</v>
      </c>
    </row>
    <row r="4" spans="1:3">
      <c r="A4" s="33">
        <v>43516</v>
      </c>
      <c r="B4" s="34" t="s">
        <v>6</v>
      </c>
      <c r="C4" s="34" t="s">
        <v>7</v>
      </c>
    </row>
    <row r="5" spans="1:3">
      <c r="A5" s="33">
        <v>43516</v>
      </c>
      <c r="B5" s="35" t="s">
        <v>8</v>
      </c>
      <c r="C5" s="35" t="s">
        <v>9</v>
      </c>
    </row>
    <row r="6" spans="1:3">
      <c r="A6" s="36">
        <v>43517</v>
      </c>
      <c r="B6" s="36" t="s">
        <v>10</v>
      </c>
      <c r="C6" s="36" t="s">
        <v>11</v>
      </c>
    </row>
    <row r="7" spans="1:3">
      <c r="A7" s="33">
        <v>43517</v>
      </c>
      <c r="B7" s="34" t="s">
        <v>12</v>
      </c>
      <c r="C7" s="34" t="s">
        <v>13</v>
      </c>
    </row>
    <row r="8" ht="36" spans="1:3">
      <c r="A8" s="33">
        <v>43517</v>
      </c>
      <c r="B8" s="34" t="s">
        <v>14</v>
      </c>
      <c r="C8" s="37" t="s">
        <v>15</v>
      </c>
    </row>
    <row r="9" spans="1:3">
      <c r="A9" s="33">
        <v>43517</v>
      </c>
      <c r="B9" s="34" t="s">
        <v>16</v>
      </c>
      <c r="C9" s="38" t="s">
        <v>17</v>
      </c>
    </row>
    <row r="10" spans="1:3">
      <c r="A10" s="33">
        <v>43517</v>
      </c>
      <c r="B10" s="34" t="s">
        <v>18</v>
      </c>
      <c r="C10" s="34" t="s">
        <v>19</v>
      </c>
    </row>
    <row r="11" spans="1:3">
      <c r="A11" s="33">
        <v>43517</v>
      </c>
      <c r="B11" s="34" t="s">
        <v>20</v>
      </c>
      <c r="C11" s="34" t="s">
        <v>21</v>
      </c>
    </row>
    <row r="12" spans="1:3">
      <c r="A12" s="33">
        <v>43518</v>
      </c>
      <c r="B12" s="34" t="s">
        <v>22</v>
      </c>
      <c r="C12" s="34" t="s">
        <v>23</v>
      </c>
    </row>
    <row r="13" spans="1:3">
      <c r="A13" s="33">
        <v>43518</v>
      </c>
      <c r="B13" s="34" t="s">
        <v>24</v>
      </c>
      <c r="C13" s="34" t="s">
        <v>25</v>
      </c>
    </row>
    <row r="14" spans="1:3">
      <c r="A14" s="33">
        <v>43518</v>
      </c>
      <c r="B14" s="34" t="s">
        <v>26</v>
      </c>
      <c r="C14" s="34" t="s">
        <v>27</v>
      </c>
    </row>
  </sheetData>
  <pageMargins left="0.699305555555556" right="0.699305555555556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topLeftCell="F1" workbookViewId="0">
      <selection activeCell="K7" sqref="K7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6">
        <f>(11-8)/11</f>
        <v>0.272727272727273</v>
      </c>
      <c r="K4" s="16">
        <v>0.6977</v>
      </c>
      <c r="L4" s="2" t="s">
        <v>43</v>
      </c>
    </row>
    <row r="5" spans="1:11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="2" customFormat="1" spans="1:12">
      <c r="A7" s="2" t="s">
        <v>47</v>
      </c>
      <c r="B7" s="15">
        <v>0.4286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</v>
      </c>
      <c r="H7" s="2">
        <v>10</v>
      </c>
      <c r="I7" s="2">
        <v>1</v>
      </c>
      <c r="J7" s="17">
        <f>(11-10)/11</f>
        <v>0.0909090909090909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5">
        <v>9</v>
      </c>
      <c r="I8" s="2">
        <v>0.98</v>
      </c>
      <c r="J8" s="18">
        <f t="shared" ref="J8" si="0">(11-H8)/11*100</f>
        <v>18.1818181818182</v>
      </c>
      <c r="K8" s="18">
        <f>((3/4*9+4)-(3/4*H8+4))/(3/4*9+4)*100</f>
        <v>0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8">
        <f t="shared" ref="J9" si="1">(11-H9)/11*100</f>
        <v>13.6363636363636</v>
      </c>
      <c r="K9" s="18" t="s">
        <v>59</v>
      </c>
      <c r="L9" s="2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6">
        <f>(11-8)/11</f>
        <v>0.272727272727273</v>
      </c>
      <c r="K4" s="16">
        <v>0.6977</v>
      </c>
      <c r="L4" s="2" t="s">
        <v>43</v>
      </c>
    </row>
    <row r="5" spans="1:11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="2" customFormat="1" spans="1:12">
      <c r="A7" s="2" t="s">
        <v>47</v>
      </c>
      <c r="B7" s="15">
        <v>0.4286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</v>
      </c>
      <c r="H7" s="2">
        <v>10</v>
      </c>
      <c r="I7" s="2">
        <v>1</v>
      </c>
      <c r="J7" s="17">
        <f>(11-10)/11</f>
        <v>0.0909090909090909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6">
        <f>(11-H9)/11</f>
        <v>0.136363636363636</v>
      </c>
      <c r="K9" s="2" t="s">
        <v>39</v>
      </c>
      <c r="L9" s="2" t="s">
        <v>40</v>
      </c>
    </row>
    <row r="10" s="19" customFormat="1" spans="1:12">
      <c r="A10" s="19" t="s">
        <v>55</v>
      </c>
      <c r="B10" s="19">
        <v>0.45</v>
      </c>
      <c r="C10" s="19" t="s">
        <v>39</v>
      </c>
      <c r="D10" s="19" t="s">
        <v>39</v>
      </c>
      <c r="E10" s="19" t="s">
        <v>39</v>
      </c>
      <c r="F10" s="19" t="s">
        <v>39</v>
      </c>
      <c r="G10" s="19">
        <v>1.02</v>
      </c>
      <c r="H10" s="19">
        <v>9</v>
      </c>
      <c r="I10" s="19">
        <v>0.96</v>
      </c>
      <c r="J10" s="22">
        <v>0.1818</v>
      </c>
      <c r="K10" s="23">
        <v>0</v>
      </c>
      <c r="L10" s="19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L12" sqref="L12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</v>
      </c>
      <c r="H2" s="2">
        <v>8</v>
      </c>
      <c r="I2" s="18">
        <v>1</v>
      </c>
      <c r="J2" s="18">
        <f>3/11*100</f>
        <v>27.2727272727273</v>
      </c>
      <c r="K2" s="2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1.13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2" t="s">
        <v>42</v>
      </c>
      <c r="B4" s="2">
        <v>0.57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6">
        <f>(11-7)/11</f>
        <v>0.363636363636364</v>
      </c>
      <c r="K4" s="16">
        <v>0.1395</v>
      </c>
      <c r="L4" s="2" t="s">
        <v>43</v>
      </c>
    </row>
    <row r="5" spans="1:11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1.13</v>
      </c>
      <c r="H5" s="2">
        <v>6.5</v>
      </c>
      <c r="I5" s="2">
        <v>0.94</v>
      </c>
      <c r="J5" s="16">
        <v>0.4091</v>
      </c>
      <c r="K5" s="16">
        <v>0.1744</v>
      </c>
    </row>
    <row r="6" spans="1:12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</v>
      </c>
      <c r="H6" s="2">
        <v>8</v>
      </c>
      <c r="I6" s="2">
        <v>0.99</v>
      </c>
      <c r="J6" s="27">
        <v>0.272727272727273</v>
      </c>
      <c r="K6" s="27">
        <v>0.0697674418604651</v>
      </c>
      <c r="L6" s="2" t="s">
        <v>43</v>
      </c>
    </row>
    <row r="7" s="2" customFormat="1" spans="1:12">
      <c r="A7" s="2" t="s">
        <v>47</v>
      </c>
      <c r="B7" s="15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1.125</v>
      </c>
      <c r="H7" s="2">
        <v>7</v>
      </c>
      <c r="I7" s="2">
        <v>0.9446</v>
      </c>
      <c r="J7" s="26">
        <f>(11-7)/11</f>
        <v>0.363636363636364</v>
      </c>
      <c r="K7" s="16">
        <v>0.1395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1.13</v>
      </c>
      <c r="H8" s="25">
        <v>7</v>
      </c>
      <c r="I8" s="2">
        <v>0.95</v>
      </c>
      <c r="J8" s="18">
        <f t="shared" ref="J8" si="0">(11-H8)/11*100</f>
        <v>36.3636363636364</v>
      </c>
      <c r="K8" s="18">
        <f t="shared" ref="K8" si="1">((3/4*9+4)-(3/4*H8+4))/(3/4*9+4)*100</f>
        <v>13.953488372093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8">
        <f t="shared" ref="J9" si="2">(11-H9)/11*100</f>
        <v>38.6363636363636</v>
      </c>
      <c r="K9" s="18">
        <f t="shared" ref="K9" si="3">((3/4*9+4)-(3/4*H9+4))/(3/4*9+4)*100</f>
        <v>15.6976744186047</v>
      </c>
      <c r="L9" s="2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</v>
      </c>
      <c r="H2" s="18">
        <v>8</v>
      </c>
      <c r="I2" s="18">
        <v>0.96</v>
      </c>
      <c r="J2" s="18">
        <f>3/11*100</f>
        <v>27.2727272727273</v>
      </c>
      <c r="K2" s="18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1.13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0.57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6">
        <f>(11-7)/11</f>
        <v>0.363636363636364</v>
      </c>
      <c r="K4" s="16">
        <v>0.1395</v>
      </c>
      <c r="L4" s="2" t="s">
        <v>43</v>
      </c>
    </row>
    <row r="5" spans="1:11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1.13</v>
      </c>
      <c r="H5" s="2">
        <v>8</v>
      </c>
      <c r="I5" s="2">
        <v>0.96</v>
      </c>
      <c r="J5" s="16">
        <v>0.2727</v>
      </c>
      <c r="K5" s="16">
        <v>0.0698</v>
      </c>
    </row>
    <row r="6" spans="1:12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</v>
      </c>
      <c r="H6" s="2">
        <v>8</v>
      </c>
      <c r="I6" s="2">
        <v>0.96</v>
      </c>
      <c r="J6" s="27">
        <v>0.272727272727273</v>
      </c>
      <c r="K6" s="27">
        <v>0.0697674418604651</v>
      </c>
      <c r="L6" s="2" t="s">
        <v>43</v>
      </c>
    </row>
    <row r="7" s="2" customFormat="1" spans="1:12">
      <c r="A7" s="2" t="s">
        <v>47</v>
      </c>
      <c r="B7" s="15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4">
        <v>1.125</v>
      </c>
      <c r="H7" s="2">
        <v>7</v>
      </c>
      <c r="I7" s="2">
        <v>0.9464</v>
      </c>
      <c r="J7" s="26">
        <f>(11-7)/11</f>
        <v>0.363636363636364</v>
      </c>
      <c r="K7" s="16">
        <v>0.1395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1.13</v>
      </c>
      <c r="H8" s="25">
        <v>8</v>
      </c>
      <c r="I8" s="2">
        <v>0.98</v>
      </c>
      <c r="J8" s="18">
        <f>(11-H8)/11*100</f>
        <v>27.2727272727273</v>
      </c>
      <c r="K8" s="18">
        <f t="shared" ref="K8" si="0">((3/4*9+4)-(3/4*H8+4))/(3/4*9+4)*100</f>
        <v>6.97674418604651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8">
        <f>(11-H9)/11*100</f>
        <v>38.6363636363636</v>
      </c>
      <c r="K9" s="18">
        <f t="shared" ref="K9" si="1">((3/4*9+4)-(3/4*H9+4))/(3/4*9+4)*100</f>
        <v>15.6976744186047</v>
      </c>
      <c r="L9" s="2" t="s">
        <v>40</v>
      </c>
    </row>
    <row r="10" s="19" customFormat="1" spans="1:12">
      <c r="A10" s="19" t="s">
        <v>55</v>
      </c>
      <c r="B10" s="19">
        <v>0.52</v>
      </c>
      <c r="C10" s="19" t="s">
        <v>39</v>
      </c>
      <c r="D10" s="19" t="s">
        <v>39</v>
      </c>
      <c r="E10" s="19" t="s">
        <v>39</v>
      </c>
      <c r="F10" s="19" t="s">
        <v>39</v>
      </c>
      <c r="G10" s="19">
        <v>1.21</v>
      </c>
      <c r="H10" s="19">
        <v>6</v>
      </c>
      <c r="I10" s="19">
        <v>0.98</v>
      </c>
      <c r="J10" s="22">
        <v>0.4545</v>
      </c>
      <c r="K10" s="22">
        <v>0.2093</v>
      </c>
      <c r="L10" s="19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B7" sqref="B7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1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6">
        <v>0.4444</v>
      </c>
      <c r="K3" s="16">
        <v>0</v>
      </c>
    </row>
    <row r="4" ht="27" spans="1:11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8">
        <f>(36-H4)/36*100</f>
        <v>33.3333333333333</v>
      </c>
      <c r="K4" s="21" t="s">
        <v>61</v>
      </c>
    </row>
    <row r="5" spans="1:12">
      <c r="A5" s="2"/>
      <c r="B5" s="2"/>
      <c r="C5" s="2"/>
      <c r="D5" s="2"/>
      <c r="E5" s="2"/>
      <c r="F5" s="2"/>
      <c r="G5" s="2"/>
      <c r="H5" s="2"/>
      <c r="I5" s="2"/>
      <c r="J5" s="18"/>
      <c r="K5" s="2"/>
      <c r="L5" s="2"/>
    </row>
  </sheetData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85" zoomScaleNormal="85" workbookViewId="0">
      <selection activeCell="A6" sqref="$A6:$XFD6"/>
    </sheetView>
  </sheetViews>
  <sheetFormatPr defaultColWidth="9" defaultRowHeight="13.5" outlineLevelRow="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1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6">
        <v>0.4444</v>
      </c>
      <c r="K3" s="16">
        <v>0</v>
      </c>
    </row>
    <row r="4" s="2" customFormat="1" spans="1:12">
      <c r="A4" s="2" t="s">
        <v>47</v>
      </c>
      <c r="B4" s="15">
        <v>0.4107</v>
      </c>
      <c r="C4" s="2" t="s">
        <v>45</v>
      </c>
      <c r="D4" s="2" t="s">
        <v>39</v>
      </c>
      <c r="E4" s="2" t="s">
        <v>45</v>
      </c>
      <c r="F4" s="2" t="s">
        <v>45</v>
      </c>
      <c r="G4" s="15">
        <v>1.0714</v>
      </c>
      <c r="H4" s="2">
        <v>25</v>
      </c>
      <c r="I4" s="2">
        <v>0.9375</v>
      </c>
      <c r="J4" s="17">
        <f>(36-25)/36</f>
        <v>0.305555555555556</v>
      </c>
      <c r="K4" s="20">
        <v>0</v>
      </c>
      <c r="L4" s="2" t="s">
        <v>43</v>
      </c>
    </row>
    <row r="5" ht="27" spans="1:11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8">
        <f t="shared" ref="J5" si="0">(36-H5)/36*100</f>
        <v>33.3333333333333</v>
      </c>
      <c r="K5" s="21" t="s">
        <v>61</v>
      </c>
    </row>
    <row r="6" s="19" customFormat="1" spans="1:12">
      <c r="A6" s="19" t="s">
        <v>55</v>
      </c>
      <c r="B6" s="19">
        <v>0.43</v>
      </c>
      <c r="C6" s="19" t="s">
        <v>39</v>
      </c>
      <c r="D6" s="19" t="s">
        <v>39</v>
      </c>
      <c r="E6" s="19" t="s">
        <v>39</v>
      </c>
      <c r="F6" s="19" t="s">
        <v>39</v>
      </c>
      <c r="G6" s="19">
        <v>1.03</v>
      </c>
      <c r="H6" s="19">
        <v>20</v>
      </c>
      <c r="I6" s="19">
        <v>0.86</v>
      </c>
      <c r="J6" s="22">
        <v>0.4444</v>
      </c>
      <c r="K6" s="23">
        <v>0</v>
      </c>
      <c r="L6" s="19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zoomScale="85" zoomScaleNormal="85" workbookViewId="0">
      <selection activeCell="A4" sqref="A4"/>
    </sheetView>
  </sheetViews>
  <sheetFormatPr defaultColWidth="9" defaultRowHeight="13.5" outlineLevelRow="3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1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</v>
      </c>
      <c r="H3" s="2">
        <v>20</v>
      </c>
      <c r="I3" s="2">
        <v>0.9</v>
      </c>
      <c r="J3" s="16">
        <v>0.4444</v>
      </c>
      <c r="K3" s="16">
        <v>0</v>
      </c>
    </row>
    <row r="4" spans="1:11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</v>
      </c>
      <c r="H4" s="2">
        <v>20</v>
      </c>
      <c r="I4" s="2">
        <v>0.9</v>
      </c>
      <c r="J4" s="18">
        <f t="shared" ref="J4" si="0">(36-H4)/36*100</f>
        <v>44.4444444444444</v>
      </c>
      <c r="K4" s="18">
        <f t="shared" ref="K4" si="1">((3/4*20+8)-(3/4*H4+8))/(3/4*20+8)*100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5" zoomScaleNormal="85" workbookViewId="0">
      <selection activeCell="A6" sqref="$A6:$XFD6"/>
    </sheetView>
  </sheetViews>
  <sheetFormatPr defaultColWidth="9" defaultRowHeight="13.5" outlineLevelRow="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1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</v>
      </c>
      <c r="H3" s="2">
        <v>20</v>
      </c>
      <c r="I3" s="2">
        <v>0.9</v>
      </c>
      <c r="J3" s="16">
        <v>0.4444</v>
      </c>
      <c r="K3" s="16">
        <v>0</v>
      </c>
    </row>
    <row r="4" s="2" customFormat="1" spans="1:12">
      <c r="A4" s="2" t="s">
        <v>47</v>
      </c>
      <c r="B4" s="15">
        <v>0.4464</v>
      </c>
      <c r="C4" s="2" t="s">
        <v>45</v>
      </c>
      <c r="D4" s="2" t="s">
        <v>39</v>
      </c>
      <c r="E4" s="2" t="s">
        <v>45</v>
      </c>
      <c r="F4" s="2" t="s">
        <v>45</v>
      </c>
      <c r="G4" s="15">
        <v>1.1071</v>
      </c>
      <c r="H4" s="2">
        <v>23</v>
      </c>
      <c r="I4" s="2">
        <v>0.9375</v>
      </c>
      <c r="J4" s="17">
        <f>(36-23)/36</f>
        <v>0.361111111111111</v>
      </c>
      <c r="K4" s="20">
        <v>0</v>
      </c>
      <c r="L4" s="2" t="s">
        <v>43</v>
      </c>
    </row>
    <row r="5" ht="27" spans="1:11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</v>
      </c>
      <c r="H5" s="2">
        <v>21</v>
      </c>
      <c r="I5" s="2">
        <v>0.94</v>
      </c>
      <c r="J5" s="18">
        <f t="shared" ref="J5" si="0">(36-H5)/36*100</f>
        <v>41.6666666666667</v>
      </c>
      <c r="K5" s="21" t="s">
        <v>61</v>
      </c>
    </row>
    <row r="6" s="19" customFormat="1" spans="1:12">
      <c r="A6" s="19" t="s">
        <v>55</v>
      </c>
      <c r="B6" s="19">
        <v>0.48</v>
      </c>
      <c r="C6" s="19" t="s">
        <v>39</v>
      </c>
      <c r="D6" s="19" t="s">
        <v>39</v>
      </c>
      <c r="E6" s="19" t="s">
        <v>39</v>
      </c>
      <c r="F6" s="19" t="s">
        <v>39</v>
      </c>
      <c r="G6" s="19">
        <v>1.1</v>
      </c>
      <c r="H6" s="19">
        <v>20</v>
      </c>
      <c r="I6" s="19">
        <v>0.89</v>
      </c>
      <c r="J6" s="22">
        <v>0.4444</v>
      </c>
      <c r="K6" s="23">
        <v>0</v>
      </c>
      <c r="L6" s="19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4" sqref="A4"/>
    </sheetView>
  </sheetViews>
  <sheetFormatPr defaultColWidth="9" defaultRowHeight="13.5" outlineLevelRow="3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1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6">
        <v>0.4444</v>
      </c>
      <c r="K3" s="16">
        <v>0</v>
      </c>
    </row>
    <row r="4" spans="1:11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8">
        <f t="shared" ref="J4" si="0">(36-H4)/36*100</f>
        <v>44.4444444444444</v>
      </c>
      <c r="K4" s="18">
        <f t="shared" ref="K4" si="1">((3/4*20+8)-(3/4*H4+8))/(3/4*20+8)*100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zoomScale="85" zoomScaleNormal="85" workbookViewId="0">
      <selection activeCell="A5" sqref="A5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1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6">
        <v>0.4444</v>
      </c>
      <c r="K3" s="16">
        <v>0</v>
      </c>
    </row>
    <row r="4" s="2" customFormat="1" spans="1:12">
      <c r="A4" s="2" t="s">
        <v>47</v>
      </c>
      <c r="B4" s="15">
        <v>0.5089</v>
      </c>
      <c r="C4" s="2" t="s">
        <v>45</v>
      </c>
      <c r="D4" s="2" t="s">
        <v>39</v>
      </c>
      <c r="E4" s="2" t="s">
        <v>45</v>
      </c>
      <c r="F4" s="2" t="s">
        <v>45</v>
      </c>
      <c r="G4" s="15">
        <v>1.2589</v>
      </c>
      <c r="H4" s="2">
        <v>19</v>
      </c>
      <c r="I4" s="2">
        <v>0.9277</v>
      </c>
      <c r="J4" s="17">
        <f>(36-19)/36</f>
        <v>0.472222222222222</v>
      </c>
      <c r="K4" s="17">
        <f>3/4*(20-19)/(3/4*20+8)</f>
        <v>0.0326086956521739</v>
      </c>
      <c r="L4" s="2" t="s">
        <v>43</v>
      </c>
    </row>
    <row r="5" spans="1:11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8">
        <f t="shared" ref="J5" si="0">(36-H5)/36*100</f>
        <v>44.4444444444444</v>
      </c>
      <c r="K5" s="18">
        <f t="shared" ref="K5" si="1">((3/4*20+8)-(3/4*H5+8))/(3/4*20+8)*100</f>
        <v>0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8">
        <v>4</v>
      </c>
      <c r="I2" s="18">
        <v>0.89</v>
      </c>
      <c r="J2" s="18">
        <f>1.5/5.5*100</f>
        <v>27.2727272727273</v>
      </c>
      <c r="K2" s="18">
        <v>7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1.14</v>
      </c>
      <c r="H4" s="2">
        <v>4</v>
      </c>
      <c r="I4" s="2">
        <v>0.96</v>
      </c>
      <c r="J4" s="16">
        <v>0.2727</v>
      </c>
      <c r="K4" s="16">
        <v>0.0698</v>
      </c>
      <c r="L4" s="2" t="s">
        <v>43</v>
      </c>
    </row>
    <row r="5" spans="1:11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6">
        <v>0.2727</v>
      </c>
      <c r="K5" s="16">
        <v>0.0698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6">
        <v>0.272727272727273</v>
      </c>
      <c r="K6" s="16">
        <v>0.0697674418604651</v>
      </c>
      <c r="L6" s="2" t="s">
        <v>43</v>
      </c>
    </row>
    <row r="7" s="2" customFormat="1" spans="1:12">
      <c r="A7" s="2" t="s">
        <v>47</v>
      </c>
      <c r="B7" s="15">
        <v>0.3929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1.1071</v>
      </c>
      <c r="H7" s="2">
        <v>4</v>
      </c>
      <c r="I7" s="2">
        <v>0.8571</v>
      </c>
      <c r="J7" s="16">
        <v>0.2727</v>
      </c>
      <c r="K7" s="16">
        <v>0.0697674418604651</v>
      </c>
      <c r="L7" s="2" t="s">
        <v>43</v>
      </c>
    </row>
    <row r="8" spans="1:12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5">
        <v>4</v>
      </c>
      <c r="I8" s="2">
        <v>0.93</v>
      </c>
      <c r="J8" s="18">
        <f>(5.5-H8)/5.5*100</f>
        <v>27.2727272727273</v>
      </c>
      <c r="K8" s="18">
        <f>((3/4*4.5+2)-(3/4*H8+2))/(3/4*4.5+2)*100</f>
        <v>6.97674418604651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8">
        <f>(5.5-H9)/5.5*100</f>
        <v>27.2727272727273</v>
      </c>
      <c r="K9" s="18">
        <f>((3/4*4.5+2)-(3/4*H9+2))/(3/4*4.5+2)*100</f>
        <v>6.97674418604651</v>
      </c>
      <c r="L9" s="2" t="s">
        <v>40</v>
      </c>
    </row>
    <row r="10" s="2" customFormat="1" spans="1:12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6">
        <v>0.2727</v>
      </c>
      <c r="K10" s="16">
        <v>0.0698</v>
      </c>
      <c r="L10" s="2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L2" sqref="L2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="2" customFormat="1" spans="1:12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6" ht="14.25"/>
    <row r="7" ht="14.25" spans="1:4">
      <c r="A7" s="4"/>
      <c r="B7" s="5" t="s">
        <v>62</v>
      </c>
      <c r="C7" s="5" t="s">
        <v>63</v>
      </c>
      <c r="D7" s="5" t="s">
        <v>64</v>
      </c>
    </row>
    <row r="8" ht="14.25" spans="1:4">
      <c r="A8" s="6" t="s">
        <v>65</v>
      </c>
      <c r="B8" s="7">
        <v>30</v>
      </c>
      <c r="C8" s="7">
        <v>7</v>
      </c>
      <c r="D8" s="7">
        <v>2</v>
      </c>
    </row>
    <row r="9" ht="14.25" spans="1:4">
      <c r="A9" s="6" t="s">
        <v>66</v>
      </c>
      <c r="B9" s="7">
        <v>30</v>
      </c>
      <c r="C9" s="7">
        <v>14</v>
      </c>
      <c r="D9" s="7">
        <v>1</v>
      </c>
    </row>
    <row r="11" spans="1:5">
      <c r="A11" s="8" t="s">
        <v>67</v>
      </c>
      <c r="B11" s="8"/>
      <c r="C11" s="8"/>
      <c r="D11" s="8"/>
      <c r="E11" s="8"/>
    </row>
    <row r="12" ht="14.25" spans="1:3">
      <c r="A12" s="9" t="s">
        <v>68</v>
      </c>
      <c r="B12" s="9"/>
      <c r="C12" s="9"/>
    </row>
    <row r="13" ht="14.25" spans="1:3">
      <c r="A13" s="10" t="s">
        <v>69</v>
      </c>
      <c r="B13" s="11" t="s">
        <v>65</v>
      </c>
      <c r="C13" s="11" t="s">
        <v>66</v>
      </c>
    </row>
    <row r="14" ht="39" spans="1:3">
      <c r="A14" s="12" t="s">
        <v>70</v>
      </c>
      <c r="B14" s="13" t="s">
        <v>71</v>
      </c>
      <c r="C14" s="13" t="s">
        <v>72</v>
      </c>
    </row>
    <row r="15" ht="39" spans="1:3">
      <c r="A15" s="12" t="s">
        <v>73</v>
      </c>
      <c r="B15" s="13" t="s">
        <v>74</v>
      </c>
      <c r="C15" s="13" t="s">
        <v>75</v>
      </c>
    </row>
  </sheetData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7" workbookViewId="0">
      <selection activeCell="D18" sqref="D18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="2" customFormat="1" spans="1:12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6" ht="14.25"/>
    <row r="7" ht="14.25" spans="1:4">
      <c r="A7" s="4"/>
      <c r="B7" s="5" t="s">
        <v>62</v>
      </c>
      <c r="C7" s="5" t="s">
        <v>63</v>
      </c>
      <c r="D7" s="5" t="s">
        <v>64</v>
      </c>
    </row>
    <row r="8" ht="14.25" spans="1:4">
      <c r="A8" s="6" t="s">
        <v>76</v>
      </c>
      <c r="B8" s="7">
        <v>60</v>
      </c>
      <c r="C8" s="7">
        <v>7</v>
      </c>
      <c r="D8" s="7">
        <v>2</v>
      </c>
    </row>
    <row r="9" ht="14.25" spans="1:4">
      <c r="A9" s="6" t="s">
        <v>77</v>
      </c>
      <c r="B9" s="7">
        <v>60</v>
      </c>
      <c r="C9" s="7">
        <v>14</v>
      </c>
      <c r="D9" s="7">
        <v>1</v>
      </c>
    </row>
    <row r="11" spans="1:5">
      <c r="A11" s="8" t="s">
        <v>78</v>
      </c>
      <c r="B11" s="8"/>
      <c r="C11" s="8"/>
      <c r="D11" s="8"/>
      <c r="E11" s="8"/>
    </row>
    <row r="12" ht="14.25" spans="1:3">
      <c r="A12" s="9" t="s">
        <v>79</v>
      </c>
      <c r="B12" s="9"/>
      <c r="C12" s="9"/>
    </row>
    <row r="13" ht="14.25" spans="1:3">
      <c r="A13" s="10" t="s">
        <v>69</v>
      </c>
      <c r="B13" s="11" t="s">
        <v>76</v>
      </c>
      <c r="C13" s="11" t="s">
        <v>77</v>
      </c>
    </row>
    <row r="14" ht="39" spans="1:3">
      <c r="A14" s="12" t="s">
        <v>70</v>
      </c>
      <c r="B14" s="13" t="s">
        <v>71</v>
      </c>
      <c r="C14" s="13" t="s">
        <v>72</v>
      </c>
    </row>
    <row r="15" ht="39" spans="1:3">
      <c r="A15" s="12" t="s">
        <v>73</v>
      </c>
      <c r="B15" s="13" t="s">
        <v>74</v>
      </c>
      <c r="C15" s="13" t="s">
        <v>75</v>
      </c>
    </row>
  </sheetData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85" zoomScaleNormal="85" workbookViewId="0">
      <selection activeCell="A12" sqref="$A12:$XFD12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ht="27" spans="1:12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9">
        <v>5</v>
      </c>
      <c r="I2" s="29">
        <v>0.95</v>
      </c>
      <c r="J2" s="29">
        <f>0.5/5.5*100</f>
        <v>9.09090909090909</v>
      </c>
      <c r="K2" s="30" t="s">
        <v>51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1.11</v>
      </c>
      <c r="H4" s="2">
        <v>4</v>
      </c>
      <c r="I4" s="2">
        <v>0.89</v>
      </c>
      <c r="J4" s="16">
        <v>0.2727</v>
      </c>
      <c r="K4" s="16">
        <v>0.0698</v>
      </c>
      <c r="L4" s="2" t="s">
        <v>43</v>
      </c>
    </row>
    <row r="5" spans="1:11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6">
        <v>0.1818</v>
      </c>
      <c r="K5" s="16">
        <v>0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7">
        <v>0.272727272727273</v>
      </c>
      <c r="K6" s="27">
        <v>0.0697674418604651</v>
      </c>
      <c r="L6" s="2" t="s">
        <v>43</v>
      </c>
    </row>
    <row r="7" s="2" customFormat="1" spans="1:12">
      <c r="A7" s="2" t="s">
        <v>47</v>
      </c>
      <c r="B7" s="15">
        <v>0.3929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1.0357</v>
      </c>
      <c r="H7" s="2">
        <v>4</v>
      </c>
      <c r="I7" s="2">
        <v>0.8571</v>
      </c>
      <c r="J7" s="27">
        <v>0.272727272727273</v>
      </c>
      <c r="K7" s="27">
        <v>0.0697674418604651</v>
      </c>
      <c r="L7" s="2" t="s">
        <v>43</v>
      </c>
    </row>
    <row r="8" ht="27" spans="1:12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5">
        <v>5</v>
      </c>
      <c r="I8" s="2">
        <v>0.96</v>
      </c>
      <c r="J8" s="18">
        <f t="shared" ref="J8:J9" si="0">(5.5-H8)/5.5*100</f>
        <v>9.09090909090909</v>
      </c>
      <c r="K8" s="21" t="s">
        <v>51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1.13</v>
      </c>
      <c r="H9" s="2">
        <v>4.5</v>
      </c>
      <c r="I9" s="2">
        <v>0.93</v>
      </c>
      <c r="J9" s="18">
        <f t="shared" si="0"/>
        <v>18.1818181818182</v>
      </c>
      <c r="K9" s="2" t="s">
        <v>39</v>
      </c>
      <c r="L9" s="2" t="s">
        <v>40</v>
      </c>
    </row>
    <row r="10" s="2" customFormat="1" spans="1:11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="2" customFormat="1" spans="1:12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6">
        <v>0.0909</v>
      </c>
      <c r="K11" s="2" t="s">
        <v>54</v>
      </c>
      <c r="L11" s="2" t="s">
        <v>43</v>
      </c>
    </row>
    <row r="12" s="19" customFormat="1" spans="1:12">
      <c r="A12" s="19" t="s">
        <v>55</v>
      </c>
      <c r="B12" s="19">
        <v>0.39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>
        <v>1.04</v>
      </c>
      <c r="H12" s="19">
        <v>4.5</v>
      </c>
      <c r="I12" s="19">
        <v>0.98</v>
      </c>
      <c r="J12" s="22">
        <v>0.1818</v>
      </c>
      <c r="K12" s="19">
        <v>0</v>
      </c>
      <c r="L12" s="19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0.58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8">
        <v>2</v>
      </c>
      <c r="I2" s="18">
        <v>0.96</v>
      </c>
      <c r="J2" s="18">
        <f>3.5/5.5*100</f>
        <v>63.6363636363636</v>
      </c>
      <c r="K2" s="18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1.46</v>
      </c>
      <c r="H4" s="2">
        <v>2</v>
      </c>
      <c r="I4" s="2">
        <v>1</v>
      </c>
      <c r="J4" s="26">
        <f>(5.5-2)/5.5</f>
        <v>0.636363636363636</v>
      </c>
      <c r="K4" s="16">
        <v>0.3488</v>
      </c>
      <c r="L4" s="2" t="s">
        <v>43</v>
      </c>
    </row>
    <row r="5" spans="1:11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6">
        <v>0.6364</v>
      </c>
      <c r="K5" s="16">
        <v>0.3488</v>
      </c>
    </row>
    <row r="6" spans="1:12">
      <c r="A6" s="2" t="s">
        <v>46</v>
      </c>
      <c r="B6" s="2">
        <v>0.57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7">
        <v>0.636363636363636</v>
      </c>
      <c r="K6" s="27">
        <v>0.348837209302326</v>
      </c>
      <c r="L6" s="2" t="s">
        <v>43</v>
      </c>
    </row>
    <row r="7" s="2" customFormat="1" spans="1:12">
      <c r="A7" s="2" t="s">
        <v>47</v>
      </c>
      <c r="B7" s="15">
        <v>0.6071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1.3929</v>
      </c>
      <c r="H7" s="2">
        <v>2</v>
      </c>
      <c r="I7" s="2">
        <v>1</v>
      </c>
      <c r="J7" s="16">
        <v>0.6364</v>
      </c>
      <c r="K7" s="16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5">
        <v>1</v>
      </c>
      <c r="I8" s="2">
        <v>0.96</v>
      </c>
      <c r="J8" s="18">
        <f t="shared" ref="J8:J9" si="0">(5.5-H8)/5.5*100</f>
        <v>81.8181818181818</v>
      </c>
      <c r="K8" s="18">
        <f t="shared" ref="K8:K9" si="1">((3/4*4.5+2)-(3/4*H8+2))/(3/4*4.5+2)*100</f>
        <v>48.8372093023256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8">
        <f t="shared" si="0"/>
        <v>77.2727272727273</v>
      </c>
      <c r="K9" s="18">
        <f t="shared" si="1"/>
        <v>45.3488372093023</v>
      </c>
      <c r="L9" s="2" t="s">
        <v>40</v>
      </c>
    </row>
    <row r="10" s="2" customFormat="1" spans="1:12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6">
        <v>0.6364</v>
      </c>
      <c r="K10" s="16">
        <v>0.3488</v>
      </c>
      <c r="L10" s="2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85" zoomScaleNormal="85"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0.58</v>
      </c>
      <c r="C2" s="2" t="s">
        <v>39</v>
      </c>
      <c r="D2" s="2" t="s">
        <v>39</v>
      </c>
      <c r="E2" s="2" t="s">
        <v>39</v>
      </c>
      <c r="F2" s="2" t="s">
        <v>39</v>
      </c>
      <c r="G2" s="28">
        <v>43491</v>
      </c>
      <c r="H2" s="29">
        <v>2</v>
      </c>
      <c r="I2" s="29">
        <v>0.96</v>
      </c>
      <c r="J2" s="29">
        <f>3.5/5.5*100</f>
        <v>63.6363636363636</v>
      </c>
      <c r="K2" s="29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1.36</v>
      </c>
      <c r="H4" s="2">
        <v>2</v>
      </c>
      <c r="I4" s="2">
        <v>1</v>
      </c>
      <c r="J4" s="26">
        <f>(5.5-2)/5.5</f>
        <v>0.636363636363636</v>
      </c>
      <c r="K4" s="16">
        <v>0.3488</v>
      </c>
      <c r="L4" s="2" t="s">
        <v>43</v>
      </c>
    </row>
    <row r="5" spans="1:11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6">
        <v>0.6364</v>
      </c>
      <c r="K5" s="16">
        <v>0.3488</v>
      </c>
    </row>
    <row r="6" spans="1:12">
      <c r="A6" s="2" t="s">
        <v>46</v>
      </c>
      <c r="B6" s="2">
        <v>0.57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7">
        <v>0.545454545454545</v>
      </c>
      <c r="K6" s="27">
        <v>0.27906976744186</v>
      </c>
      <c r="L6" s="2" t="s">
        <v>43</v>
      </c>
    </row>
    <row r="7" s="2" customFormat="1" spans="1:12">
      <c r="A7" s="2" t="s">
        <v>47</v>
      </c>
      <c r="B7" s="15">
        <v>0.6071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1.3929</v>
      </c>
      <c r="H7" s="2">
        <v>2</v>
      </c>
      <c r="I7" s="2">
        <v>1</v>
      </c>
      <c r="J7" s="16">
        <v>0.6364</v>
      </c>
      <c r="K7" s="16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5">
        <v>2</v>
      </c>
      <c r="I8" s="2">
        <v>1</v>
      </c>
      <c r="J8" s="18">
        <f t="shared" ref="J8" si="0">(5.5-H8)/5.5*100</f>
        <v>63.6363636363636</v>
      </c>
      <c r="K8" s="18">
        <f t="shared" ref="K8" si="1">((3/4*4.5+2)-(3/4*H8+2))/(3/4*4.5+2)*100</f>
        <v>34.8837209302326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8">
        <f t="shared" ref="J9" si="2">(5.5-H9)/5.5*100</f>
        <v>77.2727272727273</v>
      </c>
      <c r="K9" s="18">
        <f t="shared" ref="K9" si="3">((3/4*4.5+2)-(3/4*H9+2))/(3/4*4.5+2)*100</f>
        <v>45.3488372093023</v>
      </c>
      <c r="L9" s="2" t="s">
        <v>40</v>
      </c>
    </row>
    <row r="10" s="2" customFormat="1" spans="1:12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6">
        <v>0.6364</v>
      </c>
      <c r="K10" s="16">
        <v>0.3488</v>
      </c>
      <c r="L10" s="2" t="s">
        <v>43</v>
      </c>
    </row>
    <row r="11" s="19" customFormat="1" spans="1:12">
      <c r="A11" s="19" t="s">
        <v>55</v>
      </c>
      <c r="B11" s="19">
        <v>0.61</v>
      </c>
      <c r="C11" s="19" t="s">
        <v>39</v>
      </c>
      <c r="D11" s="19" t="s">
        <v>39</v>
      </c>
      <c r="E11" s="19" t="s">
        <v>39</v>
      </c>
      <c r="F11" s="19" t="s">
        <v>39</v>
      </c>
      <c r="G11" s="19">
        <v>1.39</v>
      </c>
      <c r="H11" s="19">
        <v>2</v>
      </c>
      <c r="I11" s="19">
        <v>1</v>
      </c>
      <c r="J11" s="22">
        <v>0.6364</v>
      </c>
      <c r="K11" s="22">
        <v>0.3488</v>
      </c>
      <c r="L11" s="19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1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="2" customFormat="1" spans="1:11">
      <c r="A7" s="2" t="s">
        <v>47</v>
      </c>
      <c r="B7" s="15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1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="2" customFormat="1" spans="1:12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85" zoomScaleNormal="85"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1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="2" customFormat="1" spans="1:11">
      <c r="A7" s="2" t="s">
        <v>47</v>
      </c>
      <c r="B7" s="15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1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="19" customFormat="1" spans="1:12">
      <c r="A11" s="19" t="s">
        <v>55</v>
      </c>
      <c r="B11" s="19">
        <v>0.75</v>
      </c>
      <c r="C11" s="19" t="s">
        <v>39</v>
      </c>
      <c r="D11" s="19" t="s">
        <v>39</v>
      </c>
      <c r="E11" s="19" t="s">
        <v>39</v>
      </c>
      <c r="F11" s="19" t="s">
        <v>39</v>
      </c>
      <c r="G11" s="19">
        <v>1.7</v>
      </c>
      <c r="H11" s="19" t="s">
        <v>57</v>
      </c>
      <c r="I11" s="19" t="s">
        <v>39</v>
      </c>
      <c r="J11" s="19" t="s">
        <v>39</v>
      </c>
      <c r="K11" s="19" t="s">
        <v>39</v>
      </c>
      <c r="L11" s="19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topLeftCell="H1" workbookViewId="0">
      <selection activeCell="K14" sqref="K14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0.93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1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="2" customFormat="1" spans="1:11">
      <c r="A7" s="2" t="s">
        <v>47</v>
      </c>
      <c r="B7" s="15">
        <v>0.3214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0.8571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1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85" zoomScaleNormal="85"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0.89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1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1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="2" customFormat="1" spans="1:11">
      <c r="A7" s="2" t="s">
        <v>47</v>
      </c>
      <c r="B7" s="24">
        <v>0.3214</v>
      </c>
      <c r="C7" s="2" t="s">
        <v>39</v>
      </c>
      <c r="D7" s="2" t="s">
        <v>39</v>
      </c>
      <c r="E7" s="2" t="s">
        <v>39</v>
      </c>
      <c r="F7" s="2" t="s">
        <v>39</v>
      </c>
      <c r="G7" s="15">
        <v>0.8214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1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="19" customFormat="1" spans="1:12">
      <c r="A11" s="19" t="s">
        <v>55</v>
      </c>
      <c r="B11" s="19">
        <v>0.34</v>
      </c>
      <c r="C11" s="19" t="s">
        <v>39</v>
      </c>
      <c r="D11" s="19" t="s">
        <v>39</v>
      </c>
      <c r="E11" s="19" t="s">
        <v>39</v>
      </c>
      <c r="F11" s="19" t="s">
        <v>39</v>
      </c>
      <c r="G11" s="19">
        <v>0.84</v>
      </c>
      <c r="H11" s="19" t="s">
        <v>39</v>
      </c>
      <c r="I11" s="19" t="s">
        <v>39</v>
      </c>
      <c r="J11" s="19" t="s">
        <v>39</v>
      </c>
      <c r="K11" s="19" t="s">
        <v>39</v>
      </c>
      <c r="L11" s="19" t="s">
        <v>40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ZTE</cp:lastModifiedBy>
  <dcterms:created xsi:type="dcterms:W3CDTF">2019-02-18T06:05:00Z</dcterms:created>
  <dcterms:modified xsi:type="dcterms:W3CDTF">2019-02-22T04:03:00Z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