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defaultThemeVersion="166925"/>
  <mc:AlternateContent xmlns:mc="http://schemas.openxmlformats.org/markup-compatibility/2006">
    <mc:Choice Requires="x15">
      <x15ac:absPath xmlns:x15ac="http://schemas.microsoft.com/office/spreadsheetml/2010/11/ac" url="D:\My Documents\002.Report\5G NR-vivo\Rel-18\AZP接收机\3GPP\RAN1#111\template\"/>
    </mc:Choice>
  </mc:AlternateContent>
  <xr:revisionPtr revIDLastSave="0" documentId="13_ncr:1_{A6DAA08D-84A1-4056-A826-7B50FB5AE717}" xr6:coauthVersionLast="36" xr6:coauthVersionMax="36" xr10:uidLastSave="{00000000-0000-0000-0000-000000000000}"/>
  <bookViews>
    <workbookView xWindow="0" yWindow="0" windowWidth="28800" windowHeight="12135" tabRatio="491" activeTab="2" xr2:uid="{23D228BE-4DF6-4DF8-94F3-7E0A214BFB73}"/>
  </bookViews>
  <sheets>
    <sheet name="General Notes" sheetId="7" r:id="rId1"/>
    <sheet name="Common Assumptions" sheetId="11" r:id="rId2"/>
    <sheet name="Ref NR Channel" sheetId="18" r:id="rId3"/>
    <sheet name="LP-WUS" sheetId="19"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4" i="19" l="1"/>
  <c r="G65" i="19" s="1"/>
  <c r="G69" i="19" s="1"/>
  <c r="F64" i="19"/>
  <c r="F65" i="19" s="1"/>
  <c r="F69" i="19" s="1"/>
  <c r="G58" i="19"/>
  <c r="F58" i="19"/>
  <c r="F57" i="19" s="1"/>
  <c r="G57" i="19"/>
  <c r="G54" i="19"/>
  <c r="F54" i="19"/>
  <c r="G53" i="19"/>
  <c r="F53" i="19"/>
  <c r="G45" i="19"/>
  <c r="G44" i="19" s="1"/>
  <c r="F45" i="19"/>
  <c r="F44" i="19"/>
  <c r="G41" i="19"/>
  <c r="G40" i="19" s="1"/>
  <c r="F41" i="19"/>
  <c r="F40" i="19"/>
  <c r="G39" i="19"/>
  <c r="G38" i="19"/>
  <c r="F38" i="19"/>
  <c r="G37" i="19"/>
  <c r="F37" i="19"/>
  <c r="F39" i="19" s="1"/>
  <c r="G35" i="19"/>
  <c r="F35" i="19"/>
  <c r="G23" i="19"/>
  <c r="F23" i="19"/>
  <c r="E64" i="19"/>
  <c r="E65" i="19" s="1"/>
  <c r="E69" i="19" s="1"/>
  <c r="D64" i="19"/>
  <c r="D65" i="19" s="1"/>
  <c r="D69" i="19" s="1"/>
  <c r="E58" i="19"/>
  <c r="D58" i="19"/>
  <c r="D57" i="19" s="1"/>
  <c r="E57" i="19"/>
  <c r="E54" i="19"/>
  <c r="D54" i="19"/>
  <c r="E53" i="19"/>
  <c r="D53" i="19"/>
  <c r="E46" i="19"/>
  <c r="E44" i="19" s="1"/>
  <c r="D46" i="19"/>
  <c r="E45" i="19"/>
  <c r="D45" i="19"/>
  <c r="D44" i="19"/>
  <c r="E41" i="19"/>
  <c r="D41" i="19"/>
  <c r="D40" i="19" s="1"/>
  <c r="E40" i="19"/>
  <c r="E38" i="19"/>
  <c r="D38" i="19"/>
  <c r="E37" i="19"/>
  <c r="E39" i="19" s="1"/>
  <c r="D37" i="19"/>
  <c r="D39" i="19" s="1"/>
  <c r="E35" i="19"/>
  <c r="D35" i="19"/>
  <c r="E23" i="19"/>
  <c r="D23" i="19"/>
  <c r="G46" i="18"/>
  <c r="F46" i="18"/>
  <c r="G40" i="18"/>
  <c r="G39" i="18" s="1"/>
  <c r="F40" i="18"/>
  <c r="F39" i="18" s="1"/>
  <c r="G36" i="18"/>
  <c r="G35" i="18" s="1"/>
  <c r="F36" i="18"/>
  <c r="F35" i="18" s="1"/>
  <c r="G27" i="18"/>
  <c r="F27" i="18"/>
  <c r="G23" i="18"/>
  <c r="G22" i="18" s="1"/>
  <c r="G30" i="18" s="1"/>
  <c r="F23" i="18"/>
  <c r="F22" i="18" s="1"/>
  <c r="G20" i="18"/>
  <c r="F20" i="18"/>
  <c r="F21" i="18" s="1"/>
  <c r="F19" i="18"/>
  <c r="G18" i="18"/>
  <c r="F17" i="18"/>
  <c r="E46" i="18"/>
  <c r="D46" i="18"/>
  <c r="D47" i="18" s="1"/>
  <c r="D51" i="18" s="1"/>
  <c r="E40" i="18"/>
  <c r="E39" i="18" s="1"/>
  <c r="D40" i="18"/>
  <c r="D39" i="18"/>
  <c r="E36" i="18"/>
  <c r="E35" i="18" s="1"/>
  <c r="D36" i="18"/>
  <c r="D35" i="18" s="1"/>
  <c r="E27" i="18"/>
  <c r="D27" i="18"/>
  <c r="D26" i="18" s="1"/>
  <c r="E26" i="18"/>
  <c r="E23" i="18"/>
  <c r="E22" i="18" s="1"/>
  <c r="D23" i="18"/>
  <c r="D22" i="18" s="1"/>
  <c r="E20" i="18"/>
  <c r="D20" i="18"/>
  <c r="D21" i="18" s="1"/>
  <c r="D19" i="18"/>
  <c r="E18" i="18"/>
  <c r="D17" i="18"/>
  <c r="G70" i="19" l="1"/>
  <c r="F70" i="19"/>
  <c r="F48" i="19"/>
  <c r="F71" i="19" s="1"/>
  <c r="F77" i="19" s="1"/>
  <c r="F79" i="19" s="1"/>
  <c r="G48" i="19"/>
  <c r="G71" i="19" s="1"/>
  <c r="G77" i="19" s="1"/>
  <c r="G79" i="19" s="1"/>
  <c r="D70" i="19"/>
  <c r="D48" i="19"/>
  <c r="D71" i="19" s="1"/>
  <c r="D77" i="19" s="1"/>
  <c r="D79" i="19" s="1"/>
  <c r="E70" i="19"/>
  <c r="E48" i="19"/>
  <c r="E71" i="19" s="1"/>
  <c r="E77" i="19" s="1"/>
  <c r="E79" i="19" s="1"/>
  <c r="F47" i="18"/>
  <c r="F51" i="18" s="1"/>
  <c r="F52" i="18" s="1"/>
  <c r="G47" i="18"/>
  <c r="G51" i="18" s="1"/>
  <c r="G52" i="18" s="1"/>
  <c r="E30" i="18"/>
  <c r="E47" i="18"/>
  <c r="E51" i="18" s="1"/>
  <c r="E52" i="18" s="1"/>
  <c r="G53" i="18"/>
  <c r="G59" i="18" s="1"/>
  <c r="G61" i="18" s="1"/>
  <c r="F30" i="18"/>
  <c r="D52" i="18"/>
  <c r="D30" i="18"/>
  <c r="D53" i="18" s="1"/>
  <c r="D59" i="18" s="1"/>
  <c r="D61" i="18" s="1"/>
  <c r="F53" i="18" l="1"/>
  <c r="F59" i="18" s="1"/>
  <c r="F61" i="18" s="1"/>
  <c r="E53" i="18"/>
  <c r="E59" i="18" s="1"/>
  <c r="E61" i="18" s="1"/>
  <c r="B23" i="19"/>
  <c r="C23" i="19"/>
  <c r="B35" i="19"/>
  <c r="C35" i="19"/>
  <c r="B37" i="19"/>
  <c r="B39" i="19" s="1"/>
  <c r="C37" i="19"/>
  <c r="B38" i="19"/>
  <c r="C38" i="19"/>
  <c r="B41" i="19"/>
  <c r="B40" i="19" s="1"/>
  <c r="C41" i="19"/>
  <c r="C40" i="19" s="1"/>
  <c r="B45" i="19"/>
  <c r="B44" i="19" s="1"/>
  <c r="C45" i="19"/>
  <c r="C44" i="19" s="1"/>
  <c r="B46" i="19"/>
  <c r="C46" i="19"/>
  <c r="B54" i="19"/>
  <c r="B53" i="19" s="1"/>
  <c r="C54" i="19"/>
  <c r="C53" i="19" s="1"/>
  <c r="B58" i="19"/>
  <c r="B57" i="19" s="1"/>
  <c r="C58" i="19"/>
  <c r="C57" i="19" s="1"/>
  <c r="B64" i="19"/>
  <c r="C64" i="19"/>
  <c r="C65" i="19" s="1"/>
  <c r="C69" i="19" s="1"/>
  <c r="B65" i="19"/>
  <c r="B69" i="19" s="1"/>
  <c r="C39" i="19" l="1"/>
  <c r="C48" i="19"/>
  <c r="C71" i="19" s="1"/>
  <c r="C77" i="19" s="1"/>
  <c r="C79" i="19" s="1"/>
  <c r="C70" i="19"/>
  <c r="B70" i="19"/>
  <c r="B48" i="19"/>
  <c r="B71" i="19" s="1"/>
  <c r="B77" i="19" s="1"/>
  <c r="B79" i="19" s="1"/>
  <c r="C46" i="18" l="1"/>
  <c r="C40" i="18"/>
  <c r="C39" i="18" s="1"/>
  <c r="C36" i="18"/>
  <c r="C35" i="18" s="1"/>
  <c r="C27" i="18"/>
  <c r="C24" i="18"/>
  <c r="C23" i="18"/>
  <c r="C22" i="18" s="1"/>
  <c r="C20" i="18"/>
  <c r="C18" i="18"/>
  <c r="B46" i="18"/>
  <c r="B40" i="18"/>
  <c r="B39" i="18" s="1"/>
  <c r="B36" i="18"/>
  <c r="B35" i="18" s="1"/>
  <c r="B27" i="18"/>
  <c r="B26" i="18" s="1"/>
  <c r="B23" i="18"/>
  <c r="B22" i="18" s="1"/>
  <c r="B20" i="18"/>
  <c r="B19" i="18"/>
  <c r="B17" i="18"/>
  <c r="B21" i="18" l="1"/>
  <c r="B47" i="18"/>
  <c r="B51" i="18" s="1"/>
  <c r="C47" i="18"/>
  <c r="C51" i="18" s="1"/>
  <c r="C52" i="18" s="1"/>
  <c r="C30" i="18"/>
  <c r="B52" i="18"/>
  <c r="B30" i="18"/>
  <c r="B53" i="18" s="1"/>
  <c r="B59" i="18" s="1"/>
  <c r="B61" i="18" s="1"/>
  <c r="C53" i="18" l="1"/>
  <c r="C59" i="18" s="1"/>
  <c r="C61"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D3F54290-12CB-4BD7-A6F0-C7CDF939B2F5}">
      <text>
        <r>
          <rPr>
            <b/>
            <sz val="9"/>
            <color indexed="81"/>
            <rFont val="宋体"/>
            <family val="3"/>
            <charset val="134"/>
          </rPr>
          <t>Administrator:</t>
        </r>
        <r>
          <rPr>
            <sz val="9"/>
            <color indexed="81"/>
            <rFont val="宋体"/>
            <family val="3"/>
            <charset val="134"/>
          </rPr>
          <t xml:space="preserve">
Red lines is suggested to be provided at least.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376E0593-78DF-434B-8C90-5C110CED0D7D}">
      <text>
        <r>
          <rPr>
            <b/>
            <sz val="9"/>
            <color indexed="81"/>
            <rFont val="宋体"/>
            <family val="3"/>
            <charset val="134"/>
          </rPr>
          <t>Administrator:</t>
        </r>
        <r>
          <rPr>
            <sz val="9"/>
            <color indexed="81"/>
            <rFont val="宋体"/>
            <family val="3"/>
            <charset val="134"/>
          </rPr>
          <t xml:space="preserve">
Red lines is suggested to be provided at least.</t>
        </r>
      </text>
    </comment>
  </commentList>
</comments>
</file>

<file path=xl/sharedStrings.xml><?xml version="1.0" encoding="utf-8"?>
<sst xmlns="http://schemas.openxmlformats.org/spreadsheetml/2006/main" count="442" uniqueCount="264">
  <si>
    <t>Carrier frequency (GHz)</t>
  </si>
  <si>
    <t>BS antenna heights (m)</t>
  </si>
  <si>
    <t>UT antenna heights (m)</t>
  </si>
  <si>
    <t>Cell area reliability (%)</t>
    <phoneticPr fontId="5" type="noConversion"/>
  </si>
  <si>
    <t>Lognormal shadow fading std deviation (dB)</t>
    <phoneticPr fontId="5" type="noConversion"/>
  </si>
  <si>
    <t>Channel for evaluation</t>
    <phoneticPr fontId="5" type="noConversion"/>
  </si>
  <si>
    <t>Transmitter</t>
  </si>
  <si>
    <t>(3a) System bandwidth for downlink, or occupied bandwidth for uplink (Hz)</t>
    <phoneticPr fontId="5" type="noConversion"/>
  </si>
  <si>
    <t>(4) total antenna gain at antenna gain component 3 &amp; antenna gain component 4 of transmitter = (4a) - (4b)  (dB)</t>
    <phoneticPr fontId="5" type="noConversion"/>
  </si>
  <si>
    <t>(4a) antenna gain at antenna gain component 3 &amp; antenna gain component 4 of transmitter
       =   (4c) + 10 log ( (1) / (2) ) (dB)  for downlink, and
       =   (4c) + 10 log ( (1) / (2a) ) (dB)   for uplink</t>
    <phoneticPr fontId="5" type="noConversion"/>
  </si>
  <si>
    <t xml:space="preserve">(4c) gain of antenna element (dBi) </t>
    <phoneticPr fontId="5" type="noConversion"/>
  </si>
  <si>
    <t>(5) total antennna gain at antenna gain component 2  of transmitter = (5a) - (5b)  (dB)
Note: zero for uplink</t>
    <phoneticPr fontId="5" type="noConversion"/>
  </si>
  <si>
    <t>(5a) antenna gain at antenna gain component 2 of transmitter = 10 log( (2)/(2a)) (dB)
Note: zero for uplink</t>
    <phoneticPr fontId="5" type="noConversion"/>
  </si>
  <si>
    <t>(8) Cable, connector, combiner, body losses, etc. (enumerate sources) (dB) (feeder loss must be included for and only for downlink)</t>
    <phoneticPr fontId="5" type="noConversion"/>
  </si>
  <si>
    <t>Receiver</t>
  </si>
  <si>
    <t xml:space="preserve">(11)  total antenna gain at antenna gain component 3 &amp; antenna gain component 4 of receiver = (11a) - (11b)  (dB) </t>
    <phoneticPr fontId="5" type="noConversion"/>
  </si>
  <si>
    <t>(11a) antenna gain at antenna gain component 3 &amp; antenna gain component 4 of receiver 
    =  (11c) + 10 log (  (10)/(10a) )     (dB) for uplink
    =  (11c) + 10 log (  (10)/(10b) )     (dB) for downlink</t>
    <phoneticPr fontId="5" type="noConversion"/>
  </si>
  <si>
    <t>(11c) gain of antenna element (dBi)</t>
    <phoneticPr fontId="5" type="noConversion"/>
  </si>
  <si>
    <t>(11bis) total antenna gain at antenna gain component 2  of receiver = (11bis-a) - (11bis-b) (dB)
Note: zero for downlink</t>
    <phoneticPr fontId="5" type="noConversion"/>
  </si>
  <si>
    <t>(11bis-a) antenna gain at antenna gain component 2 of receiver = 10 log( (10a)/(10b)) (dB)
Note: zero for donwlink</t>
    <phoneticPr fontId="5" type="noConversion"/>
  </si>
  <si>
    <t>(12) Cable, connector, combiner, body losses, etc. (enumerate sources) (dB) (feeder loss must be included for and only for uplink)</t>
  </si>
  <si>
    <t>(13) Receiver noise figure (dB)</t>
  </si>
  <si>
    <t>(14) Thermal noise density (dBm/Hz)</t>
  </si>
  <si>
    <t xml:space="preserve">(15) Receiver interference density (dBm/Hz) </t>
    <phoneticPr fontId="5" type="noConversion"/>
  </si>
  <si>
    <t xml:space="preserve">NLOS </t>
    <phoneticPr fontId="5" type="noConversion"/>
  </si>
  <si>
    <t>-</t>
    <phoneticPr fontId="5" type="noConversion"/>
  </si>
  <si>
    <t>(20) Receiver implementation margin (dB)</t>
    <phoneticPr fontId="4" type="noConversion"/>
  </si>
  <si>
    <t>(21) H-ARQ gain (dB)
Note: Only applicable if HARQ is not considered in LLS</t>
    <phoneticPr fontId="5" type="noConversion"/>
  </si>
  <si>
    <t>Calculation of available pathloss</t>
  </si>
  <si>
    <t>(25) Shadow fading margin  (function of the cell area reliability and lognormal shadow fading std deviation ) (dB)</t>
    <phoneticPr fontId="5" type="noConversion"/>
  </si>
  <si>
    <t>(26) BS selection/macro-diversity gain (dB)</t>
    <phoneticPr fontId="5" type="noConversion"/>
  </si>
  <si>
    <t>(27) Penetration margin (dB)</t>
    <phoneticPr fontId="5" type="noConversion"/>
  </si>
  <si>
    <t>(28) Other gains (dB) (if any please specify)</t>
    <phoneticPr fontId="5" type="noConversion"/>
  </si>
  <si>
    <r>
      <t xml:space="preserve">(29) Available path loss </t>
    </r>
    <r>
      <rPr>
        <sz val="11"/>
        <color theme="1"/>
        <rFont val="Times New Roman"/>
        <family val="1"/>
      </rPr>
      <t>= (23) – (25) + (26) – (27) + (28)   (dB)</t>
    </r>
    <phoneticPr fontId="5" type="noConversion"/>
  </si>
  <si>
    <t>Range/coverage efficiency calculation</t>
  </si>
  <si>
    <t>(30) Maximum range (based on (29) and according to the system configuration section of the link budget) (m)</t>
    <phoneticPr fontId="5" type="noConversion"/>
  </si>
  <si>
    <t>(2a) Number of transmit chains modelled in LLS</t>
    <phoneticPr fontId="5" type="noConversion"/>
  </si>
  <si>
    <t>(11b) antena gain correction factor at antenna gain component 3 &amp; antenna gain component 4 of receiver (dB)</t>
    <phoneticPr fontId="5" type="noConversion"/>
  </si>
  <si>
    <t>(4b) antenna gain correction factor at antenna gain component 3 &amp; antenna gain component 4 of transmitter (dB)</t>
    <phoneticPr fontId="5" type="noConversion"/>
  </si>
  <si>
    <t xml:space="preserve">(3c) bandwidth used for the evaluated channel  (Hz)
Note: (3c) is identical to the number of PRBs assigned to the channel evaluated.
          for uplink, (3a) = (3c) </t>
    <phoneticPr fontId="5" type="noConversion"/>
  </si>
  <si>
    <t>(10) Number of receive antenna elements</t>
    <phoneticPr fontId="5" type="noConversion"/>
  </si>
  <si>
    <t>(3b) Power Spectrum Density = (3) - 10 log( (3a) / 1000000 )  (dBm/MHz) 
Note: For FR1 downlink, (3b) should satisfy the following: 
  For 4GHz frequency, 24 and 33
  For 2.6 GHz frequency, 33
  For 700MH and 2GHz frequency, 36
Note: For FR2 downlink, the following should be satisfied:
   40 dBm for 100 MHz Urban scenario,
   23 dBm for 100 MHz Indoor scenario.
Note: no PSD constraint for uplink</t>
    <phoneticPr fontId="5" type="noConversion"/>
  </si>
  <si>
    <t>vivo</t>
    <phoneticPr fontId="4" type="noConversion"/>
  </si>
  <si>
    <t>Pathloss model(select from LoS or NLoS)</t>
    <phoneticPr fontId="5" type="noConversion"/>
  </si>
  <si>
    <t>(23) Hardware link budget, a.k.a MIL  = (9) + (11) + (11bis) − (12) − (22)   (dB)
Note: MIL can also be derived by (22bis) + (4) – (8) + (11) − (12)</t>
    <phoneticPr fontId="5" type="noConversion"/>
  </si>
  <si>
    <t>General notes</t>
    <phoneticPr fontId="13" type="noConversion"/>
  </si>
  <si>
    <t>Agreements for coverage evaluation for LP-WUS are provided as follows</t>
    <phoneticPr fontId="13" type="noConversion"/>
  </si>
  <si>
    <t>Agreement</t>
  </si>
  <si>
    <t>For evaluation, 1 Rx chain for LP-WUS receiver is baseline.</t>
  </si>
  <si>
    <r>
      <t>·</t>
    </r>
    <r>
      <rPr>
        <sz val="7"/>
        <color theme="1"/>
        <rFont val="Times New Roman"/>
        <family val="1"/>
      </rPr>
      <t xml:space="preserve">        </t>
    </r>
    <r>
      <rPr>
        <sz val="10"/>
        <color theme="1"/>
        <rFont val="Times New Roman"/>
        <family val="1"/>
      </rPr>
      <t xml:space="preserve">For LP-WUS coverage evaluation, the noise figure of LP-WUR is </t>
    </r>
  </si>
  <si>
    <r>
      <t>o</t>
    </r>
    <r>
      <rPr>
        <sz val="7"/>
        <color theme="1"/>
        <rFont val="Times New Roman"/>
        <family val="1"/>
      </rPr>
      <t xml:space="preserve">   </t>
    </r>
    <r>
      <rPr>
        <sz val="10"/>
        <color theme="1"/>
        <rFont val="Times New Roman"/>
        <family val="1"/>
      </rPr>
      <t>Options : [9, 12, 15, 18, 21, 24], Other values can be reported by companies</t>
    </r>
  </si>
  <si>
    <r>
      <t>·</t>
    </r>
    <r>
      <rPr>
        <sz val="7"/>
        <color theme="1"/>
        <rFont val="Times New Roman"/>
        <family val="1"/>
      </rPr>
      <t xml:space="preserve">        </t>
    </r>
    <r>
      <rPr>
        <sz val="10"/>
        <color theme="1"/>
        <rFont val="Times New Roman"/>
        <family val="1"/>
      </rPr>
      <t>FFS: how to determine the NF option.</t>
    </r>
  </si>
  <si>
    <r>
      <t>·</t>
    </r>
    <r>
      <rPr>
        <sz val="7"/>
        <color theme="1"/>
        <rFont val="Times New Roman"/>
        <family val="1"/>
      </rPr>
      <t xml:space="preserve">        </t>
    </r>
    <r>
      <rPr>
        <sz val="10"/>
        <color theme="1"/>
        <rFont val="Times New Roman"/>
        <family val="1"/>
      </rPr>
      <t>The values provided is for the purpose of studying coverage of LP-WUS, and it can be further revisited depending on the receiver architecture discussion.</t>
    </r>
  </si>
  <si>
    <t>For evaluation of the coverage of LP-WUS, the methodology and assumptions in R17 CovEnh SI (described in TR38.830) is reused as baseline.</t>
  </si>
  <si>
    <t>MIL is used as the metric for LP-WUS coverage evaluation</t>
  </si>
  <si>
    <t>Companies report any other assumptions which differ from the TR38.875/ TR38.830, e.g., Tx and Rx loss</t>
  </si>
  <si>
    <t>urban (2.6GHz/4GHz), rural(700MHz) scenario for FR1 are considered to be evaluated, others (e.g., FR2) are not precluded.</t>
    <phoneticPr fontId="4" type="noConversion"/>
  </si>
  <si>
    <t>Note: For IoT/wearables devices, refer to R17 Redcap SI TR38.875 if the assumptions differ from TR38.830.</t>
    <phoneticPr fontId="4" type="noConversion"/>
  </si>
  <si>
    <t>Adjacent subcarrier interference</t>
    <phoneticPr fontId="4" type="noConversion"/>
  </si>
  <si>
    <t>Waveform (e.g., OOK/ASK/FSK)</t>
    <phoneticPr fontId="4" type="noConversion"/>
  </si>
  <si>
    <t>Coding Scheme (e.g., Manchester,… etc)</t>
    <phoneticPr fontId="4" type="noConversion"/>
  </si>
  <si>
    <t>Time Domain Allocation (Y ms)</t>
    <phoneticPr fontId="4" type="noConversion"/>
  </si>
  <si>
    <t>Receiver structure, e.g., 
- RF envelope detection
- Heterodyne architecture with IF envelope detection
- Homodyne/zero-IF architecture with baseband envelope detection</t>
    <phoneticPr fontId="4" type="noConversion"/>
  </si>
  <si>
    <t>ADC bit-width</t>
    <phoneticPr fontId="4" type="noConversion"/>
  </si>
  <si>
    <t>Frequency error/drifts (ppm or ppm/s)</t>
    <phoneticPr fontId="4" type="noConversion"/>
  </si>
  <si>
    <t>Sampling rate (MHz)</t>
    <phoneticPr fontId="4" type="noConversion"/>
  </si>
  <si>
    <t>Parameters for BB BPF/LPF</t>
    <phoneticPr fontId="4" type="noConversion"/>
  </si>
  <si>
    <t>Companies are encouraged to compare LP-WUS with at least PDCCH for paging, PUSCH, others are not precluded. FFS: Target coverage of LP-WUS</t>
    <phoneticPr fontId="4" type="noConversion"/>
  </si>
  <si>
    <t>Reference NR channels</t>
    <phoneticPr fontId="4" type="noConversion"/>
  </si>
  <si>
    <t>Representative MIL values referred from TR 38.830 (dBm)</t>
    <phoneticPr fontId="4" type="noConversion"/>
  </si>
  <si>
    <t>Table A.1-1: General parameters for FR1</t>
  </si>
  <si>
    <t>Parameter</t>
  </si>
  <si>
    <t>Value</t>
  </si>
  <si>
    <t>Scenario and frequency</t>
  </si>
  <si>
    <t xml:space="preserve">Urban: 4GHz (TDD), 2.6GHz (TDD) </t>
  </si>
  <si>
    <t>Rural: 4GHz (TDD), 2.6GHz (TDD), 2GHz (FDD), 700MHz (FDD)</t>
  </si>
  <si>
    <t>Frame structure for TDD</t>
  </si>
  <si>
    <t>Other frame structures can be reported by companies.</t>
  </si>
  <si>
    <t>Target data rates for eMBB</t>
  </si>
  <si>
    <t>Urban: DL 10Mbps, UL 1Mbps</t>
  </si>
  <si>
    <t>Rural: DL 1Mbps, UL 100kbps</t>
  </si>
  <si>
    <t>Rural with long distance: DL 1Mbps, UL 100kbps, 30kbps (optional)</t>
  </si>
  <si>
    <t>Packet size for VoIP</t>
  </si>
  <si>
    <t>A packet size of 320 bits with 20ms data arriving interval is adopted.</t>
  </si>
  <si>
    <t>Size (bits)</t>
  </si>
  <si>
    <t>Payload</t>
  </si>
  <si>
    <t>CRC</t>
  </si>
  <si>
    <t>16 (TBS size lower than 3824 bits)</t>
  </si>
  <si>
    <t>MAC</t>
  </si>
  <si>
    <t>16 (with 12 bits SN size)</t>
  </si>
  <si>
    <t>RLC</t>
  </si>
  <si>
    <t>8 (with 6 bits SN size)</t>
  </si>
  <si>
    <t>PDCP</t>
  </si>
  <si>
    <t>RTP/UDP/IP</t>
  </si>
  <si>
    <t>24 (w RoHC)</t>
  </si>
  <si>
    <t>If applicable, companies report TB size assumed in evaluation.</t>
  </si>
  <si>
    <t>For SIP invite message</t>
  </si>
  <si>
    <t>- Payload of 1500 bytes can be a starting point.</t>
  </si>
  <si>
    <t>- The assumptions (TB size, time period etc.) are reported by companies.</t>
  </si>
  <si>
    <t>- Contributions R1-2003464 and R1-2005259 are taken into account for the evaluation</t>
  </si>
  <si>
    <t>- In addition, 1 second time period can also be considered.</t>
  </si>
  <si>
    <t>Latency requirements for VoIP</t>
  </si>
  <si>
    <t>Latency requirements assumed in VoIP evaluation for TDD and FDD are reported by companies.</t>
  </si>
  <si>
    <t>Pathloss model (select from LoS or NLoS)</t>
  </si>
  <si>
    <t>Urban: NLoS</t>
  </si>
  <si>
    <t>Rural: NLoS and LoS</t>
  </si>
  <si>
    <t>BWP</t>
  </si>
  <si>
    <t>100MHz for 4GHz and 2.6GHz.</t>
  </si>
  <si>
    <t>20MHz for 2GHz (FDD)</t>
  </si>
  <si>
    <t>20MHz (optional for 10MHz) for 700MHz. (FDD)</t>
  </si>
  <si>
    <t>Channel model for link-level simulation</t>
  </si>
  <si>
    <t>TDL-C for NLOS, TDL-D for LOS.</t>
  </si>
  <si>
    <t>Delay spread</t>
  </si>
  <si>
    <t>Urban: 300ns</t>
  </si>
  <si>
    <t>Rural: 300ns</t>
  </si>
  <si>
    <t>Rural with long distance: 30ns</t>
  </si>
  <si>
    <t>UE velocity</t>
  </si>
  <si>
    <t>Urban: 3km/h for indoor</t>
  </si>
  <si>
    <t>Rural: 3km/h for indoor, 120km/h (optional 30km/h) for outdoor</t>
  </si>
  <si>
    <t>Number of antenna elements for BS</t>
  </si>
  <si>
    <t xml:space="preserve">- Urban: 192 antenna elements for 4GHz and 2.6GHz, </t>
  </si>
  <si>
    <t>(M,N,P,Mg,Ng) = (12,8,2,1,1)</t>
  </si>
  <si>
    <t xml:space="preserve">(optional) 128 antenna elements for 4GHz, </t>
  </si>
  <si>
    <t>(M,N,P,Mg,Ng) = (8,8,2,1,1)</t>
  </si>
  <si>
    <t>- Rural: 64 antenna elements for 4GHz and 2.6GHz</t>
  </si>
  <si>
    <t>(M,N,P,Mg,Ng) = (8,4,2,1,1)</t>
  </si>
  <si>
    <t>32 antenna elements for 2GHz</t>
  </si>
  <si>
    <t>(M,N,P,Mg,Ng) = (8,2,2,1,1)</t>
  </si>
  <si>
    <t>16 antenna elements for 700MHz</t>
  </si>
  <si>
    <t>(M,N,P,Mg,Ng) = (4,2,2,1,1)</t>
  </si>
  <si>
    <t>Number of TxRUs for BS</t>
  </si>
  <si>
    <t>gNB architectures to study:</t>
  </si>
  <si>
    <t xml:space="preserve">- 2 or 4 TXRUs for 2GHz, 700 MHz </t>
  </si>
  <si>
    <t xml:space="preserve">- 64TxRUs for 2.6 and 4 GHz. </t>
  </si>
  <si>
    <t>- Optional: 32 TXRUs at 2 GHz</t>
  </si>
  <si>
    <t>gNB modeling in LLS for TDL:</t>
  </si>
  <si>
    <t xml:space="preserve">- Option 1: 2 or 4 gNB RF chains in LLS. </t>
  </si>
  <si>
    <t xml:space="preserve">- Option 2 (Optional): Number of gNB RF chains = number of TXRUs in LLS. </t>
  </si>
  <si>
    <t>- Companies can report if and how correlation is modelled.</t>
  </si>
  <si>
    <t>Table A.1-2: Channel-specific parameters for PUSCH for FR1</t>
  </si>
  <si>
    <t xml:space="preserve">Frequency hopping </t>
  </si>
  <si>
    <t>w/ or w/o frequency hopping</t>
  </si>
  <si>
    <t>BLER</t>
  </si>
  <si>
    <t>For eMBB, w/ HARQ, 10% iBLER; w/o HARQ, 10% iBLER.</t>
  </si>
  <si>
    <t>For VoIP, 2% rBLER.</t>
  </si>
  <si>
    <t xml:space="preserve">Number of UE transmit chains </t>
  </si>
  <si>
    <t xml:space="preserve">1, 2 (optional) </t>
  </si>
  <si>
    <t xml:space="preserve">DMRS configuration </t>
  </si>
  <si>
    <t>For 3km/h: Type I, 1 or 2 DMRS symbol, no multiplexing with data.</t>
  </si>
  <si>
    <t>For 120km/h, (Optional: 30km/h): Type I, 2 or 3 DMRS symbol, no multiplexing with data.</t>
  </si>
  <si>
    <t>For frequency hopping: Type I, 1 or 2 DMRS symbol for each hop, no multiplexing with data.</t>
  </si>
  <si>
    <t>PUSCH mapping Type, the number of DMRS symbols and DMRS position(s) are reported by companies.</t>
  </si>
  <si>
    <t>Waveform</t>
  </si>
  <si>
    <t>DFT-s-OFDM, CP-OFDM (optional)</t>
  </si>
  <si>
    <t>SCS</t>
  </si>
  <si>
    <t>30kHz for TDD, 15kHz for FDD.</t>
  </si>
  <si>
    <t xml:space="preserve">PUSCH duration </t>
  </si>
  <si>
    <t>14 OS</t>
  </si>
  <si>
    <t xml:space="preserve">Repetitions </t>
  </si>
  <si>
    <t xml:space="preserve">For eMBB, w/o repetition as baseline, w/ repetition (optional).  </t>
  </si>
  <si>
    <t>For VoIP, w/ type A repetition, optional for type B repetition.</t>
  </si>
  <si>
    <t>The actual number of repetitions is reported by companies.</t>
  </si>
  <si>
    <t xml:space="preserve">HARQ configuration </t>
  </si>
  <si>
    <t xml:space="preserve">For eMBB, whether HARQ is adopted is reported by companies. </t>
  </si>
  <si>
    <t>For VoIP, w/ HARQ.</t>
  </si>
  <si>
    <t>The maximum number of HARQ transmission (limited by frame structure and latency requirements) can be reported by companies.</t>
  </si>
  <si>
    <t>PRBs/TBS/MCS for eMBB</t>
  </si>
  <si>
    <t>Any value of PRBs, and corresponding MCS index, reported by companies will be considered in the discussion. Companies are encouraged to use 30 PRBs for 1Mbps, 4 PRBs for 100kbps, 1 PRB for 30kbps as a starting point.</t>
  </si>
  <si>
    <t>TBS can be calculated based on e.g. the number of PRBs, target data rate, frame structure and overhead.</t>
  </si>
  <si>
    <t>PRBs/MCS for VoIP</t>
  </si>
  <si>
    <t xml:space="preserve">4 PRBs for VoIP as starting point. </t>
  </si>
  <si>
    <t>Other values of PRBs can be reported by companies.</t>
  </si>
  <si>
    <t>QPSK, pi/2 BPSK (optional)</t>
  </si>
  <si>
    <t>Company reporting Assumptions for LP-WUS/WUR</t>
    <phoneticPr fontId="4" type="noConversion"/>
  </si>
  <si>
    <t>Table A.1-7: Channel-specific parameters for PDCCH for FR1</t>
  </si>
  <si>
    <t>Number of UE receive chains</t>
  </si>
  <si>
    <t>4 for 4GHz/2.6GHz, 2 or 4 for 2GHz, 2 for 700MHz</t>
  </si>
  <si>
    <t>Aggregation level</t>
  </si>
  <si>
    <t>40 bits</t>
  </si>
  <si>
    <t>CORESET size</t>
  </si>
  <si>
    <t>2 symbols, 48 PRBs</t>
  </si>
  <si>
    <t>Tx Diversity</t>
  </si>
  <si>
    <t>Reported by companies</t>
  </si>
  <si>
    <t>1% BLER</t>
  </si>
  <si>
    <t>optional for 10% BLER</t>
  </si>
  <si>
    <t>Number of SSB for broadcast PDCCH of Msg.2</t>
  </si>
  <si>
    <t>Other parameters</t>
  </si>
  <si>
    <t>OOK</t>
    <phoneticPr fontId="4" type="noConversion"/>
  </si>
  <si>
    <t>Manchester 1/2</t>
    <phoneticPr fontId="4" type="noConversion"/>
  </si>
  <si>
    <t>Frequency Domain Allocation (MHz)</t>
    <phoneticPr fontId="4" type="noConversion"/>
  </si>
  <si>
    <t>Heterodyne architecture with IF envelope detection</t>
    <phoneticPr fontId="4" type="noConversion"/>
  </si>
  <si>
    <t>N/A</t>
    <phoneticPr fontId="4" type="noConversion"/>
  </si>
  <si>
    <t>Rural with long distance: 700MHz (FDD), 4GHz (TDD)</t>
    <phoneticPr fontId="4" type="noConversion"/>
  </si>
  <si>
    <t xml:space="preserve">5th Order Butterworth with 4.32MHz bandwidth and  with cutoff frequency at approximately 2.16 MHz </t>
    <phoneticPr fontId="4" type="noConversion"/>
  </si>
  <si>
    <t>Number of information bits delievered</t>
    <phoneticPr fontId="4" type="noConversion"/>
  </si>
  <si>
    <t>Notes :Some evaluation assumptions used in Rel-17 CovEnh SI (TR 38.830) are provided in this sheet.</t>
    <phoneticPr fontId="4" type="noConversion"/>
  </si>
  <si>
    <t>Efficiency(bit/s/Hz)</t>
    <phoneticPr fontId="4" type="noConversion"/>
  </si>
  <si>
    <t>PDSCH mapped on resources other than that for WUS and guard band;
same power density as WUS</t>
    <phoneticPr fontId="4" type="noConversion"/>
  </si>
  <si>
    <t xml:space="preserve">Guard band (MHz)
Note: frequency gap between LP-WUS and other DL signal </t>
    <phoneticPr fontId="4" type="noConversion"/>
  </si>
  <si>
    <t>(20) Receiver implementation margin (dB)</t>
  </si>
  <si>
    <t>PUSCH for eMBB</t>
    <phoneticPr fontId="5" type="noConversion"/>
  </si>
  <si>
    <t>(11bis-b) antena gain correction factor at antenna gain component 2 of receiver (dB)Note:  zero for downlink</t>
    <phoneticPr fontId="5" type="noConversion"/>
  </si>
  <si>
    <t>(10b) Number of receive chains modelled in LLS</t>
    <phoneticPr fontId="5" type="noConversion"/>
  </si>
  <si>
    <t>Agreement</t>
    <phoneticPr fontId="4" type="noConversion"/>
  </si>
  <si>
    <t>PDCCH for Paging</t>
    <phoneticPr fontId="4" type="noConversion"/>
  </si>
  <si>
    <t>vivo</t>
    <phoneticPr fontId="4" type="noConversion"/>
  </si>
  <si>
    <t>PDCCH AL16</t>
    <phoneticPr fontId="4" type="noConversion"/>
  </si>
  <si>
    <t>Others Assumptions if not list above</t>
    <phoneticPr fontId="4" type="noConversion"/>
  </si>
  <si>
    <t xml:space="preserve">Sequence only: 32 chips
</t>
    <phoneticPr fontId="4" type="noConversion"/>
  </si>
  <si>
    <t>sync: 16 chips
data: 32bits(64 chips)
CRC: 8 bits (16 chips)</t>
    <phoneticPr fontId="4" type="noConversion"/>
  </si>
  <si>
    <t>Channel Structure (e.g., Sync + data + CRC, sequence only, etc.)</t>
    <phoneticPr fontId="4" type="noConversion"/>
  </si>
  <si>
    <t>&lt;1%</t>
    <phoneticPr fontId="4" type="noConversion"/>
  </si>
  <si>
    <t>&lt;0.1%</t>
    <phoneticPr fontId="4" type="noConversion"/>
  </si>
  <si>
    <t>False alarm rate (FAR)</t>
    <phoneticPr fontId="4" type="noConversion"/>
  </si>
  <si>
    <t>1% iBLER</t>
    <phoneticPr fontId="5" type="noConversion"/>
  </si>
  <si>
    <t>Target error rate (BLER/MDR etc.)</t>
    <phoneticPr fontId="5" type="noConversion"/>
  </si>
  <si>
    <t>LP-WUS Config2</t>
    <phoneticPr fontId="4" type="noConversion"/>
  </si>
  <si>
    <t>LP-WUS Config1</t>
    <phoneticPr fontId="4" type="noConversion"/>
  </si>
  <si>
    <t>DDDSU (S: 10D:2G:2U) only for 4GHz</t>
    <phoneticPr fontId="4" type="noConversion"/>
  </si>
  <si>
    <t xml:space="preserve">DDDSUDDSUU (S: 10D:2G:2U) only for 4GHz </t>
    <phoneticPr fontId="4" type="noConversion"/>
  </si>
  <si>
    <t>DDDDDDDSUU (S: 6D:4G:4U) only for 2.6GHz</t>
    <phoneticPr fontId="4" type="noConversion"/>
  </si>
  <si>
    <t>Company-2</t>
    <phoneticPr fontId="4" type="noConversion"/>
  </si>
  <si>
    <t>Company-2</t>
    <phoneticPr fontId="4" type="noConversion"/>
  </si>
  <si>
    <t xml:space="preserve">1. This template is revised from the link budget template in TR 38.830, which is used for coverage evaluation for NR channels in Rel-17 CovEnh SI.
2. In TR 38.830, representative MIL values are provided for each scenario, which are derived based on company inputs. While companies can input new evaluatation results together with the evaluation results for LP-WUS, if necessary.
3. For evaluation of LP-WUS, companies should report the assumptions on channel design (e.g., channel structure, waveform ...) and assumptions on receiver (e.g., receiver type, filter paramenter, ADC bit width, etc.) in the link budget template.
4, MPL can be derived based on the MIL with limited calculation in the templated provided by TR 38.830. FL kept the rows for MPL calculation and encourage companies to provide MPL values for more information.
</t>
    <phoneticPr fontId="13" type="noConversion"/>
  </si>
  <si>
    <t xml:space="preserve">Scenarios </t>
    <phoneticPr fontId="4" type="noConversion"/>
  </si>
  <si>
    <t>Urban 2.6GHz</t>
    <phoneticPr fontId="4" type="noConversion"/>
  </si>
  <si>
    <t>Urban 4GHz</t>
  </si>
  <si>
    <t>Urban 4GHz</t>
    <phoneticPr fontId="4" type="noConversion"/>
  </si>
  <si>
    <t>Rural 700MHz</t>
  </si>
  <si>
    <t>Rural 700MHz</t>
    <phoneticPr fontId="4" type="noConversion"/>
  </si>
  <si>
    <t>PDCCH for Paging</t>
  </si>
  <si>
    <t xml:space="preserve">PUSCH 1Mbps DDDDDDDSUU </t>
    <phoneticPr fontId="4" type="noConversion"/>
  </si>
  <si>
    <t>Scenario</t>
    <phoneticPr fontId="4" type="noConversion"/>
  </si>
  <si>
    <t>PUSCH 1Mbps DDDSUDDSUU</t>
    <phoneticPr fontId="4" type="noConversion"/>
  </si>
  <si>
    <t>PUSCH 100kbps</t>
    <phoneticPr fontId="4" type="noConversion"/>
  </si>
  <si>
    <t>Company Name</t>
    <phoneticPr fontId="4" type="noConversion"/>
  </si>
  <si>
    <t>Case Identifier</t>
    <phoneticPr fontId="4" type="noConversion"/>
  </si>
  <si>
    <t>V-001</t>
    <phoneticPr fontId="4" type="noConversion"/>
  </si>
  <si>
    <t>V-002</t>
  </si>
  <si>
    <t>V-003</t>
  </si>
  <si>
    <t>V-004</t>
  </si>
  <si>
    <t>V-005</t>
  </si>
  <si>
    <t>V-006</t>
  </si>
  <si>
    <t>Company Name</t>
    <phoneticPr fontId="4" type="noConversion"/>
  </si>
  <si>
    <t>Tdoc Number</t>
    <phoneticPr fontId="4" type="noConversion"/>
  </si>
  <si>
    <t>Description of LP WUS</t>
    <phoneticPr fontId="5" type="noConversion"/>
  </si>
  <si>
    <t xml:space="preserve">System configuration </t>
    <phoneticPr fontId="5" type="noConversion"/>
  </si>
  <si>
    <t>(1) Number of transmit antenna elements.</t>
    <phoneticPr fontId="5" type="noConversion"/>
  </si>
  <si>
    <r>
      <rPr>
        <sz val="11"/>
        <color rgb="FFFF0000"/>
        <rFont val="Times New Roman"/>
        <family val="1"/>
      </rPr>
      <t>(2) Number of ([transmit TxRUs) or (modelled transmit chains)]</t>
    </r>
    <r>
      <rPr>
        <strike/>
        <sz val="11"/>
        <color rgb="FFFF0000"/>
        <rFont val="Times New Roman"/>
        <family val="1"/>
      </rPr>
      <t xml:space="preserve">
</t>
    </r>
    <r>
      <rPr>
        <sz val="11"/>
        <color rgb="FFFF0000"/>
        <rFont val="Times New Roman"/>
        <family val="1"/>
      </rPr>
      <t>Note: this row is void (left empty) for uplink</t>
    </r>
    <phoneticPr fontId="5" type="noConversion"/>
  </si>
  <si>
    <r>
      <t xml:space="preserve">(3) Total transmit power (dBm) </t>
    </r>
    <r>
      <rPr>
        <strike/>
        <sz val="11"/>
        <color rgb="FFFF0000"/>
        <rFont val="Times New Roman"/>
        <family val="1"/>
      </rPr>
      <t xml:space="preserve">
</t>
    </r>
    <r>
      <rPr>
        <sz val="11"/>
        <color rgb="FFFF0000"/>
        <rFont val="Times New Roman"/>
        <family val="1"/>
      </rPr>
      <t xml:space="preserve">Note: total transmit power for system bandwidth </t>
    </r>
    <phoneticPr fontId="5" type="noConversion"/>
  </si>
  <si>
    <t>(3bis) Total transmit power for occupied bandwidth    =  (3b) + 10 log ( (3c) / 1000000 ) (dBm)</t>
    <phoneticPr fontId="5" type="noConversion"/>
  </si>
  <si>
    <r>
      <t>(5b) antena gain correction factor at antenna gain component 2 of transmi</t>
    </r>
    <r>
      <rPr>
        <u/>
        <sz val="11"/>
        <color rgb="FFFF0000"/>
        <rFont val="Times New Roman"/>
        <family val="1"/>
      </rPr>
      <t>t</t>
    </r>
    <r>
      <rPr>
        <sz val="11"/>
        <color rgb="FFFF0000"/>
        <rFont val="Times New Roman"/>
        <family val="1"/>
      </rPr>
      <t>ter (dB)
Note: zero for uplink</t>
    </r>
    <phoneticPr fontId="5" type="noConversion"/>
  </si>
  <si>
    <t>(9) EIRP = (3bis) + (4) + (5) – (8) dBm</t>
    <phoneticPr fontId="5" type="noConversion"/>
  </si>
  <si>
    <t>(10a) Number of receive TxRUs
Note: this row is void (empty) for downlink</t>
    <phoneticPr fontId="5" type="noConversion"/>
  </si>
  <si>
    <t>(16) Total noise plus interference density        = 10 log (10^(( (13) + (14))/10) + 10^((15)/10))    (dBm/Hz)</t>
    <phoneticPr fontId="5" type="noConversion"/>
  </si>
  <si>
    <t>(18) Effective noise power = (16) + 10 log((3c))   (dBm)</t>
    <phoneticPr fontId="5" type="noConversion"/>
  </si>
  <si>
    <t>(19) Required SNR (dB)</t>
    <phoneticPr fontId="5" type="noConversion"/>
  </si>
  <si>
    <t>(22) Receiver sensitivity = (18) + (19)  + (20) – (21)  (dBm)</t>
    <phoneticPr fontId="5" type="noConversion"/>
  </si>
  <si>
    <t>seq+data+CRC</t>
    <phoneticPr fontId="4" type="noConversion"/>
  </si>
  <si>
    <t>seq only</t>
    <phoneticPr fontId="4" type="noConversion"/>
  </si>
  <si>
    <t>(10a) Number of receive receive TxRUs
Note: this row is void (empty) for downlink</t>
    <phoneticPr fontId="5" type="noConversion"/>
  </si>
  <si>
    <t>(11bis-b) antena gain correction factor at antenna gain component 2 of receiver (dB)
Note:  zero for downlink</t>
    <phoneticPr fontId="5" type="noConversion"/>
  </si>
  <si>
    <t>(22bis) MCL = (3bis)  - (22) + (5) + (11bis)   (dB)</t>
    <phoneticPr fontId="5" type="noConversion"/>
  </si>
  <si>
    <r>
      <rPr>
        <sz val="11"/>
        <color rgb="FFFF0000"/>
        <rFont val="Times New Roman"/>
        <family val="1"/>
      </rPr>
      <t>(2) Number of transmit TxRUs</t>
    </r>
    <r>
      <rPr>
        <strike/>
        <sz val="11"/>
        <color rgb="FFFF0000"/>
        <rFont val="Times New Roman"/>
        <family val="1"/>
      </rPr>
      <t xml:space="preserve">
</t>
    </r>
    <r>
      <rPr>
        <sz val="11"/>
        <color rgb="FFFF0000"/>
        <rFont val="Times New Roman"/>
        <family val="1"/>
      </rPr>
      <t>Note: this row is void (left empty) for uplink</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</si>
</sst>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28" x14ac:knownFonts="1">
    <font>
      <sz val="11"/>
      <color theme="1"/>
      <name val="等线"/>
      <family val="2"/>
      <charset val="134"/>
      <scheme val="minor"/>
    </font>
    <font>
      <sz val="12"/>
      <name val="宋体"/>
      <family val="3"/>
      <charset val="134"/>
    </font>
    <font>
      <b/>
      <sz val="11"/>
      <color theme="1"/>
      <name val="Times New Roman"/>
      <family val="1"/>
    </font>
    <font>
      <b/>
      <sz val="11"/>
      <name val="Times New Roman"/>
      <family val="1"/>
    </font>
    <font>
      <sz val="9"/>
      <name val="等线"/>
      <family val="2"/>
      <charset val="134"/>
      <scheme val="minor"/>
    </font>
    <font>
      <sz val="9"/>
      <name val="等线"/>
      <family val="3"/>
      <charset val="134"/>
      <scheme val="minor"/>
    </font>
    <font>
      <sz val="11"/>
      <color theme="1"/>
      <name val="Times New Roman"/>
      <family val="1"/>
    </font>
    <font>
      <sz val="11"/>
      <name val="Times New Roman"/>
      <family val="1"/>
    </font>
    <font>
      <strike/>
      <sz val="11"/>
      <color rgb="FFFF0000"/>
      <name val="Times New Roman"/>
      <family val="1"/>
    </font>
    <font>
      <sz val="11"/>
      <color rgb="FFFF0000"/>
      <name val="Times New Roman"/>
      <family val="1"/>
    </font>
    <font>
      <sz val="11"/>
      <color rgb="FFFF0000"/>
      <name val="等线"/>
      <family val="2"/>
      <charset val="134"/>
      <scheme val="minor"/>
    </font>
    <font>
      <b/>
      <sz val="11"/>
      <color rgb="FFFF0000"/>
      <name val="Times New Roman"/>
      <family val="1"/>
    </font>
    <font>
      <b/>
      <sz val="14"/>
      <name val="Arial"/>
      <family val="2"/>
    </font>
    <font>
      <sz val="9"/>
      <name val="宋体"/>
      <family val="3"/>
      <charset val="134"/>
    </font>
    <font>
      <sz val="10"/>
      <name val="Arial"/>
      <family val="2"/>
    </font>
    <font>
      <sz val="10"/>
      <color theme="1"/>
      <name val="Times New Roman"/>
      <family val="1"/>
    </font>
    <font>
      <b/>
      <sz val="10"/>
      <color theme="1"/>
      <name val="Times New Roman"/>
      <family val="1"/>
    </font>
    <font>
      <sz val="10"/>
      <color theme="1"/>
      <name val="Symbol"/>
      <family val="1"/>
      <charset val="2"/>
    </font>
    <font>
      <sz val="7"/>
      <color theme="1"/>
      <name val="Times New Roman"/>
      <family val="1"/>
    </font>
    <font>
      <sz val="10"/>
      <color theme="1"/>
      <name val="Courier New"/>
      <family val="3"/>
    </font>
    <font>
      <b/>
      <sz val="11"/>
      <color theme="1"/>
      <name val="等线"/>
      <family val="3"/>
      <charset val="134"/>
      <scheme val="minor"/>
    </font>
    <font>
      <b/>
      <sz val="10"/>
      <color theme="1"/>
      <name val="Arial"/>
      <family val="2"/>
    </font>
    <font>
      <b/>
      <sz val="9"/>
      <color theme="1"/>
      <name val="Arial"/>
      <family val="2"/>
    </font>
    <font>
      <sz val="9"/>
      <color theme="1"/>
      <name val="Arial"/>
      <family val="2"/>
    </font>
    <font>
      <b/>
      <sz val="11"/>
      <color rgb="FFFF0000"/>
      <name val="等线"/>
      <family val="3"/>
      <charset val="134"/>
      <scheme val="minor"/>
    </font>
    <font>
      <u/>
      <sz val="11"/>
      <color rgb="FFFF0000"/>
      <name val="Times New Roman"/>
      <family val="1"/>
    </font>
    <font>
      <sz val="9"/>
      <color indexed="81"/>
      <name val="宋体"/>
      <family val="3"/>
      <charset val="134"/>
    </font>
    <font>
      <b/>
      <sz val="9"/>
      <color indexed="81"/>
      <name val="宋体"/>
      <family val="3"/>
      <charset val="134"/>
    </font>
  </fonts>
  <fills count="8">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D9E2F3"/>
        <bgColor indexed="64"/>
      </patternFill>
    </fill>
    <fill>
      <patternFill patternType="solid">
        <fgColor theme="0"/>
        <bgColor indexed="64"/>
      </patternFill>
    </fill>
    <fill>
      <patternFill patternType="solid">
        <fgColor theme="9" tint="0.39997558519241921"/>
        <bgColor indexed="64"/>
      </patternFill>
    </fill>
  </fills>
  <borders count="1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bottom/>
      <diagonal/>
    </border>
  </borders>
  <cellStyleXfs count="2">
    <xf numFmtId="0" fontId="0" fillId="0" borderId="0">
      <alignment vertical="center"/>
    </xf>
    <xf numFmtId="0" fontId="1" fillId="0" borderId="0">
      <alignment vertical="center"/>
    </xf>
  </cellStyleXfs>
  <cellXfs count="92">
    <xf numFmtId="0" fontId="0" fillId="0" borderId="0" xfId="0">
      <alignment vertical="center"/>
    </xf>
    <xf numFmtId="176" fontId="2" fillId="2" borderId="1" xfId="1" applyNumberFormat="1" applyFont="1" applyFill="1" applyBorder="1" applyAlignment="1">
      <alignment vertical="center" wrapText="1"/>
    </xf>
    <xf numFmtId="176" fontId="6" fillId="0" borderId="1" xfId="1" applyNumberFormat="1" applyFont="1" applyFill="1" applyBorder="1" applyAlignment="1">
      <alignment horizontal="justify" vertical="center" wrapText="1"/>
    </xf>
    <xf numFmtId="176" fontId="7" fillId="0" borderId="1" xfId="1" applyNumberFormat="1" applyFont="1" applyFill="1" applyBorder="1" applyAlignment="1">
      <alignment horizontal="justify" vertical="center" wrapText="1"/>
    </xf>
    <xf numFmtId="176" fontId="8" fillId="0" borderId="1" xfId="1" applyNumberFormat="1" applyFont="1" applyFill="1" applyBorder="1" applyAlignment="1">
      <alignment horizontal="justify" vertical="center" wrapText="1"/>
    </xf>
    <xf numFmtId="176" fontId="9" fillId="0" borderId="1" xfId="1" applyNumberFormat="1" applyFont="1" applyFill="1" applyBorder="1" applyAlignment="1">
      <alignment horizontal="justify" vertical="center" wrapText="1"/>
    </xf>
    <xf numFmtId="176" fontId="3" fillId="3" borderId="2" xfId="0" applyNumberFormat="1" applyFont="1" applyFill="1" applyBorder="1" applyAlignment="1" applyProtection="1">
      <alignment horizontal="center" vertical="center" wrapText="1"/>
      <protection locked="0"/>
    </xf>
    <xf numFmtId="0" fontId="2" fillId="4" borderId="2" xfId="0" applyFont="1" applyFill="1" applyBorder="1" applyAlignment="1">
      <alignment horizontal="center" vertical="center"/>
    </xf>
    <xf numFmtId="176" fontId="3" fillId="4" borderId="2" xfId="0" applyNumberFormat="1" applyFont="1" applyFill="1" applyBorder="1" applyAlignment="1" applyProtection="1">
      <alignment horizontal="center" vertical="center" wrapText="1"/>
      <protection locked="0"/>
    </xf>
    <xf numFmtId="0" fontId="0" fillId="4" borderId="0" xfId="0" applyFill="1">
      <alignment vertical="center"/>
    </xf>
    <xf numFmtId="176" fontId="6" fillId="4" borderId="2" xfId="0" applyNumberFormat="1" applyFont="1" applyFill="1" applyBorder="1" applyAlignment="1">
      <alignment horizontal="center" vertical="center" wrapText="1"/>
    </xf>
    <xf numFmtId="9"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177" fontId="6" fillId="4" borderId="2" xfId="0" applyNumberFormat="1" applyFont="1" applyFill="1" applyBorder="1" applyAlignment="1">
      <alignment horizontal="center" vertical="center"/>
    </xf>
    <xf numFmtId="176" fontId="6" fillId="4" borderId="2" xfId="0" applyNumberFormat="1" applyFont="1" applyFill="1" applyBorder="1" applyAlignment="1">
      <alignment horizontal="center" vertical="center"/>
    </xf>
    <xf numFmtId="176" fontId="11" fillId="0" borderId="1" xfId="1" applyNumberFormat="1" applyFont="1" applyFill="1" applyBorder="1" applyAlignment="1">
      <alignment horizontal="justify" vertical="center" wrapText="1"/>
    </xf>
    <xf numFmtId="0" fontId="10" fillId="0" borderId="0" xfId="0" applyFont="1" applyFill="1">
      <alignment vertical="center"/>
    </xf>
    <xf numFmtId="0" fontId="12" fillId="0" borderId="3" xfId="0" applyFont="1" applyBorder="1">
      <alignment vertical="center"/>
    </xf>
    <xf numFmtId="0" fontId="14" fillId="0" borderId="0" xfId="0" applyFont="1" applyBorder="1" applyAlignment="1">
      <alignment vertical="top" wrapText="1"/>
    </xf>
    <xf numFmtId="0" fontId="16" fillId="0" borderId="0" xfId="0" applyFont="1">
      <alignment vertical="center"/>
    </xf>
    <xf numFmtId="0" fontId="17" fillId="0" borderId="0" xfId="0" applyFont="1" applyAlignment="1">
      <alignment horizontal="left" vertical="center" indent="4"/>
    </xf>
    <xf numFmtId="0" fontId="19" fillId="0" borderId="0" xfId="0" applyFont="1" applyAlignment="1">
      <alignment horizontal="left" vertical="center" indent="8"/>
    </xf>
    <xf numFmtId="0" fontId="15" fillId="0" borderId="0" xfId="0" applyFont="1">
      <alignment vertical="center"/>
    </xf>
    <xf numFmtId="0" fontId="15" fillId="0" borderId="0" xfId="0" applyFont="1" applyAlignment="1">
      <alignment horizontal="left" vertical="center" indent="1"/>
    </xf>
    <xf numFmtId="0" fontId="0" fillId="0" borderId="0" xfId="0" applyFill="1">
      <alignment vertical="center"/>
    </xf>
    <xf numFmtId="0" fontId="2" fillId="0" borderId="2" xfId="0" applyFont="1" applyFill="1" applyBorder="1">
      <alignment vertical="center"/>
    </xf>
    <xf numFmtId="176" fontId="2" fillId="0" borderId="1" xfId="1" applyNumberFormat="1" applyFont="1" applyFill="1" applyBorder="1" applyAlignment="1">
      <alignment vertical="center" wrapText="1"/>
    </xf>
    <xf numFmtId="0" fontId="20" fillId="0" borderId="2"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3" fillId="0" borderId="5" xfId="0" applyFont="1" applyBorder="1" applyAlignment="1">
      <alignment vertical="center" wrapText="1"/>
    </xf>
    <xf numFmtId="0" fontId="23" fillId="0" borderId="6" xfId="0" applyFont="1" applyBorder="1" applyAlignment="1">
      <alignment vertical="center" wrapText="1"/>
    </xf>
    <xf numFmtId="0" fontId="23" fillId="0" borderId="8" xfId="0" applyFont="1" applyBorder="1" applyAlignment="1">
      <alignment vertical="center" wrapText="1"/>
    </xf>
    <xf numFmtId="0" fontId="23" fillId="0" borderId="9" xfId="0" applyFont="1" applyBorder="1" applyAlignment="1">
      <alignment vertical="center" wrapText="1"/>
    </xf>
    <xf numFmtId="0" fontId="22" fillId="5" borderId="5" xfId="0" applyFont="1" applyFill="1" applyBorder="1" applyAlignment="1">
      <alignment horizontal="center" vertical="center" wrapText="1"/>
    </xf>
    <xf numFmtId="176" fontId="11" fillId="2" borderId="1" xfId="1" applyNumberFormat="1" applyFont="1" applyFill="1" applyBorder="1" applyAlignment="1">
      <alignment horizontal="justify" vertical="center" wrapText="1"/>
    </xf>
    <xf numFmtId="0" fontId="23" fillId="0" borderId="8" xfId="0" applyFont="1" applyBorder="1" applyAlignment="1">
      <alignment horizontal="left" vertical="center" wrapText="1"/>
    </xf>
    <xf numFmtId="0" fontId="6" fillId="4" borderId="2" xfId="0" applyFont="1" applyFill="1" applyBorder="1" applyAlignment="1">
      <alignment horizontal="center" vertical="center" wrapText="1"/>
    </xf>
    <xf numFmtId="0" fontId="24" fillId="0" borderId="2" xfId="0" applyFont="1" applyFill="1" applyBorder="1" applyAlignment="1">
      <alignment horizontal="center" vertical="center"/>
    </xf>
    <xf numFmtId="0" fontId="0" fillId="0" borderId="0" xfId="0" applyAlignment="1">
      <alignment horizontal="center" vertical="center"/>
    </xf>
    <xf numFmtId="177" fontId="2" fillId="4" borderId="2" xfId="0" applyNumberFormat="1" applyFont="1" applyFill="1" applyBorder="1" applyAlignment="1">
      <alignment horizontal="center" vertical="center"/>
    </xf>
    <xf numFmtId="176" fontId="3" fillId="7" borderId="2" xfId="0" applyNumberFormat="1" applyFont="1" applyFill="1" applyBorder="1" applyAlignment="1" applyProtection="1">
      <alignment horizontal="center" vertical="center" wrapText="1"/>
      <protection locked="0"/>
    </xf>
    <xf numFmtId="0" fontId="7" fillId="2" borderId="1" xfId="0" applyFont="1" applyFill="1" applyBorder="1" applyAlignment="1">
      <alignment vertical="center"/>
    </xf>
    <xf numFmtId="0" fontId="7" fillId="0" borderId="1" xfId="0" applyFont="1" applyBorder="1" applyAlignment="1">
      <alignment vertical="center" wrapText="1"/>
    </xf>
    <xf numFmtId="0" fontId="2" fillId="7" borderId="2" xfId="0" applyFont="1" applyFill="1" applyBorder="1" applyAlignment="1">
      <alignment horizontal="center" vertical="center"/>
    </xf>
    <xf numFmtId="0" fontId="0" fillId="4" borderId="2" xfId="0" applyFill="1" applyBorder="1">
      <alignment vertical="center"/>
    </xf>
    <xf numFmtId="0" fontId="0" fillId="7" borderId="2" xfId="0" applyFill="1" applyBorder="1">
      <alignment vertical="center"/>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0" fillId="3" borderId="2" xfId="0" applyFill="1" applyBorder="1">
      <alignment vertical="center"/>
    </xf>
    <xf numFmtId="0" fontId="20" fillId="3" borderId="2" xfId="0" applyFont="1" applyFill="1" applyBorder="1">
      <alignment vertical="center"/>
    </xf>
    <xf numFmtId="0" fontId="10" fillId="3" borderId="2" xfId="0" applyFont="1" applyFill="1" applyBorder="1">
      <alignment vertical="center"/>
    </xf>
    <xf numFmtId="0" fontId="2" fillId="3" borderId="2" xfId="0" applyFont="1" applyFill="1" applyBorder="1" applyAlignment="1">
      <alignment horizontal="center" vertical="center"/>
    </xf>
    <xf numFmtId="176" fontId="3" fillId="4" borderId="2" xfId="0" applyNumberFormat="1" applyFont="1" applyFill="1" applyBorder="1" applyAlignment="1">
      <alignment horizontal="center" vertical="center"/>
    </xf>
    <xf numFmtId="176" fontId="2" fillId="4" borderId="2" xfId="0" applyNumberFormat="1" applyFont="1" applyFill="1" applyBorder="1" applyAlignment="1">
      <alignment horizontal="center" vertical="center"/>
    </xf>
    <xf numFmtId="0" fontId="6" fillId="0" borderId="2" xfId="0" applyFont="1" applyBorder="1">
      <alignment vertical="center"/>
    </xf>
    <xf numFmtId="0" fontId="2" fillId="0" borderId="16" xfId="0" applyFont="1" applyFill="1" applyBorder="1">
      <alignment vertical="center"/>
    </xf>
    <xf numFmtId="0" fontId="6" fillId="0" borderId="2" xfId="0" applyFont="1" applyFill="1" applyBorder="1">
      <alignment vertical="center"/>
    </xf>
    <xf numFmtId="0" fontId="2" fillId="0" borderId="2" xfId="0" applyFont="1" applyBorder="1">
      <alignment vertical="center"/>
    </xf>
    <xf numFmtId="0" fontId="21" fillId="0" borderId="3" xfId="0" applyFont="1" applyBorder="1" applyAlignment="1">
      <alignment horizontal="center" vertical="center"/>
    </xf>
    <xf numFmtId="0" fontId="23" fillId="0" borderId="11" xfId="0" applyFont="1" applyBorder="1" applyAlignment="1">
      <alignment vertical="center" wrapText="1"/>
    </xf>
    <xf numFmtId="0" fontId="23" fillId="0" borderId="6" xfId="0" applyFont="1" applyBorder="1" applyAlignment="1">
      <alignment vertical="center" wrapText="1"/>
    </xf>
    <xf numFmtId="0" fontId="20" fillId="0" borderId="0" xfId="0" applyFont="1" applyAlignment="1">
      <alignment horizontal="left" vertical="center"/>
    </xf>
    <xf numFmtId="0" fontId="23" fillId="0" borderId="14" xfId="0" applyFont="1" applyBorder="1" applyAlignment="1">
      <alignment horizontal="left" vertical="center" wrapText="1" indent="3"/>
    </xf>
    <xf numFmtId="0" fontId="23" fillId="0" borderId="9" xfId="0" applyFont="1" applyBorder="1" applyAlignment="1">
      <alignment horizontal="left" vertical="center" wrapText="1" indent="3"/>
    </xf>
    <xf numFmtId="0" fontId="23" fillId="0" borderId="14" xfId="0" applyFont="1" applyBorder="1" applyAlignment="1">
      <alignment vertical="center" wrapText="1"/>
    </xf>
    <xf numFmtId="0" fontId="23" fillId="0" borderId="9" xfId="0" applyFont="1" applyBorder="1" applyAlignment="1">
      <alignment vertical="center" wrapText="1"/>
    </xf>
    <xf numFmtId="0" fontId="23" fillId="0" borderId="12" xfId="0" applyFont="1" applyBorder="1" applyAlignment="1">
      <alignment vertical="center" wrapText="1"/>
    </xf>
    <xf numFmtId="0" fontId="23" fillId="0" borderId="13" xfId="0" applyFont="1" applyBorder="1" applyAlignment="1">
      <alignment vertical="center" wrapText="1"/>
    </xf>
    <xf numFmtId="0" fontId="23" fillId="0" borderId="15" xfId="0" applyFont="1" applyBorder="1" applyAlignment="1">
      <alignment vertical="center" wrapText="1"/>
    </xf>
    <xf numFmtId="0" fontId="23" fillId="0" borderId="8" xfId="0" applyFont="1" applyBorder="1" applyAlignment="1">
      <alignment vertical="center" wrapText="1"/>
    </xf>
    <xf numFmtId="0" fontId="23" fillId="0" borderId="7" xfId="0" applyFont="1" applyBorder="1" applyAlignment="1">
      <alignment vertical="center" wrapText="1"/>
    </xf>
    <xf numFmtId="0" fontId="23" fillId="0" borderId="12" xfId="0" applyFont="1" applyBorder="1" applyAlignment="1">
      <alignment horizontal="left" vertical="center" wrapText="1" indent="3"/>
    </xf>
    <xf numFmtId="0" fontId="23" fillId="0" borderId="13" xfId="0" applyFont="1" applyBorder="1" applyAlignment="1">
      <alignment horizontal="left" vertical="center" wrapText="1" indent="3"/>
    </xf>
    <xf numFmtId="0" fontId="23" fillId="0" borderId="14" xfId="0" applyFont="1" applyBorder="1" applyAlignment="1">
      <alignment horizontal="left" vertical="center" wrapText="1" indent="4"/>
    </xf>
    <xf numFmtId="0" fontId="23" fillId="0" borderId="9" xfId="0" applyFont="1" applyBorder="1" applyAlignment="1">
      <alignment horizontal="left" vertical="center" wrapText="1" indent="4"/>
    </xf>
    <xf numFmtId="0" fontId="23" fillId="0" borderId="15" xfId="0" applyFont="1" applyBorder="1" applyAlignment="1">
      <alignment horizontal="left" vertical="center" wrapText="1" indent="3"/>
    </xf>
    <xf numFmtId="0" fontId="23" fillId="0" borderId="8" xfId="0" applyFont="1" applyBorder="1" applyAlignment="1">
      <alignment horizontal="left" vertical="center" wrapText="1" indent="3"/>
    </xf>
    <xf numFmtId="0" fontId="23" fillId="0" borderId="15" xfId="0" applyFont="1" applyBorder="1" applyAlignment="1">
      <alignment horizontal="left" vertical="center" wrapText="1" indent="4"/>
    </xf>
    <xf numFmtId="0" fontId="23" fillId="0" borderId="8" xfId="0" applyFont="1" applyBorder="1" applyAlignment="1">
      <alignment horizontal="left" vertical="center" wrapText="1" indent="4"/>
    </xf>
    <xf numFmtId="0" fontId="23" fillId="0" borderId="10" xfId="0" applyFont="1" applyBorder="1" applyAlignment="1">
      <alignment vertical="center" wrapText="1"/>
    </xf>
    <xf numFmtId="0" fontId="23" fillId="0" borderId="5" xfId="0" applyFont="1" applyBorder="1" applyAlignment="1">
      <alignment vertical="center" wrapText="1"/>
    </xf>
    <xf numFmtId="0" fontId="22" fillId="5" borderId="10"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23" fillId="0" borderId="14" xfId="0" applyFont="1" applyBorder="1" applyAlignment="1">
      <alignment horizontal="left" vertical="center" wrapText="1"/>
    </xf>
    <xf numFmtId="0" fontId="23" fillId="0" borderId="9" xfId="0" applyFont="1" applyBorder="1" applyAlignment="1">
      <alignment horizontal="left" vertical="center" wrapText="1"/>
    </xf>
    <xf numFmtId="0" fontId="11" fillId="0" borderId="0" xfId="0" applyFont="1" applyFill="1">
      <alignment vertical="center"/>
    </xf>
    <xf numFmtId="176" fontId="11" fillId="0" borderId="1" xfId="1" applyNumberFormat="1" applyFont="1" applyFill="1" applyBorder="1" applyAlignment="1">
      <alignment vertical="center" wrapText="1"/>
    </xf>
    <xf numFmtId="176" fontId="11" fillId="2" borderId="1" xfId="1" applyNumberFormat="1" applyFont="1" applyFill="1" applyBorder="1" applyAlignment="1">
      <alignment vertical="center" wrapText="1"/>
    </xf>
    <xf numFmtId="176" fontId="9" fillId="0" borderId="1" xfId="1" applyNumberFormat="1" applyFont="1" applyFill="1" applyBorder="1" applyAlignment="1">
      <alignment vertical="center" wrapText="1"/>
    </xf>
    <xf numFmtId="176" fontId="9" fillId="6" borderId="1" xfId="1" applyNumberFormat="1" applyFont="1" applyFill="1" applyBorder="1" applyAlignment="1">
      <alignment horizontal="justify" vertical="center" wrapText="1"/>
    </xf>
    <xf numFmtId="0" fontId="11" fillId="2" borderId="2" xfId="0" applyFont="1" applyFill="1" applyBorder="1">
      <alignment vertical="center"/>
    </xf>
    <xf numFmtId="0" fontId="11" fillId="0" borderId="2" xfId="0" applyFont="1" applyFill="1" applyBorder="1">
      <alignment vertical="center"/>
    </xf>
  </cellXfs>
  <cellStyles count="2">
    <cellStyle name="常规" xfId="0" builtinId="0"/>
    <cellStyle name="常规 2" xfId="1" xr:uid="{C39CEF29-4E14-475B-A36A-CBCACDFA71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zh-CN" sz="1400" b="0" i="0" baseline="0">
                <a:effectLst/>
              </a:rPr>
              <a:t>MIL performance of WUS </a:t>
            </a:r>
            <a:endParaRPr lang="zh-CN" altLang="zh-CN"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Template2!#REF!</c:f>
              <c:strCache>
                <c:ptCount val="1"/>
                <c:pt idx="0">
                  <c:v>#REF!</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Template2!#REF!</c:f>
              <c:numCache>
                <c:formatCode>General</c:formatCode>
                <c:ptCount val="1"/>
                <c:pt idx="0">
                  <c:v>1</c:v>
                </c:pt>
              </c:numCache>
            </c:numRef>
          </c:val>
          <c:extLst>
            <c:ext xmlns:c16="http://schemas.microsoft.com/office/drawing/2014/chart" uri="{C3380CC4-5D6E-409C-BE32-E72D297353CC}">
              <c16:uniqueId val="{00000000-A850-4BBC-AC69-E8121F147B62}"/>
            </c:ext>
          </c:extLst>
        </c:ser>
        <c:ser>
          <c:idx val="1"/>
          <c:order val="1"/>
          <c:tx>
            <c:strRef>
              <c:f>Template2!#REF!</c:f>
              <c:strCache>
                <c:ptCount val="1"/>
                <c:pt idx="0">
                  <c:v>#REF!</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Template2!#REF!</c:f>
              <c:numCache>
                <c:formatCode>General</c:formatCode>
                <c:ptCount val="1"/>
                <c:pt idx="0">
                  <c:v>1</c:v>
                </c:pt>
              </c:numCache>
            </c:numRef>
          </c:val>
          <c:extLst>
            <c:ext xmlns:c16="http://schemas.microsoft.com/office/drawing/2014/chart" uri="{C3380CC4-5D6E-409C-BE32-E72D297353CC}">
              <c16:uniqueId val="{00000001-A850-4BBC-AC69-E8121F147B62}"/>
            </c:ext>
          </c:extLst>
        </c:ser>
        <c:ser>
          <c:idx val="2"/>
          <c:order val="2"/>
          <c:tx>
            <c:strRef>
              <c:f>'LP-WUS'!$B$5</c:f>
              <c:strCache>
                <c:ptCount val="1"/>
                <c:pt idx="0">
                  <c:v>seq+data+CRC</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'LP-WUS'!$B$71</c:f>
              <c:numCache>
                <c:formatCode>0.00_ </c:formatCode>
                <c:ptCount val="1"/>
                <c:pt idx="0">
                  <c:v>145.48551779057738</c:v>
                </c:pt>
              </c:numCache>
            </c:numRef>
          </c:val>
          <c:extLst>
            <c:ext xmlns:c16="http://schemas.microsoft.com/office/drawing/2014/chart" uri="{C3380CC4-5D6E-409C-BE32-E72D297353CC}">
              <c16:uniqueId val="{00000002-A850-4BBC-AC69-E8121F147B62}"/>
            </c:ext>
          </c:extLst>
        </c:ser>
        <c:ser>
          <c:idx val="3"/>
          <c:order val="3"/>
          <c:tx>
            <c:strRef>
              <c:f>'LP-WUS'!$C$5</c:f>
              <c:strCache>
                <c:ptCount val="1"/>
                <c:pt idx="0">
                  <c:v>seq only</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'LP-WUS'!$C$71</c:f>
              <c:numCache>
                <c:formatCode>0.00_ </c:formatCode>
                <c:ptCount val="1"/>
                <c:pt idx="0">
                  <c:v>149.19551779057741</c:v>
                </c:pt>
              </c:numCache>
            </c:numRef>
          </c:val>
          <c:extLst>
            <c:ext xmlns:c16="http://schemas.microsoft.com/office/drawing/2014/chart" uri="{C3380CC4-5D6E-409C-BE32-E72D297353CC}">
              <c16:uniqueId val="{00000003-A850-4BBC-AC69-E8121F147B62}"/>
            </c:ext>
          </c:extLst>
        </c:ser>
        <c:ser>
          <c:idx val="4"/>
          <c:order val="4"/>
          <c:tx>
            <c:strRef>
              <c:f>'Urban(2.6GHz)'!#REF!</c:f>
              <c:strCache>
                <c:ptCount val="1"/>
                <c:pt idx="0">
                  <c:v>#REF!</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'Urban(2.6GHz)'!#REF!</c:f>
              <c:numCache>
                <c:formatCode>General</c:formatCode>
                <c:ptCount val="1"/>
                <c:pt idx="0">
                  <c:v>1</c:v>
                </c:pt>
              </c:numCache>
            </c:numRef>
          </c:val>
          <c:extLst>
            <c:ext xmlns:c16="http://schemas.microsoft.com/office/drawing/2014/chart" uri="{C3380CC4-5D6E-409C-BE32-E72D297353CC}">
              <c16:uniqueId val="{00000004-A850-4BBC-AC69-E8121F147B62}"/>
            </c:ext>
          </c:extLst>
        </c:ser>
        <c:ser>
          <c:idx val="5"/>
          <c:order val="5"/>
          <c:tx>
            <c:strRef>
              <c:f>Urban!#REF!</c:f>
              <c:strCache>
                <c:ptCount val="1"/>
                <c:pt idx="0">
                  <c:v>#REF!</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Urban!#REF!</c:f>
              <c:numCache>
                <c:formatCode>General</c:formatCode>
                <c:ptCount val="1"/>
                <c:pt idx="0">
                  <c:v>1</c:v>
                </c:pt>
              </c:numCache>
            </c:numRef>
          </c:val>
          <c:extLst>
            <c:ext xmlns:c16="http://schemas.microsoft.com/office/drawing/2014/chart" uri="{C3380CC4-5D6E-409C-BE32-E72D297353CC}">
              <c16:uniqueId val="{00000005-A850-4BBC-AC69-E8121F147B62}"/>
            </c:ext>
          </c:extLst>
        </c:ser>
        <c:ser>
          <c:idx val="6"/>
          <c:order val="6"/>
          <c:tx>
            <c:strRef>
              <c:f>Urban!#REF!</c:f>
              <c:strCache>
                <c:ptCount val="1"/>
                <c:pt idx="0">
                  <c:v>#REF!</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Urban!#REF!</c:f>
              <c:numCache>
                <c:formatCode>General</c:formatCode>
                <c:ptCount val="1"/>
                <c:pt idx="0">
                  <c:v>1</c:v>
                </c:pt>
              </c:numCache>
            </c:numRef>
          </c:val>
          <c:extLst>
            <c:ext xmlns:c16="http://schemas.microsoft.com/office/drawing/2014/chart" uri="{C3380CC4-5D6E-409C-BE32-E72D297353CC}">
              <c16:uniqueId val="{00000006-A850-4BBC-AC69-E8121F147B62}"/>
            </c:ext>
          </c:extLst>
        </c:ser>
        <c:ser>
          <c:idx val="7"/>
          <c:order val="7"/>
          <c:tx>
            <c:strRef>
              <c:f>Urban!#REF!</c:f>
              <c:strCache>
                <c:ptCount val="1"/>
                <c:pt idx="0">
                  <c:v>#REF!</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Urban!#REF!</c:f>
              <c:numCache>
                <c:formatCode>General</c:formatCode>
                <c:ptCount val="1"/>
                <c:pt idx="0">
                  <c:v>1</c:v>
                </c:pt>
              </c:numCache>
            </c:numRef>
          </c:val>
          <c:extLst>
            <c:ext xmlns:c16="http://schemas.microsoft.com/office/drawing/2014/chart" uri="{C3380CC4-5D6E-409C-BE32-E72D297353CC}">
              <c16:uniqueId val="{00000007-A850-4BBC-AC69-E8121F147B62}"/>
            </c:ext>
          </c:extLst>
        </c:ser>
        <c:ser>
          <c:idx val="8"/>
          <c:order val="8"/>
          <c:tx>
            <c:strRef>
              <c:f>Urban!#REF!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Urban!#REF!</c:f>
              <c:numCache>
                <c:formatCode>General</c:formatCode>
                <c:ptCount val="1"/>
                <c:pt idx="0">
                  <c:v>1</c:v>
                </c:pt>
              </c:numCache>
            </c:numRef>
          </c:val>
          <c:extLst>
            <c:ext xmlns:c16="http://schemas.microsoft.com/office/drawing/2014/chart" uri="{C3380CC4-5D6E-409C-BE32-E72D297353CC}">
              <c16:uniqueId val="{00000008-A850-4BBC-AC69-E8121F147B62}"/>
            </c:ext>
          </c:extLst>
        </c:ser>
        <c:ser>
          <c:idx val="9"/>
          <c:order val="9"/>
          <c:tx>
            <c:strRef>
              <c:f>Urban!#REF!</c:f>
              <c:strCache>
                <c:ptCount val="1"/>
                <c:pt idx="0">
                  <c:v>#REF!</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Urban!#REF!</c:f>
              <c:numCache>
                <c:formatCode>General</c:formatCode>
                <c:ptCount val="1"/>
                <c:pt idx="0">
                  <c:v>1</c:v>
                </c:pt>
              </c:numCache>
            </c:numRef>
          </c:val>
          <c:extLst>
            <c:ext xmlns:c16="http://schemas.microsoft.com/office/drawing/2014/chart" uri="{C3380CC4-5D6E-409C-BE32-E72D297353CC}">
              <c16:uniqueId val="{00000009-A850-4BBC-AC69-E8121F147B62}"/>
            </c:ext>
          </c:extLst>
        </c:ser>
        <c:dLbls>
          <c:dLblPos val="outEnd"/>
          <c:showLegendKey val="0"/>
          <c:showVal val="1"/>
          <c:showCatName val="0"/>
          <c:showSerName val="0"/>
          <c:showPercent val="0"/>
          <c:showBubbleSize val="0"/>
        </c:dLbls>
        <c:gapWidth val="219"/>
        <c:overlap val="-27"/>
        <c:axId val="1138996159"/>
        <c:axId val="1002872431"/>
      </c:barChart>
      <c:catAx>
        <c:axId val="1138996159"/>
        <c:scaling>
          <c:orientation val="minMax"/>
        </c:scaling>
        <c:delete val="1"/>
        <c:axPos val="b"/>
        <c:numFmt formatCode="General" sourceLinked="1"/>
        <c:majorTickMark val="none"/>
        <c:minorTickMark val="none"/>
        <c:tickLblPos val="nextTo"/>
        <c:crossAx val="1002872431"/>
        <c:crosses val="autoZero"/>
        <c:auto val="1"/>
        <c:lblAlgn val="ctr"/>
        <c:lblOffset val="100"/>
        <c:noMultiLvlLbl val="0"/>
      </c:catAx>
      <c:valAx>
        <c:axId val="1002872431"/>
        <c:scaling>
          <c:orientation val="minMax"/>
          <c:min val="1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13899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0</xdr:colOff>
      <xdr:row>75</xdr:row>
      <xdr:rowOff>7618</xdr:rowOff>
    </xdr:from>
    <xdr:to>
      <xdr:col>7</xdr:col>
      <xdr:colOff>0</xdr:colOff>
      <xdr:row>97</xdr:row>
      <xdr:rowOff>67235</xdr:rowOff>
    </xdr:to>
    <xdr:graphicFrame macro="">
      <xdr:nvGraphicFramePr>
        <xdr:cNvPr id="3" name="图表 2">
          <a:extLst>
            <a:ext uri="{FF2B5EF4-FFF2-40B4-BE49-F238E27FC236}">
              <a16:creationId xmlns:a16="http://schemas.microsoft.com/office/drawing/2014/main" id="{39096882-6A05-466E-A8CD-76A774F9E6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0BE3-DE0E-4D00-A70A-F02EC6D8086C}">
  <dimension ref="A1:A35"/>
  <sheetViews>
    <sheetView topLeftCell="A4" workbookViewId="0">
      <selection activeCell="A35" sqref="A35"/>
    </sheetView>
  </sheetViews>
  <sheetFormatPr defaultRowHeight="14.25" x14ac:dyDescent="0.2"/>
  <cols>
    <col min="1" max="1" width="131.25" customWidth="1"/>
  </cols>
  <sheetData>
    <row r="1" spans="1:1" ht="18.75" thickBot="1" x14ac:dyDescent="0.25">
      <c r="A1" s="17" t="s">
        <v>45</v>
      </c>
    </row>
    <row r="2" spans="1:1" ht="102" x14ac:dyDescent="0.2">
      <c r="A2" s="18" t="s">
        <v>223</v>
      </c>
    </row>
    <row r="3" spans="1:1" x14ac:dyDescent="0.2">
      <c r="A3" s="18"/>
    </row>
    <row r="4" spans="1:1" x14ac:dyDescent="0.2">
      <c r="A4" s="18"/>
    </row>
    <row r="5" spans="1:1" x14ac:dyDescent="0.2">
      <c r="A5" s="18"/>
    </row>
    <row r="15" spans="1:1" ht="18.75" thickBot="1" x14ac:dyDescent="0.25">
      <c r="A15" s="17" t="s">
        <v>46</v>
      </c>
    </row>
    <row r="16" spans="1:1" x14ac:dyDescent="0.2">
      <c r="A16" s="19" t="s">
        <v>47</v>
      </c>
    </row>
    <row r="17" spans="1:1" x14ac:dyDescent="0.2">
      <c r="A17" s="22" t="s">
        <v>48</v>
      </c>
    </row>
    <row r="18" spans="1:1" x14ac:dyDescent="0.2">
      <c r="A18" s="19" t="s">
        <v>47</v>
      </c>
    </row>
    <row r="19" spans="1:1" x14ac:dyDescent="0.2">
      <c r="A19" s="20" t="s">
        <v>49</v>
      </c>
    </row>
    <row r="20" spans="1:1" x14ac:dyDescent="0.2">
      <c r="A20" s="21" t="s">
        <v>50</v>
      </c>
    </row>
    <row r="21" spans="1:1" x14ac:dyDescent="0.2">
      <c r="A21" s="20" t="s">
        <v>51</v>
      </c>
    </row>
    <row r="22" spans="1:1" x14ac:dyDescent="0.2">
      <c r="A22" s="20" t="s">
        <v>52</v>
      </c>
    </row>
    <row r="23" spans="1:1" x14ac:dyDescent="0.2">
      <c r="A23" s="19" t="s">
        <v>203</v>
      </c>
    </row>
    <row r="24" spans="1:1" x14ac:dyDescent="0.2">
      <c r="A24" s="22" t="s">
        <v>53</v>
      </c>
    </row>
    <row r="25" spans="1:1" x14ac:dyDescent="0.2">
      <c r="A25" s="23" t="s">
        <v>54</v>
      </c>
    </row>
    <row r="26" spans="1:1" x14ac:dyDescent="0.2">
      <c r="A26" s="23" t="s">
        <v>56</v>
      </c>
    </row>
    <row r="27" spans="1:1" x14ac:dyDescent="0.2">
      <c r="A27" s="22" t="s">
        <v>57</v>
      </c>
    </row>
    <row r="28" spans="1:1" x14ac:dyDescent="0.2">
      <c r="A28" s="22" t="s">
        <v>55</v>
      </c>
    </row>
    <row r="29" spans="1:1" x14ac:dyDescent="0.2">
      <c r="A29" s="22" t="s">
        <v>67</v>
      </c>
    </row>
    <row r="32" spans="1:1" x14ac:dyDescent="0.2">
      <c r="A32" s="19" t="s">
        <v>224</v>
      </c>
    </row>
    <row r="33" spans="1:1" x14ac:dyDescent="0.2">
      <c r="A33" s="22" t="s">
        <v>225</v>
      </c>
    </row>
    <row r="34" spans="1:1" x14ac:dyDescent="0.2">
      <c r="A34" s="22" t="s">
        <v>227</v>
      </c>
    </row>
    <row r="35" spans="1:1" x14ac:dyDescent="0.2">
      <c r="A35" s="22" t="s">
        <v>229</v>
      </c>
    </row>
  </sheetData>
  <phoneticPr fontId="4" type="noConversion"/>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D1AA6-381D-49D0-A0F5-1D315B598C19}">
  <dimension ref="A1:I58"/>
  <sheetViews>
    <sheetView workbookViewId="0">
      <selection sqref="A1:I1"/>
    </sheetView>
  </sheetViews>
  <sheetFormatPr defaultRowHeight="14.25" x14ac:dyDescent="0.2"/>
  <cols>
    <col min="1" max="1" width="29.875" customWidth="1"/>
    <col min="3" max="3" width="26.75" customWidth="1"/>
    <col min="5" max="5" width="26.375" customWidth="1"/>
    <col min="6" max="6" width="33" customWidth="1"/>
    <col min="8" max="8" width="26.875" customWidth="1"/>
    <col min="9" max="9" width="26.5" customWidth="1"/>
  </cols>
  <sheetData>
    <row r="1" spans="1:9" x14ac:dyDescent="0.2">
      <c r="A1" s="61" t="s">
        <v>195</v>
      </c>
      <c r="B1" s="61"/>
      <c r="C1" s="61"/>
      <c r="D1" s="61"/>
      <c r="E1" s="61"/>
      <c r="F1" s="61"/>
      <c r="G1" s="61"/>
      <c r="H1" s="61"/>
      <c r="I1" s="61"/>
    </row>
    <row r="2" spans="1:9" ht="15" thickBot="1" x14ac:dyDescent="0.25">
      <c r="A2" s="58" t="s">
        <v>70</v>
      </c>
      <c r="B2" s="58"/>
      <c r="C2" s="58"/>
      <c r="E2" s="58" t="s">
        <v>139</v>
      </c>
      <c r="F2" s="58"/>
      <c r="H2" s="58" t="s">
        <v>174</v>
      </c>
      <c r="I2" s="58"/>
    </row>
    <row r="3" spans="1:9" ht="15" thickBot="1" x14ac:dyDescent="0.25">
      <c r="A3" s="28" t="s">
        <v>71</v>
      </c>
      <c r="B3" s="81" t="s">
        <v>72</v>
      </c>
      <c r="C3" s="82"/>
      <c r="E3" s="28" t="s">
        <v>71</v>
      </c>
      <c r="F3" s="33" t="s">
        <v>72</v>
      </c>
      <c r="H3" s="28" t="s">
        <v>71</v>
      </c>
      <c r="I3" s="33" t="s">
        <v>72</v>
      </c>
    </row>
    <row r="4" spans="1:9" ht="22.9" customHeight="1" thickBot="1" x14ac:dyDescent="0.25">
      <c r="A4" s="59" t="s">
        <v>73</v>
      </c>
      <c r="B4" s="66" t="s">
        <v>74</v>
      </c>
      <c r="C4" s="67"/>
      <c r="E4" s="30" t="s">
        <v>140</v>
      </c>
      <c r="F4" s="31" t="s">
        <v>141</v>
      </c>
      <c r="H4" s="30" t="s">
        <v>175</v>
      </c>
      <c r="I4" s="31" t="s">
        <v>176</v>
      </c>
    </row>
    <row r="5" spans="1:9" ht="34.15" customHeight="1" thickBot="1" x14ac:dyDescent="0.25">
      <c r="A5" s="70"/>
      <c r="B5" s="64" t="s">
        <v>75</v>
      </c>
      <c r="C5" s="65"/>
      <c r="E5" s="59" t="s">
        <v>142</v>
      </c>
      <c r="F5" s="32" t="s">
        <v>143</v>
      </c>
      <c r="H5" s="30" t="s">
        <v>154</v>
      </c>
      <c r="I5" s="31" t="s">
        <v>155</v>
      </c>
    </row>
    <row r="6" spans="1:9" ht="34.15" customHeight="1" thickBot="1" x14ac:dyDescent="0.25">
      <c r="A6" s="60"/>
      <c r="B6" s="68" t="s">
        <v>192</v>
      </c>
      <c r="C6" s="69"/>
      <c r="E6" s="60"/>
      <c r="F6" s="31" t="s">
        <v>144</v>
      </c>
      <c r="H6" s="30" t="s">
        <v>177</v>
      </c>
      <c r="I6" s="35">
        <v>16</v>
      </c>
    </row>
    <row r="7" spans="1:9" ht="34.15" customHeight="1" thickBot="1" x14ac:dyDescent="0.25">
      <c r="A7" s="59" t="s">
        <v>76</v>
      </c>
      <c r="B7" s="66" t="s">
        <v>218</v>
      </c>
      <c r="C7" s="67"/>
      <c r="E7" s="30" t="s">
        <v>145</v>
      </c>
      <c r="F7" s="31" t="s">
        <v>146</v>
      </c>
      <c r="H7" s="30" t="s">
        <v>85</v>
      </c>
      <c r="I7" s="31" t="s">
        <v>178</v>
      </c>
    </row>
    <row r="8" spans="1:9" ht="34.15" customHeight="1" thickBot="1" x14ac:dyDescent="0.25">
      <c r="A8" s="70"/>
      <c r="B8" s="83" t="s">
        <v>219</v>
      </c>
      <c r="C8" s="84"/>
      <c r="E8" s="59" t="s">
        <v>147</v>
      </c>
      <c r="F8" s="32" t="s">
        <v>148</v>
      </c>
      <c r="H8" s="30" t="s">
        <v>179</v>
      </c>
      <c r="I8" s="31" t="s">
        <v>180</v>
      </c>
    </row>
    <row r="9" spans="1:9" ht="34.15" customHeight="1" thickBot="1" x14ac:dyDescent="0.25">
      <c r="A9" s="70"/>
      <c r="B9" s="64" t="s">
        <v>220</v>
      </c>
      <c r="C9" s="65"/>
      <c r="E9" s="70"/>
      <c r="F9" s="32" t="s">
        <v>149</v>
      </c>
      <c r="H9" s="30" t="s">
        <v>181</v>
      </c>
      <c r="I9" s="31" t="s">
        <v>182</v>
      </c>
    </row>
    <row r="10" spans="1:9" ht="34.15" customHeight="1" thickBot="1" x14ac:dyDescent="0.25">
      <c r="A10" s="60"/>
      <c r="B10" s="68" t="s">
        <v>77</v>
      </c>
      <c r="C10" s="69"/>
      <c r="E10" s="70"/>
      <c r="F10" s="32" t="s">
        <v>150</v>
      </c>
      <c r="H10" s="59" t="s">
        <v>142</v>
      </c>
      <c r="I10" s="32" t="s">
        <v>183</v>
      </c>
    </row>
    <row r="11" spans="1:9" ht="22.9" customHeight="1" thickBot="1" x14ac:dyDescent="0.25">
      <c r="A11" s="59" t="s">
        <v>78</v>
      </c>
      <c r="B11" s="66" t="s">
        <v>79</v>
      </c>
      <c r="C11" s="67"/>
      <c r="E11" s="60"/>
      <c r="F11" s="31" t="s">
        <v>151</v>
      </c>
      <c r="H11" s="60"/>
      <c r="I11" s="31" t="s">
        <v>184</v>
      </c>
    </row>
    <row r="12" spans="1:9" ht="22.9" customHeight="1" thickBot="1" x14ac:dyDescent="0.25">
      <c r="A12" s="70"/>
      <c r="B12" s="64" t="s">
        <v>80</v>
      </c>
      <c r="C12" s="65"/>
      <c r="E12" s="30" t="s">
        <v>152</v>
      </c>
      <c r="F12" s="31" t="s">
        <v>153</v>
      </c>
      <c r="H12" s="30" t="s">
        <v>185</v>
      </c>
      <c r="I12" s="31" t="s">
        <v>182</v>
      </c>
    </row>
    <row r="13" spans="1:9" ht="28.9" customHeight="1" thickBot="1" x14ac:dyDescent="0.25">
      <c r="A13" s="60"/>
      <c r="B13" s="68" t="s">
        <v>81</v>
      </c>
      <c r="C13" s="69"/>
      <c r="E13" s="30" t="s">
        <v>154</v>
      </c>
      <c r="F13" s="31" t="s">
        <v>155</v>
      </c>
      <c r="H13" s="30" t="s">
        <v>186</v>
      </c>
      <c r="I13" s="31" t="s">
        <v>182</v>
      </c>
    </row>
    <row r="14" spans="1:9" ht="45.6" customHeight="1" thickBot="1" x14ac:dyDescent="0.25">
      <c r="A14" s="59" t="s">
        <v>82</v>
      </c>
      <c r="B14" s="79" t="s">
        <v>83</v>
      </c>
      <c r="C14" s="80"/>
      <c r="E14" s="30" t="s">
        <v>156</v>
      </c>
      <c r="F14" s="31" t="s">
        <v>157</v>
      </c>
    </row>
    <row r="15" spans="1:9" ht="24.75" thickBot="1" x14ac:dyDescent="0.25">
      <c r="A15" s="70"/>
      <c r="B15" s="29"/>
      <c r="C15" s="29" t="s">
        <v>84</v>
      </c>
      <c r="E15" s="59" t="s">
        <v>158</v>
      </c>
      <c r="F15" s="32" t="s">
        <v>159</v>
      </c>
    </row>
    <row r="16" spans="1:9" ht="24.75" thickBot="1" x14ac:dyDescent="0.25">
      <c r="A16" s="70"/>
      <c r="B16" s="31" t="s">
        <v>85</v>
      </c>
      <c r="C16" s="35">
        <v>256</v>
      </c>
      <c r="E16" s="70"/>
      <c r="F16" s="32" t="s">
        <v>160</v>
      </c>
    </row>
    <row r="17" spans="1:6" ht="46.15" customHeight="1" thickBot="1" x14ac:dyDescent="0.25">
      <c r="A17" s="70"/>
      <c r="B17" s="31" t="s">
        <v>86</v>
      </c>
      <c r="C17" s="31" t="s">
        <v>87</v>
      </c>
      <c r="E17" s="60"/>
      <c r="F17" s="31" t="s">
        <v>161</v>
      </c>
    </row>
    <row r="18" spans="1:6" ht="34.9" customHeight="1" thickBot="1" x14ac:dyDescent="0.25">
      <c r="A18" s="70"/>
      <c r="B18" s="31" t="s">
        <v>88</v>
      </c>
      <c r="C18" s="31" t="s">
        <v>89</v>
      </c>
      <c r="E18" s="59" t="s">
        <v>162</v>
      </c>
      <c r="F18" s="32" t="s">
        <v>163</v>
      </c>
    </row>
    <row r="19" spans="1:6" ht="34.9" customHeight="1" thickBot="1" x14ac:dyDescent="0.25">
      <c r="A19" s="70"/>
      <c r="B19" s="31" t="s">
        <v>90</v>
      </c>
      <c r="C19" s="31" t="s">
        <v>91</v>
      </c>
      <c r="E19" s="70"/>
      <c r="F19" s="32" t="s">
        <v>164</v>
      </c>
    </row>
    <row r="20" spans="1:6" ht="36.75" thickBot="1" x14ac:dyDescent="0.25">
      <c r="A20" s="70"/>
      <c r="B20" s="31" t="s">
        <v>92</v>
      </c>
      <c r="C20" s="35">
        <v>16</v>
      </c>
      <c r="E20" s="60"/>
      <c r="F20" s="31" t="s">
        <v>165</v>
      </c>
    </row>
    <row r="21" spans="1:6" ht="72.75" thickBot="1" x14ac:dyDescent="0.25">
      <c r="A21" s="70"/>
      <c r="B21" s="31" t="s">
        <v>93</v>
      </c>
      <c r="C21" s="31" t="s">
        <v>94</v>
      </c>
      <c r="E21" s="59" t="s">
        <v>166</v>
      </c>
      <c r="F21" s="32" t="s">
        <v>167</v>
      </c>
    </row>
    <row r="22" spans="1:6" ht="45.6" customHeight="1" thickBot="1" x14ac:dyDescent="0.25">
      <c r="A22" s="70"/>
      <c r="B22" s="66" t="s">
        <v>95</v>
      </c>
      <c r="C22" s="67"/>
      <c r="E22" s="60"/>
      <c r="F22" s="31" t="s">
        <v>168</v>
      </c>
    </row>
    <row r="23" spans="1:6" x14ac:dyDescent="0.2">
      <c r="A23" s="70"/>
      <c r="B23" s="64"/>
      <c r="C23" s="65"/>
      <c r="E23" s="59" t="s">
        <v>169</v>
      </c>
      <c r="F23" s="32" t="s">
        <v>170</v>
      </c>
    </row>
    <row r="24" spans="1:6" ht="24" x14ac:dyDescent="0.2">
      <c r="A24" s="70"/>
      <c r="B24" s="64" t="s">
        <v>96</v>
      </c>
      <c r="C24" s="65"/>
      <c r="E24" s="70"/>
      <c r="F24" s="32" t="s">
        <v>171</v>
      </c>
    </row>
    <row r="25" spans="1:6" ht="22.9" customHeight="1" thickBot="1" x14ac:dyDescent="0.25">
      <c r="A25" s="70"/>
      <c r="B25" s="62" t="s">
        <v>97</v>
      </c>
      <c r="C25" s="63"/>
      <c r="E25" s="60"/>
      <c r="F25" s="31" t="s">
        <v>172</v>
      </c>
    </row>
    <row r="26" spans="1:6" ht="45.6" customHeight="1" x14ac:dyDescent="0.2">
      <c r="A26" s="70"/>
      <c r="B26" s="62" t="s">
        <v>98</v>
      </c>
      <c r="C26" s="63"/>
    </row>
    <row r="27" spans="1:6" ht="57" customHeight="1" x14ac:dyDescent="0.2">
      <c r="A27" s="70"/>
      <c r="B27" s="62" t="s">
        <v>99</v>
      </c>
      <c r="C27" s="63"/>
    </row>
    <row r="28" spans="1:6" ht="34.15" customHeight="1" thickBot="1" x14ac:dyDescent="0.25">
      <c r="A28" s="60"/>
      <c r="B28" s="77" t="s">
        <v>100</v>
      </c>
      <c r="C28" s="78"/>
    </row>
    <row r="29" spans="1:6" ht="57" customHeight="1" thickBot="1" x14ac:dyDescent="0.25">
      <c r="A29" s="30" t="s">
        <v>101</v>
      </c>
      <c r="B29" s="79" t="s">
        <v>102</v>
      </c>
      <c r="C29" s="80"/>
    </row>
    <row r="30" spans="1:6" ht="42.6" customHeight="1" x14ac:dyDescent="0.2">
      <c r="A30" s="59" t="s">
        <v>103</v>
      </c>
      <c r="B30" s="66" t="s">
        <v>104</v>
      </c>
      <c r="C30" s="67"/>
    </row>
    <row r="31" spans="1:6" ht="15" thickBot="1" x14ac:dyDescent="0.25">
      <c r="A31" s="60"/>
      <c r="B31" s="68" t="s">
        <v>105</v>
      </c>
      <c r="C31" s="69"/>
    </row>
    <row r="32" spans="1:6" ht="22.9" customHeight="1" x14ac:dyDescent="0.2">
      <c r="A32" s="59" t="s">
        <v>106</v>
      </c>
      <c r="B32" s="66" t="s">
        <v>107</v>
      </c>
      <c r="C32" s="67"/>
    </row>
    <row r="33" spans="1:3" x14ac:dyDescent="0.2">
      <c r="A33" s="70"/>
      <c r="B33" s="64" t="s">
        <v>108</v>
      </c>
      <c r="C33" s="65"/>
    </row>
    <row r="34" spans="1:3" ht="34.15" customHeight="1" thickBot="1" x14ac:dyDescent="0.25">
      <c r="A34" s="60"/>
      <c r="B34" s="68" t="s">
        <v>109</v>
      </c>
      <c r="C34" s="69"/>
    </row>
    <row r="35" spans="1:3" ht="15" thickBot="1" x14ac:dyDescent="0.25">
      <c r="A35" s="30" t="s">
        <v>110</v>
      </c>
      <c r="B35" s="79" t="s">
        <v>111</v>
      </c>
      <c r="C35" s="80"/>
    </row>
    <row r="36" spans="1:3" x14ac:dyDescent="0.2">
      <c r="A36" s="59" t="s">
        <v>112</v>
      </c>
      <c r="B36" s="66" t="s">
        <v>113</v>
      </c>
      <c r="C36" s="67"/>
    </row>
    <row r="37" spans="1:3" x14ac:dyDescent="0.2">
      <c r="A37" s="70"/>
      <c r="B37" s="64" t="s">
        <v>114</v>
      </c>
      <c r="C37" s="65"/>
    </row>
    <row r="38" spans="1:3" ht="22.9" customHeight="1" thickBot="1" x14ac:dyDescent="0.25">
      <c r="A38" s="60"/>
      <c r="B38" s="68" t="s">
        <v>115</v>
      </c>
      <c r="C38" s="69"/>
    </row>
    <row r="39" spans="1:3" x14ac:dyDescent="0.2">
      <c r="A39" s="59" t="s">
        <v>116</v>
      </c>
      <c r="B39" s="66" t="s">
        <v>117</v>
      </c>
      <c r="C39" s="67"/>
    </row>
    <row r="40" spans="1:3" ht="34.15" customHeight="1" thickBot="1" x14ac:dyDescent="0.25">
      <c r="A40" s="60"/>
      <c r="B40" s="68" t="s">
        <v>118</v>
      </c>
      <c r="C40" s="69"/>
    </row>
    <row r="41" spans="1:3" ht="34.15" customHeight="1" x14ac:dyDescent="0.2">
      <c r="A41" s="59" t="s">
        <v>119</v>
      </c>
      <c r="B41" s="71" t="s">
        <v>120</v>
      </c>
      <c r="C41" s="72"/>
    </row>
    <row r="42" spans="1:3" ht="22.9" customHeight="1" x14ac:dyDescent="0.2">
      <c r="A42" s="70"/>
      <c r="B42" s="73" t="s">
        <v>121</v>
      </c>
      <c r="C42" s="74"/>
    </row>
    <row r="43" spans="1:3" ht="22.9" customHeight="1" x14ac:dyDescent="0.2">
      <c r="A43" s="70"/>
      <c r="B43" s="73" t="s">
        <v>122</v>
      </c>
      <c r="C43" s="74"/>
    </row>
    <row r="44" spans="1:3" ht="22.9" customHeight="1" x14ac:dyDescent="0.2">
      <c r="A44" s="70"/>
      <c r="B44" s="73" t="s">
        <v>123</v>
      </c>
      <c r="C44" s="74"/>
    </row>
    <row r="45" spans="1:3" ht="34.15" customHeight="1" x14ac:dyDescent="0.2">
      <c r="A45" s="70"/>
      <c r="B45" s="62" t="s">
        <v>124</v>
      </c>
      <c r="C45" s="63"/>
    </row>
    <row r="46" spans="1:3" ht="22.9" customHeight="1" x14ac:dyDescent="0.2">
      <c r="A46" s="70"/>
      <c r="B46" s="73" t="s">
        <v>125</v>
      </c>
      <c r="C46" s="74"/>
    </row>
    <row r="47" spans="1:3" ht="22.9" customHeight="1" x14ac:dyDescent="0.2">
      <c r="A47" s="70"/>
      <c r="B47" s="73" t="s">
        <v>126</v>
      </c>
      <c r="C47" s="74"/>
    </row>
    <row r="48" spans="1:3" ht="22.9" customHeight="1" x14ac:dyDescent="0.2">
      <c r="A48" s="70"/>
      <c r="B48" s="73" t="s">
        <v>127</v>
      </c>
      <c r="C48" s="74"/>
    </row>
    <row r="49" spans="1:3" ht="22.9" customHeight="1" x14ac:dyDescent="0.2">
      <c r="A49" s="70"/>
      <c r="B49" s="73" t="s">
        <v>128</v>
      </c>
      <c r="C49" s="74"/>
    </row>
    <row r="50" spans="1:3" ht="22.9" customHeight="1" thickBot="1" x14ac:dyDescent="0.25">
      <c r="A50" s="60"/>
      <c r="B50" s="77" t="s">
        <v>129</v>
      </c>
      <c r="C50" s="78"/>
    </row>
    <row r="51" spans="1:3" ht="22.9" customHeight="1" x14ac:dyDescent="0.2">
      <c r="A51" s="59" t="s">
        <v>130</v>
      </c>
      <c r="B51" s="66" t="s">
        <v>131</v>
      </c>
      <c r="C51" s="67"/>
    </row>
    <row r="52" spans="1:3" ht="22.9" customHeight="1" x14ac:dyDescent="0.2">
      <c r="A52" s="70"/>
      <c r="B52" s="62" t="s">
        <v>132</v>
      </c>
      <c r="C52" s="63"/>
    </row>
    <row r="53" spans="1:3" ht="22.9" customHeight="1" x14ac:dyDescent="0.2">
      <c r="A53" s="70"/>
      <c r="B53" s="62" t="s">
        <v>133</v>
      </c>
      <c r="C53" s="63"/>
    </row>
    <row r="54" spans="1:3" ht="22.9" customHeight="1" x14ac:dyDescent="0.2">
      <c r="A54" s="70"/>
      <c r="B54" s="62" t="s">
        <v>134</v>
      </c>
      <c r="C54" s="63"/>
    </row>
    <row r="55" spans="1:3" ht="22.9" customHeight="1" x14ac:dyDescent="0.2">
      <c r="A55" s="70"/>
      <c r="B55" s="64" t="s">
        <v>135</v>
      </c>
      <c r="C55" s="65"/>
    </row>
    <row r="56" spans="1:3" ht="22.9" customHeight="1" x14ac:dyDescent="0.2">
      <c r="A56" s="70"/>
      <c r="B56" s="62" t="s">
        <v>136</v>
      </c>
      <c r="C56" s="63"/>
    </row>
    <row r="57" spans="1:3" ht="45.6" customHeight="1" x14ac:dyDescent="0.2">
      <c r="A57" s="70"/>
      <c r="B57" s="62" t="s">
        <v>137</v>
      </c>
      <c r="C57" s="63"/>
    </row>
    <row r="58" spans="1:3" ht="34.15" customHeight="1" thickBot="1" x14ac:dyDescent="0.25">
      <c r="A58" s="60"/>
      <c r="B58" s="75" t="s">
        <v>138</v>
      </c>
      <c r="C58" s="76"/>
    </row>
  </sheetData>
  <mergeCells count="70">
    <mergeCell ref="A7:A10"/>
    <mergeCell ref="B7:C7"/>
    <mergeCell ref="B8:C8"/>
    <mergeCell ref="B9:C9"/>
    <mergeCell ref="B10:C10"/>
    <mergeCell ref="B3:C3"/>
    <mergeCell ref="A4:A6"/>
    <mergeCell ref="B4:C4"/>
    <mergeCell ref="B5:C5"/>
    <mergeCell ref="B6:C6"/>
    <mergeCell ref="A11:A13"/>
    <mergeCell ref="B11:C11"/>
    <mergeCell ref="B12:C12"/>
    <mergeCell ref="B13:C13"/>
    <mergeCell ref="A14:A28"/>
    <mergeCell ref="B14:C14"/>
    <mergeCell ref="B22:C22"/>
    <mergeCell ref="B23:C23"/>
    <mergeCell ref="B24:C24"/>
    <mergeCell ref="B25:C25"/>
    <mergeCell ref="B26:C26"/>
    <mergeCell ref="B27:C27"/>
    <mergeCell ref="B28:C28"/>
    <mergeCell ref="B29:C29"/>
    <mergeCell ref="A30:A31"/>
    <mergeCell ref="B30:C30"/>
    <mergeCell ref="B31:C31"/>
    <mergeCell ref="B45:C45"/>
    <mergeCell ref="B46:C46"/>
    <mergeCell ref="A32:A34"/>
    <mergeCell ref="B32:C32"/>
    <mergeCell ref="B33:C33"/>
    <mergeCell ref="B34:C34"/>
    <mergeCell ref="B35:C35"/>
    <mergeCell ref="A36:A38"/>
    <mergeCell ref="B36:C36"/>
    <mergeCell ref="B37:C37"/>
    <mergeCell ref="B38:C38"/>
    <mergeCell ref="B57:C57"/>
    <mergeCell ref="B58:C58"/>
    <mergeCell ref="A2:C2"/>
    <mergeCell ref="E5:E6"/>
    <mergeCell ref="E8:E11"/>
    <mergeCell ref="E15:E17"/>
    <mergeCell ref="E18:E20"/>
    <mergeCell ref="E21:E22"/>
    <mergeCell ref="E23:E25"/>
    <mergeCell ref="B47:C47"/>
    <mergeCell ref="B48:C48"/>
    <mergeCell ref="B49:C49"/>
    <mergeCell ref="B50:C50"/>
    <mergeCell ref="A51:A58"/>
    <mergeCell ref="B51:C51"/>
    <mergeCell ref="B52:C52"/>
    <mergeCell ref="E2:F2"/>
    <mergeCell ref="H10:H11"/>
    <mergeCell ref="H2:I2"/>
    <mergeCell ref="A1:I1"/>
    <mergeCell ref="B56:C56"/>
    <mergeCell ref="B53:C53"/>
    <mergeCell ref="B54:C54"/>
    <mergeCell ref="B55:C55"/>
    <mergeCell ref="A39:A40"/>
    <mergeCell ref="B39:C39"/>
    <mergeCell ref="B40:C40"/>
    <mergeCell ref="A41:A50"/>
    <mergeCell ref="B41:C41"/>
    <mergeCell ref="B42:C42"/>
    <mergeCell ref="B43:C43"/>
    <mergeCell ref="B44:C44"/>
  </mergeCells>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85B9C-0FF8-4138-ABFD-2D9967940915}">
  <dimension ref="A1:J70"/>
  <sheetViews>
    <sheetView tabSelected="1" zoomScaleNormal="100" workbookViewId="0">
      <selection activeCell="A6" sqref="A6"/>
    </sheetView>
  </sheetViews>
  <sheetFormatPr defaultRowHeight="14.25" x14ac:dyDescent="0.2"/>
  <cols>
    <col min="1" max="1" width="72" customWidth="1"/>
    <col min="2" max="7" width="20.625" customWidth="1"/>
    <col min="8" max="9" width="18.625" customWidth="1"/>
  </cols>
  <sheetData>
    <row r="1" spans="1:10" x14ac:dyDescent="0.2">
      <c r="A1" s="90" t="s">
        <v>235</v>
      </c>
      <c r="B1" s="7" t="s">
        <v>205</v>
      </c>
      <c r="C1" s="7" t="s">
        <v>205</v>
      </c>
      <c r="D1" s="7" t="s">
        <v>42</v>
      </c>
      <c r="E1" s="7" t="s">
        <v>42</v>
      </c>
      <c r="F1" s="7" t="s">
        <v>42</v>
      </c>
      <c r="G1" s="7" t="s">
        <v>42</v>
      </c>
      <c r="H1" s="43" t="s">
        <v>222</v>
      </c>
      <c r="I1" s="43" t="s">
        <v>221</v>
      </c>
    </row>
    <row r="2" spans="1:10" x14ac:dyDescent="0.2">
      <c r="A2" s="90" t="s">
        <v>236</v>
      </c>
      <c r="B2" s="7" t="s">
        <v>237</v>
      </c>
      <c r="C2" s="7" t="s">
        <v>238</v>
      </c>
      <c r="D2" s="7" t="s">
        <v>239</v>
      </c>
      <c r="E2" s="7" t="s">
        <v>240</v>
      </c>
      <c r="F2" s="7" t="s">
        <v>241</v>
      </c>
      <c r="G2" s="7" t="s">
        <v>242</v>
      </c>
      <c r="H2" s="43"/>
      <c r="I2" s="43"/>
    </row>
    <row r="3" spans="1:10" x14ac:dyDescent="0.2">
      <c r="A3" s="90" t="s">
        <v>244</v>
      </c>
      <c r="B3" s="7"/>
      <c r="C3" s="7"/>
      <c r="D3" s="7"/>
      <c r="E3" s="7"/>
      <c r="F3" s="7"/>
      <c r="G3" s="7"/>
      <c r="H3" s="43"/>
      <c r="I3" s="43"/>
    </row>
    <row r="4" spans="1:10" x14ac:dyDescent="0.2">
      <c r="A4" s="91" t="s">
        <v>224</v>
      </c>
      <c r="B4" s="7" t="s">
        <v>225</v>
      </c>
      <c r="C4" s="7" t="s">
        <v>225</v>
      </c>
      <c r="D4" s="7" t="s">
        <v>226</v>
      </c>
      <c r="E4" s="7" t="s">
        <v>226</v>
      </c>
      <c r="F4" s="7" t="s">
        <v>228</v>
      </c>
      <c r="G4" s="7" t="s">
        <v>228</v>
      </c>
      <c r="H4" s="43" t="s">
        <v>225</v>
      </c>
      <c r="I4" s="43" t="s">
        <v>225</v>
      </c>
    </row>
    <row r="5" spans="1:10" x14ac:dyDescent="0.2">
      <c r="A5" s="15" t="s">
        <v>5</v>
      </c>
      <c r="B5" s="8" t="s">
        <v>204</v>
      </c>
      <c r="C5" s="8" t="s">
        <v>200</v>
      </c>
      <c r="D5" s="8" t="s">
        <v>230</v>
      </c>
      <c r="E5" s="8" t="s">
        <v>200</v>
      </c>
      <c r="F5" s="8" t="s">
        <v>230</v>
      </c>
      <c r="G5" s="8" t="s">
        <v>200</v>
      </c>
      <c r="H5" s="40" t="s">
        <v>230</v>
      </c>
      <c r="I5" s="40" t="s">
        <v>200</v>
      </c>
    </row>
    <row r="6" spans="1:10" x14ac:dyDescent="0.2">
      <c r="A6" s="86" t="s">
        <v>246</v>
      </c>
      <c r="B6" s="44"/>
      <c r="C6" s="44"/>
      <c r="D6" s="44"/>
      <c r="E6" s="44"/>
      <c r="F6" s="44"/>
      <c r="G6" s="44"/>
      <c r="H6" s="45"/>
      <c r="I6" s="45"/>
    </row>
    <row r="7" spans="1:10" ht="15" x14ac:dyDescent="0.2">
      <c r="A7" s="5" t="s">
        <v>0</v>
      </c>
      <c r="B7" s="10">
        <v>2.6</v>
      </c>
      <c r="C7" s="10">
        <v>2.6</v>
      </c>
      <c r="D7" s="10">
        <v>4</v>
      </c>
      <c r="E7" s="10">
        <v>4</v>
      </c>
      <c r="F7" s="10">
        <v>0.7</v>
      </c>
      <c r="G7" s="10">
        <v>0.7</v>
      </c>
      <c r="H7" s="45"/>
      <c r="I7" s="45"/>
    </row>
    <row r="8" spans="1:10" ht="15" x14ac:dyDescent="0.2">
      <c r="A8" s="5" t="s">
        <v>1</v>
      </c>
      <c r="B8" s="10">
        <v>25</v>
      </c>
      <c r="C8" s="10">
        <v>25</v>
      </c>
      <c r="D8" s="10">
        <v>25</v>
      </c>
      <c r="E8" s="10">
        <v>25</v>
      </c>
      <c r="F8" s="10">
        <v>35</v>
      </c>
      <c r="G8" s="10">
        <v>35</v>
      </c>
      <c r="H8" s="45"/>
      <c r="I8" s="45"/>
    </row>
    <row r="9" spans="1:10" ht="15" x14ac:dyDescent="0.2">
      <c r="A9" s="5" t="s">
        <v>2</v>
      </c>
      <c r="B9" s="10">
        <v>1.5</v>
      </c>
      <c r="C9" s="10">
        <v>1.5</v>
      </c>
      <c r="D9" s="10">
        <v>1.5</v>
      </c>
      <c r="E9" s="10">
        <v>1.5</v>
      </c>
      <c r="F9" s="10">
        <v>1.5</v>
      </c>
      <c r="G9" s="10">
        <v>1.5</v>
      </c>
      <c r="H9" s="45"/>
      <c r="I9" s="45"/>
    </row>
    <row r="10" spans="1:10" ht="15" x14ac:dyDescent="0.2">
      <c r="A10" s="5" t="s">
        <v>3</v>
      </c>
      <c r="B10" s="11">
        <v>0.95</v>
      </c>
      <c r="C10" s="11">
        <v>0.9</v>
      </c>
      <c r="D10" s="11">
        <v>0.95</v>
      </c>
      <c r="E10" s="11">
        <v>0.9</v>
      </c>
      <c r="F10" s="11">
        <v>0.95</v>
      </c>
      <c r="G10" s="11">
        <v>0.9</v>
      </c>
      <c r="H10" s="45"/>
      <c r="I10" s="45"/>
    </row>
    <row r="11" spans="1:10" ht="15" x14ac:dyDescent="0.2">
      <c r="A11" s="5" t="s">
        <v>4</v>
      </c>
      <c r="B11" s="10">
        <v>7</v>
      </c>
      <c r="C11" s="10">
        <v>7</v>
      </c>
      <c r="D11" s="10">
        <v>7</v>
      </c>
      <c r="E11" s="10">
        <v>7</v>
      </c>
      <c r="F11" s="10">
        <v>8</v>
      </c>
      <c r="G11" s="10">
        <v>8</v>
      </c>
      <c r="H11" s="45"/>
      <c r="I11" s="45"/>
    </row>
    <row r="12" spans="1:10" s="24" customFormat="1" ht="15" x14ac:dyDescent="0.2">
      <c r="A12" s="5" t="s">
        <v>43</v>
      </c>
      <c r="B12" s="12" t="s">
        <v>24</v>
      </c>
      <c r="C12" s="12" t="s">
        <v>24</v>
      </c>
      <c r="D12" s="12" t="s">
        <v>24</v>
      </c>
      <c r="E12" s="12" t="s">
        <v>24</v>
      </c>
      <c r="F12" s="12" t="s">
        <v>24</v>
      </c>
      <c r="G12" s="12" t="s">
        <v>24</v>
      </c>
      <c r="H12" s="45"/>
      <c r="I12" s="45"/>
      <c r="J12"/>
    </row>
    <row r="13" spans="1:10" ht="15" x14ac:dyDescent="0.2">
      <c r="A13" s="87" t="s">
        <v>6</v>
      </c>
      <c r="B13" s="12"/>
      <c r="C13" s="12"/>
      <c r="D13" s="12"/>
      <c r="E13" s="12"/>
      <c r="F13" s="12"/>
      <c r="G13" s="12"/>
      <c r="H13" s="45"/>
      <c r="I13" s="45"/>
    </row>
    <row r="14" spans="1:10" ht="15" x14ac:dyDescent="0.2">
      <c r="A14" s="5" t="s">
        <v>247</v>
      </c>
      <c r="B14" s="13">
        <v>192</v>
      </c>
      <c r="C14" s="13">
        <v>1</v>
      </c>
      <c r="D14" s="13">
        <v>192</v>
      </c>
      <c r="E14" s="13">
        <v>1</v>
      </c>
      <c r="F14" s="13">
        <v>16</v>
      </c>
      <c r="G14" s="13">
        <v>1</v>
      </c>
      <c r="H14" s="45"/>
      <c r="I14" s="45"/>
    </row>
    <row r="15" spans="1:10" ht="30" x14ac:dyDescent="0.2">
      <c r="A15" s="4" t="s">
        <v>248</v>
      </c>
      <c r="B15" s="13">
        <v>64</v>
      </c>
      <c r="C15" s="13" t="s">
        <v>25</v>
      </c>
      <c r="D15" s="13">
        <v>64</v>
      </c>
      <c r="E15" s="13" t="s">
        <v>25</v>
      </c>
      <c r="F15" s="13">
        <v>2</v>
      </c>
      <c r="G15" s="13" t="s">
        <v>25</v>
      </c>
      <c r="H15" s="45"/>
      <c r="I15" s="45"/>
    </row>
    <row r="16" spans="1:10" ht="15" x14ac:dyDescent="0.2">
      <c r="A16" s="5" t="s">
        <v>36</v>
      </c>
      <c r="B16" s="13">
        <v>2</v>
      </c>
      <c r="C16" s="13">
        <v>1</v>
      </c>
      <c r="D16" s="13">
        <v>2</v>
      </c>
      <c r="E16" s="13">
        <v>1</v>
      </c>
      <c r="F16" s="13">
        <v>2</v>
      </c>
      <c r="G16" s="13">
        <v>1</v>
      </c>
      <c r="H16" s="45"/>
      <c r="I16" s="45"/>
    </row>
    <row r="17" spans="1:9" ht="30" x14ac:dyDescent="0.2">
      <c r="A17" s="88" t="s">
        <v>249</v>
      </c>
      <c r="B17" s="13">
        <f t="shared" ref="B17" si="0">33+10*LOG10(100)</f>
        <v>53</v>
      </c>
      <c r="C17" s="13">
        <v>23</v>
      </c>
      <c r="D17" s="13">
        <f t="shared" ref="D17" si="1">33+10*LOG10(100)</f>
        <v>53</v>
      </c>
      <c r="E17" s="13">
        <v>23</v>
      </c>
      <c r="F17" s="13">
        <f t="shared" ref="F17" si="2">36+10*LOG10(20)</f>
        <v>49.010299956639813</v>
      </c>
      <c r="G17" s="13">
        <v>23</v>
      </c>
      <c r="H17" s="45"/>
      <c r="I17" s="45"/>
    </row>
    <row r="18" spans="1:9" ht="15" x14ac:dyDescent="0.2">
      <c r="A18" s="88" t="s">
        <v>7</v>
      </c>
      <c r="B18" s="13">
        <v>100000000</v>
      </c>
      <c r="C18" s="13">
        <f>30*12*30000</f>
        <v>10800000</v>
      </c>
      <c r="D18" s="13">
        <v>100000000</v>
      </c>
      <c r="E18" s="13">
        <f>30*12*30000</f>
        <v>10800000</v>
      </c>
      <c r="F18" s="13">
        <v>100000000</v>
      </c>
      <c r="G18" s="13">
        <f>4*12*15000</f>
        <v>720000</v>
      </c>
      <c r="H18" s="45"/>
      <c r="I18" s="45"/>
    </row>
    <row r="19" spans="1:9" ht="135" x14ac:dyDescent="0.2">
      <c r="A19" s="88" t="s">
        <v>41</v>
      </c>
      <c r="B19" s="13">
        <f>33</f>
        <v>33</v>
      </c>
      <c r="C19" s="13" t="s">
        <v>25</v>
      </c>
      <c r="D19" s="13">
        <f>33</f>
        <v>33</v>
      </c>
      <c r="E19" s="13" t="s">
        <v>25</v>
      </c>
      <c r="F19" s="13">
        <f>36</f>
        <v>36</v>
      </c>
      <c r="G19" s="13" t="s">
        <v>25</v>
      </c>
      <c r="H19" s="45"/>
      <c r="I19" s="45"/>
    </row>
    <row r="20" spans="1:9" ht="45" x14ac:dyDescent="0.2">
      <c r="A20" s="88" t="s">
        <v>39</v>
      </c>
      <c r="B20" s="13">
        <f>48*12*30000</f>
        <v>17280000</v>
      </c>
      <c r="C20" s="13">
        <f>30*12*30000</f>
        <v>10800000</v>
      </c>
      <c r="D20" s="13">
        <f>48*12*30000</f>
        <v>17280000</v>
      </c>
      <c r="E20" s="13">
        <f>30*12*30000</f>
        <v>10800000</v>
      </c>
      <c r="F20" s="13">
        <f>48*12*15000</f>
        <v>8640000</v>
      </c>
      <c r="G20" s="13">
        <f>4*12*15000</f>
        <v>720000</v>
      </c>
      <c r="H20" s="45"/>
      <c r="I20" s="45"/>
    </row>
    <row r="21" spans="1:9" ht="15" x14ac:dyDescent="0.2">
      <c r="A21" s="88" t="s">
        <v>250</v>
      </c>
      <c r="B21" s="13">
        <f t="shared" ref="B21" si="3">B19+10*LOG10(B20/1000000)</f>
        <v>45.375437381428746</v>
      </c>
      <c r="C21" s="13">
        <v>23</v>
      </c>
      <c r="D21" s="13">
        <f t="shared" ref="D21" si="4">D19+10*LOG10(D20/1000000)</f>
        <v>45.375437381428746</v>
      </c>
      <c r="E21" s="13">
        <v>23</v>
      </c>
      <c r="F21" s="13">
        <f t="shared" ref="F21" si="5">F19+10*LOG10(F20/1000000)</f>
        <v>45.365137424788934</v>
      </c>
      <c r="G21" s="13">
        <v>23</v>
      </c>
      <c r="H21" s="45"/>
      <c r="I21" s="45"/>
    </row>
    <row r="22" spans="1:9" ht="30" x14ac:dyDescent="0.2">
      <c r="A22" s="5" t="s">
        <v>8</v>
      </c>
      <c r="B22" s="13">
        <f t="shared" ref="B22:G22" si="6">B23-B24</f>
        <v>10.121212547196624</v>
      </c>
      <c r="C22" s="13">
        <f t="shared" si="6"/>
        <v>0</v>
      </c>
      <c r="D22" s="13">
        <f t="shared" si="6"/>
        <v>10.121212547196624</v>
      </c>
      <c r="E22" s="13">
        <f t="shared" si="6"/>
        <v>0</v>
      </c>
      <c r="F22" s="13">
        <f t="shared" si="6"/>
        <v>14.380899869919437</v>
      </c>
      <c r="G22" s="13">
        <f t="shared" si="6"/>
        <v>0</v>
      </c>
      <c r="H22" s="45"/>
      <c r="I22" s="45"/>
    </row>
    <row r="23" spans="1:9" ht="45" x14ac:dyDescent="0.2">
      <c r="A23" s="5" t="s">
        <v>9</v>
      </c>
      <c r="B23" s="13">
        <f t="shared" ref="B23" si="7">B25+10*LOG10(B14/B15)</f>
        <v>12.771212547196624</v>
      </c>
      <c r="C23" s="13">
        <f t="shared" ref="C23" si="8">C25+10*LOG10(C14/C16)</f>
        <v>0</v>
      </c>
      <c r="D23" s="13">
        <f t="shared" ref="D23" si="9">D25+10*LOG10(D14/D15)</f>
        <v>12.771212547196624</v>
      </c>
      <c r="E23" s="13">
        <f t="shared" ref="E23" si="10">E25+10*LOG10(E14/E16)</f>
        <v>0</v>
      </c>
      <c r="F23" s="13">
        <f t="shared" ref="F23" si="11">F25+10*LOG10(F14/F15)</f>
        <v>17.030899869919438</v>
      </c>
      <c r="G23" s="13">
        <f t="shared" ref="G23" si="12">G25+10*LOG10(G14/G16)</f>
        <v>0</v>
      </c>
      <c r="H23" s="45"/>
      <c r="I23" s="45"/>
    </row>
    <row r="24" spans="1:9" ht="30" x14ac:dyDescent="0.2">
      <c r="A24" s="89" t="s">
        <v>38</v>
      </c>
      <c r="B24" s="13">
        <v>2.65</v>
      </c>
      <c r="C24" s="13">
        <f t="shared" ref="C24" si="13">C6</f>
        <v>0</v>
      </c>
      <c r="D24" s="13">
        <v>2.65</v>
      </c>
      <c r="E24" s="13">
        <v>0</v>
      </c>
      <c r="F24" s="13">
        <v>2.65</v>
      </c>
      <c r="G24" s="13">
        <v>0</v>
      </c>
      <c r="H24" s="45"/>
      <c r="I24" s="45"/>
    </row>
    <row r="25" spans="1:9" ht="15" x14ac:dyDescent="0.2">
      <c r="A25" s="89" t="s">
        <v>10</v>
      </c>
      <c r="B25" s="13">
        <v>8</v>
      </c>
      <c r="C25" s="13">
        <v>0</v>
      </c>
      <c r="D25" s="13">
        <v>8</v>
      </c>
      <c r="E25" s="13">
        <v>0</v>
      </c>
      <c r="F25" s="13">
        <v>8</v>
      </c>
      <c r="G25" s="13">
        <v>0</v>
      </c>
      <c r="H25" s="45"/>
      <c r="I25" s="45"/>
    </row>
    <row r="26" spans="1:9" ht="30" x14ac:dyDescent="0.2">
      <c r="A26" s="5" t="s">
        <v>11</v>
      </c>
      <c r="B26" s="13">
        <f t="shared" ref="B26" si="14">B27-B28</f>
        <v>7.0514997831990609</v>
      </c>
      <c r="C26" s="13">
        <v>0</v>
      </c>
      <c r="D26" s="13">
        <f t="shared" ref="D26:E26" si="15">D27-D28</f>
        <v>7.0514997831990609</v>
      </c>
      <c r="E26" s="13">
        <f t="shared" si="15"/>
        <v>0</v>
      </c>
      <c r="F26" s="13">
        <v>0</v>
      </c>
      <c r="G26" s="13">
        <v>0</v>
      </c>
      <c r="H26" s="45"/>
      <c r="I26" s="45"/>
    </row>
    <row r="27" spans="1:9" ht="30" x14ac:dyDescent="0.2">
      <c r="A27" s="5" t="s">
        <v>12</v>
      </c>
      <c r="B27" s="13">
        <f t="shared" ref="B27" si="16">10*LOG10(B15/B16)</f>
        <v>15.051499783199061</v>
      </c>
      <c r="C27" s="13">
        <f>0</f>
        <v>0</v>
      </c>
      <c r="D27" s="13">
        <f t="shared" ref="D27" si="17">10*LOG10(D15/D16)</f>
        <v>15.051499783199061</v>
      </c>
      <c r="E27" s="13">
        <f>0</f>
        <v>0</v>
      </c>
      <c r="F27" s="13">
        <f t="shared" ref="F27" si="18">10*LOG10(F15/F16)</f>
        <v>0</v>
      </c>
      <c r="G27" s="13">
        <f>0</f>
        <v>0</v>
      </c>
      <c r="H27" s="45"/>
      <c r="I27" s="45"/>
    </row>
    <row r="28" spans="1:9" ht="30" x14ac:dyDescent="0.2">
      <c r="A28" s="5" t="s">
        <v>251</v>
      </c>
      <c r="B28" s="13">
        <v>8</v>
      </c>
      <c r="C28" s="13">
        <v>0</v>
      </c>
      <c r="D28" s="13">
        <v>8</v>
      </c>
      <c r="E28" s="13">
        <v>0</v>
      </c>
      <c r="F28" s="13">
        <v>0</v>
      </c>
      <c r="G28" s="13">
        <v>0</v>
      </c>
      <c r="H28" s="45"/>
      <c r="I28" s="45"/>
    </row>
    <row r="29" spans="1:9" ht="30" x14ac:dyDescent="0.2">
      <c r="A29" s="5" t="s">
        <v>13</v>
      </c>
      <c r="B29" s="13">
        <v>3</v>
      </c>
      <c r="C29" s="13">
        <v>1</v>
      </c>
      <c r="D29" s="13">
        <v>3</v>
      </c>
      <c r="E29" s="13">
        <v>1</v>
      </c>
      <c r="F29" s="13">
        <v>3</v>
      </c>
      <c r="G29" s="13">
        <v>1</v>
      </c>
      <c r="H29" s="45"/>
      <c r="I29" s="45"/>
    </row>
    <row r="30" spans="1:9" ht="15" x14ac:dyDescent="0.2">
      <c r="A30" s="5" t="s">
        <v>252</v>
      </c>
      <c r="B30" s="13">
        <f t="shared" ref="B30:G30" si="19">B21+B22+B26-B29</f>
        <v>59.548149711824436</v>
      </c>
      <c r="C30" s="13">
        <f t="shared" si="19"/>
        <v>22</v>
      </c>
      <c r="D30" s="13">
        <f t="shared" si="19"/>
        <v>59.548149711824436</v>
      </c>
      <c r="E30" s="13">
        <f t="shared" si="19"/>
        <v>22</v>
      </c>
      <c r="F30" s="13">
        <f t="shared" si="19"/>
        <v>56.746037294708373</v>
      </c>
      <c r="G30" s="13">
        <f t="shared" si="19"/>
        <v>22</v>
      </c>
      <c r="H30" s="45"/>
      <c r="I30" s="45"/>
    </row>
    <row r="31" spans="1:9" ht="15" x14ac:dyDescent="0.2">
      <c r="A31" s="87" t="s">
        <v>14</v>
      </c>
      <c r="B31" s="13"/>
      <c r="C31" s="13"/>
      <c r="D31" s="13"/>
      <c r="E31" s="13"/>
      <c r="F31" s="13"/>
      <c r="G31" s="13"/>
      <c r="H31" s="45"/>
      <c r="I31" s="45"/>
    </row>
    <row r="32" spans="1:9" ht="15" x14ac:dyDescent="0.2">
      <c r="A32" s="5" t="s">
        <v>40</v>
      </c>
      <c r="B32" s="13">
        <v>4</v>
      </c>
      <c r="C32" s="13">
        <v>192</v>
      </c>
      <c r="D32" s="13">
        <v>4</v>
      </c>
      <c r="E32" s="13">
        <v>192</v>
      </c>
      <c r="F32" s="13">
        <v>4</v>
      </c>
      <c r="G32" s="13">
        <v>16</v>
      </c>
      <c r="H32" s="45"/>
      <c r="I32" s="45"/>
    </row>
    <row r="33" spans="1:9" ht="30" x14ac:dyDescent="0.2">
      <c r="A33" s="5" t="s">
        <v>253</v>
      </c>
      <c r="B33" s="13" t="s">
        <v>25</v>
      </c>
      <c r="C33" s="13">
        <v>64</v>
      </c>
      <c r="D33" s="13" t="s">
        <v>25</v>
      </c>
      <c r="E33" s="13">
        <v>64</v>
      </c>
      <c r="F33" s="13" t="s">
        <v>25</v>
      </c>
      <c r="G33" s="13">
        <v>4</v>
      </c>
      <c r="H33" s="45"/>
      <c r="I33" s="45"/>
    </row>
    <row r="34" spans="1:9" ht="15" x14ac:dyDescent="0.2">
      <c r="A34" s="5" t="s">
        <v>202</v>
      </c>
      <c r="B34" s="13">
        <v>4</v>
      </c>
      <c r="C34" s="13">
        <v>2</v>
      </c>
      <c r="D34" s="13">
        <v>4</v>
      </c>
      <c r="E34" s="13">
        <v>2</v>
      </c>
      <c r="F34" s="13">
        <v>4</v>
      </c>
      <c r="G34" s="13">
        <v>4</v>
      </c>
      <c r="H34" s="45"/>
      <c r="I34" s="45"/>
    </row>
    <row r="35" spans="1:9" ht="30" x14ac:dyDescent="0.2">
      <c r="A35" s="5" t="s">
        <v>15</v>
      </c>
      <c r="B35" s="13">
        <f>B36-B37</f>
        <v>0</v>
      </c>
      <c r="C35" s="13">
        <f t="shared" ref="C35:G35" si="20">C36-C37</f>
        <v>12.771212547196624</v>
      </c>
      <c r="D35" s="13">
        <f t="shared" si="20"/>
        <v>0</v>
      </c>
      <c r="E35" s="13">
        <f t="shared" si="20"/>
        <v>12.771212547196624</v>
      </c>
      <c r="F35" s="13">
        <f t="shared" si="20"/>
        <v>0</v>
      </c>
      <c r="G35" s="13">
        <f t="shared" si="20"/>
        <v>14.020599913279625</v>
      </c>
      <c r="H35" s="45"/>
      <c r="I35" s="45"/>
    </row>
    <row r="36" spans="1:9" ht="45" x14ac:dyDescent="0.2">
      <c r="A36" s="5" t="s">
        <v>16</v>
      </c>
      <c r="B36" s="13">
        <f t="shared" ref="B36" si="21">B38+10*LOG10(B32/B34)</f>
        <v>0</v>
      </c>
      <c r="C36" s="13">
        <f>C38+10*LOG10(C32/C33)</f>
        <v>12.771212547196624</v>
      </c>
      <c r="D36" s="13">
        <f t="shared" ref="D36" si="22">D38+10*LOG10(D32/D34)</f>
        <v>0</v>
      </c>
      <c r="E36" s="13">
        <f t="shared" ref="E36" si="23">E38+10*LOG10(E32/E33)</f>
        <v>12.771212547196624</v>
      </c>
      <c r="F36" s="13">
        <f t="shared" ref="F36" si="24">F38+10*LOG10(F32/F34)</f>
        <v>0</v>
      </c>
      <c r="G36" s="13">
        <f>G38+10*LOG10(G32/G33)</f>
        <v>14.020599913279625</v>
      </c>
      <c r="H36" s="45"/>
      <c r="I36" s="45"/>
    </row>
    <row r="37" spans="1:9" ht="30" x14ac:dyDescent="0.2">
      <c r="A37" s="5" t="s">
        <v>37</v>
      </c>
      <c r="B37" s="13">
        <v>0</v>
      </c>
      <c r="C37" s="13">
        <v>0</v>
      </c>
      <c r="D37" s="13">
        <v>0</v>
      </c>
      <c r="E37" s="13">
        <v>0</v>
      </c>
      <c r="F37" s="13">
        <v>0</v>
      </c>
      <c r="G37" s="13">
        <v>0</v>
      </c>
      <c r="H37" s="45"/>
      <c r="I37" s="45"/>
    </row>
    <row r="38" spans="1:9" ht="15" x14ac:dyDescent="0.2">
      <c r="A38" s="5" t="s">
        <v>17</v>
      </c>
      <c r="B38" s="13">
        <v>0</v>
      </c>
      <c r="C38" s="13">
        <v>8</v>
      </c>
      <c r="D38" s="13">
        <v>0</v>
      </c>
      <c r="E38" s="13">
        <v>8</v>
      </c>
      <c r="F38" s="13">
        <v>0</v>
      </c>
      <c r="G38" s="13">
        <v>8</v>
      </c>
      <c r="H38" s="45"/>
      <c r="I38" s="45"/>
    </row>
    <row r="39" spans="1:9" ht="30" x14ac:dyDescent="0.2">
      <c r="A39" s="5" t="s">
        <v>18</v>
      </c>
      <c r="B39" s="13">
        <f>B40-B41</f>
        <v>0</v>
      </c>
      <c r="C39" s="13">
        <f t="shared" ref="C39:G39" si="25">C40-C41</f>
        <v>15.051499783199061</v>
      </c>
      <c r="D39" s="13">
        <f t="shared" si="25"/>
        <v>0</v>
      </c>
      <c r="E39" s="13">
        <f t="shared" si="25"/>
        <v>15.051499783199061</v>
      </c>
      <c r="F39" s="13">
        <f t="shared" si="25"/>
        <v>0</v>
      </c>
      <c r="G39" s="13">
        <f t="shared" si="25"/>
        <v>0</v>
      </c>
      <c r="H39" s="45"/>
      <c r="I39" s="45"/>
    </row>
    <row r="40" spans="1:9" ht="30" x14ac:dyDescent="0.2">
      <c r="A40" s="5" t="s">
        <v>19</v>
      </c>
      <c r="B40" s="13">
        <f>0</f>
        <v>0</v>
      </c>
      <c r="C40" s="13">
        <f>10*LOG10(C33/C34)</f>
        <v>15.051499783199061</v>
      </c>
      <c r="D40" s="13">
        <f>0</f>
        <v>0</v>
      </c>
      <c r="E40" s="13">
        <f t="shared" ref="E40" si="26">10*LOG10(E33/E34)</f>
        <v>15.051499783199061</v>
      </c>
      <c r="F40" s="13">
        <f>0</f>
        <v>0</v>
      </c>
      <c r="G40" s="13">
        <f>10*LOG10(G33/G34)</f>
        <v>0</v>
      </c>
      <c r="H40" s="45"/>
      <c r="I40" s="45"/>
    </row>
    <row r="41" spans="1:9" ht="30" x14ac:dyDescent="0.2">
      <c r="A41" s="5" t="s">
        <v>201</v>
      </c>
      <c r="B41" s="13">
        <v>0</v>
      </c>
      <c r="C41" s="13">
        <v>0</v>
      </c>
      <c r="D41" s="13">
        <v>0</v>
      </c>
      <c r="E41" s="13">
        <v>0</v>
      </c>
      <c r="F41" s="13">
        <v>0</v>
      </c>
      <c r="G41" s="13">
        <v>0</v>
      </c>
      <c r="H41" s="45"/>
      <c r="I41" s="45"/>
    </row>
    <row r="42" spans="1:9" ht="30" x14ac:dyDescent="0.2">
      <c r="A42" s="5" t="s">
        <v>20</v>
      </c>
      <c r="B42" s="13">
        <v>1</v>
      </c>
      <c r="C42" s="13">
        <v>3</v>
      </c>
      <c r="D42" s="13">
        <v>1</v>
      </c>
      <c r="E42" s="13">
        <v>3</v>
      </c>
      <c r="F42" s="13">
        <v>1</v>
      </c>
      <c r="G42" s="13">
        <v>3</v>
      </c>
      <c r="H42" s="45"/>
      <c r="I42" s="45"/>
    </row>
    <row r="43" spans="1:9" ht="15" x14ac:dyDescent="0.2">
      <c r="A43" s="5" t="s">
        <v>21</v>
      </c>
      <c r="B43" s="13">
        <v>7</v>
      </c>
      <c r="C43" s="13">
        <v>5</v>
      </c>
      <c r="D43" s="13">
        <v>7</v>
      </c>
      <c r="E43" s="13">
        <v>5</v>
      </c>
      <c r="F43" s="13">
        <v>7</v>
      </c>
      <c r="G43" s="13">
        <v>5</v>
      </c>
      <c r="H43" s="45"/>
      <c r="I43" s="45"/>
    </row>
    <row r="44" spans="1:9" ht="15" x14ac:dyDescent="0.2">
      <c r="A44" s="5" t="s">
        <v>22</v>
      </c>
      <c r="B44" s="10">
        <v>-174</v>
      </c>
      <c r="C44" s="10">
        <v>-174</v>
      </c>
      <c r="D44" s="10">
        <v>-174</v>
      </c>
      <c r="E44" s="10">
        <v>-174</v>
      </c>
      <c r="F44" s="10">
        <v>-174</v>
      </c>
      <c r="G44" s="10">
        <v>-174</v>
      </c>
      <c r="H44" s="45"/>
      <c r="I44" s="45"/>
    </row>
    <row r="45" spans="1:9" ht="15" x14ac:dyDescent="0.2">
      <c r="A45" s="5" t="s">
        <v>23</v>
      </c>
      <c r="B45" s="10">
        <v>-169.3</v>
      </c>
      <c r="C45" s="10">
        <v>-165.7</v>
      </c>
      <c r="D45" s="10">
        <v>-169.3</v>
      </c>
      <c r="E45" s="10">
        <v>-165.7</v>
      </c>
      <c r="F45" s="10">
        <v>-169.3</v>
      </c>
      <c r="G45" s="10">
        <v>-165.7</v>
      </c>
      <c r="H45" s="45"/>
      <c r="I45" s="45"/>
    </row>
    <row r="46" spans="1:9" ht="30" x14ac:dyDescent="0.2">
      <c r="A46" s="5" t="s">
        <v>254</v>
      </c>
      <c r="B46" s="14">
        <f t="shared" ref="B46:G46" si="27">10*LOG10(10^((B43+B44)/10)+10^(B45/10))</f>
        <v>-164.98918835931039</v>
      </c>
      <c r="C46" s="14">
        <f t="shared" si="27"/>
        <v>-164.03352307536667</v>
      </c>
      <c r="D46" s="14">
        <f t="shared" si="27"/>
        <v>-164.98918835931039</v>
      </c>
      <c r="E46" s="14">
        <f t="shared" si="27"/>
        <v>-164.03352307536667</v>
      </c>
      <c r="F46" s="14">
        <f t="shared" si="27"/>
        <v>-164.98918835931039</v>
      </c>
      <c r="G46" s="14">
        <f t="shared" si="27"/>
        <v>-164.03352307536667</v>
      </c>
      <c r="H46" s="45"/>
      <c r="I46" s="45"/>
    </row>
    <row r="47" spans="1:9" ht="15" x14ac:dyDescent="0.2">
      <c r="A47" s="5" t="s">
        <v>255</v>
      </c>
      <c r="B47" s="14">
        <f t="shared" ref="B47:G47" si="28">B46+10*LOG10(B20)</f>
        <v>-92.613750977881651</v>
      </c>
      <c r="C47" s="14">
        <f t="shared" si="28"/>
        <v>-93.699285520497185</v>
      </c>
      <c r="D47" s="14">
        <f t="shared" si="28"/>
        <v>-92.613750977881651</v>
      </c>
      <c r="E47" s="14">
        <f t="shared" si="28"/>
        <v>-93.699285520497185</v>
      </c>
      <c r="F47" s="14">
        <f t="shared" si="28"/>
        <v>-95.624050934521463</v>
      </c>
      <c r="G47" s="14">
        <f t="shared" si="28"/>
        <v>-105.46019811105398</v>
      </c>
      <c r="H47" s="45"/>
      <c r="I47" s="45"/>
    </row>
    <row r="48" spans="1:9" ht="15" x14ac:dyDescent="0.2">
      <c r="A48" s="5" t="s">
        <v>256</v>
      </c>
      <c r="B48" s="14">
        <v>-8.4600000000000009</v>
      </c>
      <c r="C48" s="14">
        <v>0.74</v>
      </c>
      <c r="D48" s="14">
        <v>-8.4890000000000008</v>
      </c>
      <c r="E48" s="14">
        <v>-0.75</v>
      </c>
      <c r="F48" s="14">
        <v>-5.62</v>
      </c>
      <c r="G48" s="14">
        <v>-7.49</v>
      </c>
      <c r="H48" s="45"/>
      <c r="I48" s="45"/>
    </row>
    <row r="49" spans="1:9" ht="15" x14ac:dyDescent="0.2">
      <c r="A49" s="5" t="s">
        <v>199</v>
      </c>
      <c r="B49" s="14">
        <v>2</v>
      </c>
      <c r="C49" s="14">
        <v>2</v>
      </c>
      <c r="D49" s="14">
        <v>2</v>
      </c>
      <c r="E49" s="14">
        <v>2</v>
      </c>
      <c r="F49" s="14">
        <v>2</v>
      </c>
      <c r="G49" s="14">
        <v>2</v>
      </c>
      <c r="H49" s="45"/>
      <c r="I49" s="45"/>
    </row>
    <row r="50" spans="1:9" ht="30" x14ac:dyDescent="0.2">
      <c r="A50" s="5" t="s">
        <v>27</v>
      </c>
      <c r="B50" s="14">
        <v>0</v>
      </c>
      <c r="C50" s="14">
        <v>0.5</v>
      </c>
      <c r="D50" s="14">
        <v>0</v>
      </c>
      <c r="E50" s="14">
        <v>0.5</v>
      </c>
      <c r="F50" s="14">
        <v>0</v>
      </c>
      <c r="G50" s="14">
        <v>0.5</v>
      </c>
      <c r="H50" s="45"/>
      <c r="I50" s="45"/>
    </row>
    <row r="51" spans="1:9" ht="15" x14ac:dyDescent="0.2">
      <c r="A51" s="5" t="s">
        <v>257</v>
      </c>
      <c r="B51" s="14">
        <f t="shared" ref="B51:G51" si="29">B47+B48+B49-B50</f>
        <v>-99.073750977881645</v>
      </c>
      <c r="C51" s="14">
        <f t="shared" si="29"/>
        <v>-91.45928552049719</v>
      </c>
      <c r="D51" s="14">
        <f t="shared" si="29"/>
        <v>-99.102750977881655</v>
      </c>
      <c r="E51" s="14">
        <f t="shared" si="29"/>
        <v>-92.949285520497185</v>
      </c>
      <c r="F51" s="14">
        <f t="shared" si="29"/>
        <v>-99.244050934521468</v>
      </c>
      <c r="G51" s="14">
        <f t="shared" si="29"/>
        <v>-111.45019811105398</v>
      </c>
      <c r="H51" s="45"/>
      <c r="I51" s="45"/>
    </row>
    <row r="52" spans="1:9" ht="15" x14ac:dyDescent="0.2">
      <c r="A52" s="5" t="s">
        <v>262</v>
      </c>
      <c r="B52" s="14">
        <f t="shared" ref="B52" si="30">B21-B51+B26+B39</f>
        <v>151.50068814250946</v>
      </c>
      <c r="C52" s="14">
        <f>C21-C51+C26+C39</f>
        <v>129.51078530369625</v>
      </c>
      <c r="D52" s="14">
        <f t="shared" ref="D52:F52" si="31">D21-D51+D26+D39</f>
        <v>151.52968814250946</v>
      </c>
      <c r="E52" s="14">
        <f t="shared" si="31"/>
        <v>131.00078530369623</v>
      </c>
      <c r="F52" s="14">
        <f t="shared" si="31"/>
        <v>144.60918835931039</v>
      </c>
      <c r="G52" s="14">
        <f>G21-G51+G26+G39</f>
        <v>134.45019811105396</v>
      </c>
      <c r="H52" s="45"/>
      <c r="I52" s="45"/>
    </row>
    <row r="53" spans="1:9" ht="30" x14ac:dyDescent="0.2">
      <c r="A53" s="5" t="s">
        <v>44</v>
      </c>
      <c r="B53" s="14">
        <f t="shared" ref="B53" si="32">B30+B35+B39-B42-B51</f>
        <v>157.62190068970608</v>
      </c>
      <c r="C53" s="14">
        <f>C30+C35+C39-C42-C51</f>
        <v>138.28199785089288</v>
      </c>
      <c r="D53" s="14">
        <f t="shared" ref="D53:F53" si="33">D30+D35+D39-D42-D51</f>
        <v>157.65090068970608</v>
      </c>
      <c r="E53" s="14">
        <f t="shared" si="33"/>
        <v>139.77199785089289</v>
      </c>
      <c r="F53" s="14">
        <f t="shared" si="33"/>
        <v>154.99008822922985</v>
      </c>
      <c r="G53" s="14">
        <f>G30+G35+G39-G42-G51</f>
        <v>144.47079802433359</v>
      </c>
      <c r="H53" s="45"/>
      <c r="I53" s="45"/>
    </row>
    <row r="54" spans="1:9" ht="15" x14ac:dyDescent="0.2">
      <c r="A54" s="1" t="s">
        <v>28</v>
      </c>
      <c r="B54" s="14"/>
      <c r="C54" s="14"/>
      <c r="D54" s="14"/>
      <c r="E54" s="14"/>
      <c r="F54" s="14"/>
      <c r="G54" s="14"/>
      <c r="H54" s="45"/>
      <c r="I54" s="45"/>
    </row>
    <row r="55" spans="1:9" ht="30" x14ac:dyDescent="0.2">
      <c r="A55" s="3" t="s">
        <v>29</v>
      </c>
      <c r="B55" s="14">
        <v>7.56</v>
      </c>
      <c r="C55" s="14">
        <v>4.4800000000000004</v>
      </c>
      <c r="D55" s="14">
        <v>7.56</v>
      </c>
      <c r="E55" s="14">
        <v>4.4800000000000004</v>
      </c>
      <c r="F55" s="14">
        <v>8.4499999999999993</v>
      </c>
      <c r="G55" s="14">
        <v>5.13</v>
      </c>
      <c r="H55" s="45"/>
      <c r="I55" s="45"/>
    </row>
    <row r="56" spans="1:9" ht="15" x14ac:dyDescent="0.2">
      <c r="A56" s="2" t="s">
        <v>30</v>
      </c>
      <c r="B56" s="14">
        <v>0</v>
      </c>
      <c r="C56" s="14">
        <v>0</v>
      </c>
      <c r="D56" s="14">
        <v>0</v>
      </c>
      <c r="E56" s="14">
        <v>0</v>
      </c>
      <c r="F56" s="14">
        <v>0</v>
      </c>
      <c r="G56" s="14">
        <v>0</v>
      </c>
      <c r="H56" s="45"/>
      <c r="I56" s="45"/>
    </row>
    <row r="57" spans="1:9" ht="15" x14ac:dyDescent="0.2">
      <c r="A57" s="2" t="s">
        <v>31</v>
      </c>
      <c r="B57" s="14">
        <v>26.25</v>
      </c>
      <c r="C57" s="14">
        <v>26.25</v>
      </c>
      <c r="D57" s="14">
        <v>26.25</v>
      </c>
      <c r="E57" s="14">
        <v>26.25</v>
      </c>
      <c r="F57" s="14">
        <v>12.5</v>
      </c>
      <c r="G57" s="14">
        <v>12.5</v>
      </c>
      <c r="H57" s="45"/>
      <c r="I57" s="45"/>
    </row>
    <row r="58" spans="1:9" ht="15" x14ac:dyDescent="0.2">
      <c r="A58" s="2" t="s">
        <v>32</v>
      </c>
      <c r="B58" s="14">
        <v>0</v>
      </c>
      <c r="C58" s="14">
        <v>0</v>
      </c>
      <c r="D58" s="14">
        <v>0</v>
      </c>
      <c r="E58" s="14">
        <v>0</v>
      </c>
      <c r="F58" s="14">
        <v>0</v>
      </c>
      <c r="G58" s="14">
        <v>0</v>
      </c>
      <c r="H58" s="45"/>
      <c r="I58" s="45"/>
    </row>
    <row r="59" spans="1:9" ht="15" x14ac:dyDescent="0.2">
      <c r="A59" s="2" t="s">
        <v>33</v>
      </c>
      <c r="B59" s="14">
        <f t="shared" ref="B59:F59" si="34">B53-B55+B56-B57+B58</f>
        <v>123.81190068970608</v>
      </c>
      <c r="C59" s="14">
        <f t="shared" si="34"/>
        <v>107.55199785089289</v>
      </c>
      <c r="D59" s="14">
        <f t="shared" si="34"/>
        <v>123.84090068970607</v>
      </c>
      <c r="E59" s="14">
        <f t="shared" si="34"/>
        <v>109.0419978508929</v>
      </c>
      <c r="F59" s="14">
        <f t="shared" si="34"/>
        <v>134.04008822922987</v>
      </c>
      <c r="G59" s="14">
        <f>G53-G55+G56-G57+G58</f>
        <v>126.84079802433359</v>
      </c>
      <c r="H59" s="45"/>
      <c r="I59" s="45"/>
    </row>
    <row r="60" spans="1:9" ht="15" x14ac:dyDescent="0.2">
      <c r="A60" s="41" t="s">
        <v>34</v>
      </c>
      <c r="B60" s="14"/>
      <c r="C60" s="14"/>
      <c r="D60" s="14"/>
      <c r="E60" s="14"/>
      <c r="F60" s="14"/>
      <c r="G60" s="14"/>
      <c r="H60" s="45"/>
      <c r="I60" s="45"/>
    </row>
    <row r="61" spans="1:9" ht="30" x14ac:dyDescent="0.2">
      <c r="A61" s="42" t="s">
        <v>35</v>
      </c>
      <c r="B61" s="14">
        <f>10^((B59-161.04+7.1*LOG10(20)-7.5*LOG10(20)+(24.37-3.7*(20/B8)^2)*LOG10(B8)-20*LOG10(B7)+(3.2*(LOG10(17.625))^2-4.97)+0.6*(B9-1.5))/(43.42-3.1*LOG10(B8))+3)</f>
        <v>406.23640516438832</v>
      </c>
      <c r="C61" s="14">
        <f>10^((C59-161.04+7.1*LOG10(20)-7.5*LOG10(20)+(24.37-3.7*(20/C8)^2)*LOG10(C8)-20*LOG10(C7)+(3.2*(LOG10(17.625))^2-4.97)+0.6*(C9-1.5))/(43.42-3.1*LOG10(C8))+3)</f>
        <v>155.87616173940492</v>
      </c>
      <c r="D61" s="14">
        <f>10^((D59-161.04+7.1*LOG10(20)-7.5*LOG10(20)+(24.37-3.7*(20/D8)^2)*LOG10(D8)-20*LOG10(D7)+(3.2*(LOG10(17.625))^2-4.97)+0.6*(D9-1.5))/(43.42-3.1*LOG10(D8))+3)</f>
        <v>326.43067442386433</v>
      </c>
      <c r="E61" s="14">
        <f>10^((E59-161.04+7.1*LOG10(20)-7.5*LOG10(20)+(24.37-3.7*(20/E8)^2)*LOG10(E8)-20*LOG10(E7)+(3.2*(LOG10(17.625))^2-4.97)+0.6*(E9-1.5))/(43.42-3.1*LOG10(E8))+3)</f>
        <v>136.5119180646503</v>
      </c>
      <c r="F61" s="14">
        <f>10^((F59-161.04+7.1*LOG10(20)-7.5*LOG10(5)+(24.37-3.7*(5/F8)^2)*LOG10(F8)-20*LOG10(F7)+(3.2*(LOG10(17.625))^2-4.97)+0.6*(F9-1.5))/(43.42-3.1*LOG10(F8))+3)</f>
        <v>2855.5077124175959</v>
      </c>
      <c r="G61" s="14">
        <f>10^((G59-161.04+7.1*LOG10(20)-7.5*LOG10(5)+(24.37-3.7*(5/G8)^2)*LOG10(G8)-20*LOG10(G7)+(3.2*(LOG10(17.625))^2-4.97)+0.6*(G9-1.5))/(43.42-3.1*LOG10(G8))+3)</f>
        <v>1859.2355749738319</v>
      </c>
      <c r="H61" s="45"/>
      <c r="I61" s="45"/>
    </row>
    <row r="62" spans="1:9" x14ac:dyDescent="0.2">
      <c r="B62" s="38"/>
      <c r="C62" s="38"/>
      <c r="D62" s="38"/>
      <c r="E62" s="38"/>
    </row>
    <row r="63" spans="1:9" x14ac:dyDescent="0.2">
      <c r="B63" s="38"/>
      <c r="C63" s="38"/>
      <c r="D63" s="38"/>
      <c r="E63" s="38"/>
    </row>
    <row r="64" spans="1:9" ht="42.75" x14ac:dyDescent="0.2">
      <c r="A64" s="25" t="s">
        <v>68</v>
      </c>
      <c r="B64" s="57" t="s">
        <v>232</v>
      </c>
      <c r="C64" s="27" t="s">
        <v>69</v>
      </c>
      <c r="D64" s="38"/>
      <c r="E64" s="38"/>
      <c r="F64" s="38"/>
      <c r="G64" s="38"/>
    </row>
    <row r="65" spans="1:7" ht="15" x14ac:dyDescent="0.2">
      <c r="A65" s="25" t="s">
        <v>231</v>
      </c>
      <c r="B65" s="54" t="s">
        <v>225</v>
      </c>
      <c r="C65" s="37">
        <v>139.66</v>
      </c>
      <c r="D65" s="38"/>
      <c r="E65" s="38"/>
      <c r="F65" s="38"/>
      <c r="G65" s="38"/>
    </row>
    <row r="66" spans="1:7" ht="15" x14ac:dyDescent="0.2">
      <c r="A66" s="25" t="s">
        <v>206</v>
      </c>
      <c r="B66" s="54" t="s">
        <v>225</v>
      </c>
      <c r="C66" s="37">
        <v>159.07</v>
      </c>
      <c r="D66" s="38"/>
      <c r="E66" s="38"/>
      <c r="F66" s="38"/>
      <c r="G66" s="38"/>
    </row>
    <row r="67" spans="1:7" ht="15" x14ac:dyDescent="0.2">
      <c r="A67" s="25" t="s">
        <v>233</v>
      </c>
      <c r="B67" s="54" t="s">
        <v>227</v>
      </c>
      <c r="C67" s="37">
        <v>140.33000000000001</v>
      </c>
      <c r="F67" s="38"/>
      <c r="G67" s="38"/>
    </row>
    <row r="68" spans="1:7" ht="15" x14ac:dyDescent="0.2">
      <c r="A68" s="25" t="s">
        <v>206</v>
      </c>
      <c r="B68" s="54" t="s">
        <v>227</v>
      </c>
      <c r="C68" s="37">
        <v>149.54</v>
      </c>
      <c r="F68" s="38"/>
      <c r="G68" s="38"/>
    </row>
    <row r="69" spans="1:7" ht="15" x14ac:dyDescent="0.2">
      <c r="A69" s="55" t="s">
        <v>234</v>
      </c>
      <c r="B69" s="56" t="s">
        <v>229</v>
      </c>
      <c r="C69" s="37">
        <v>144.76</v>
      </c>
    </row>
    <row r="70" spans="1:7" ht="15" x14ac:dyDescent="0.2">
      <c r="A70" s="25" t="s">
        <v>206</v>
      </c>
      <c r="B70" s="56" t="s">
        <v>229</v>
      </c>
      <c r="C70" s="37">
        <v>157.16</v>
      </c>
    </row>
  </sheetData>
  <phoneticPr fontId="4" type="noConversion"/>
  <dataValidations count="1">
    <dataValidation type="list" allowBlank="1" showInputMessage="1" showErrorMessage="1" sqref="B5:I5" xr:uid="{4437DE6A-A0A8-4055-A6F7-458AA92CA06B}">
      <formula1>$B$5:$C$5</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65C3EEC-3F22-4052-A362-204927189710}">
          <x14:formula1>
            <xm:f>'General Notes'!$A$33:$A$35</xm:f>
          </x14:formula1>
          <xm:sqref>B4:I4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B05CB-37C2-459D-842F-8EC3FB9F1548}">
  <dimension ref="A1:I83"/>
  <sheetViews>
    <sheetView zoomScale="85" zoomScaleNormal="85" workbookViewId="0">
      <selection activeCell="A13" sqref="A13"/>
    </sheetView>
  </sheetViews>
  <sheetFormatPr defaultColWidth="8.875" defaultRowHeight="14.25" x14ac:dyDescent="0.2"/>
  <cols>
    <col min="1" max="1" width="72" style="24" customWidth="1"/>
    <col min="2" max="2" width="21.375" style="24" customWidth="1"/>
    <col min="3" max="3" width="21.625" style="24" customWidth="1"/>
    <col min="4" max="4" width="21.375" style="24" customWidth="1"/>
    <col min="5" max="5" width="21.625" style="24" customWidth="1"/>
    <col min="6" max="6" width="21.25" customWidth="1"/>
    <col min="7" max="7" width="21.5" customWidth="1"/>
    <col min="8" max="8" width="18.25" style="24" customWidth="1"/>
    <col min="9" max="9" width="18.125" style="24" customWidth="1"/>
    <col min="10" max="16384" width="8.875" style="24"/>
  </cols>
  <sheetData>
    <row r="1" spans="1:9" x14ac:dyDescent="0.2">
      <c r="A1" s="90" t="s">
        <v>243</v>
      </c>
      <c r="B1" s="7" t="s">
        <v>42</v>
      </c>
      <c r="C1" s="7" t="s">
        <v>42</v>
      </c>
      <c r="D1" s="7" t="s">
        <v>42</v>
      </c>
      <c r="E1" s="7" t="s">
        <v>42</v>
      </c>
      <c r="F1" s="7" t="s">
        <v>42</v>
      </c>
      <c r="G1" s="7" t="s">
        <v>42</v>
      </c>
      <c r="H1" s="6" t="s">
        <v>221</v>
      </c>
      <c r="I1" s="6" t="s">
        <v>221</v>
      </c>
    </row>
    <row r="2" spans="1:9" x14ac:dyDescent="0.2">
      <c r="A2" s="90" t="s">
        <v>236</v>
      </c>
      <c r="B2" s="7"/>
      <c r="C2" s="7"/>
      <c r="D2" s="7"/>
      <c r="E2" s="7"/>
      <c r="F2" s="7"/>
      <c r="G2" s="7"/>
      <c r="H2" s="6"/>
      <c r="I2" s="6"/>
    </row>
    <row r="3" spans="1:9" x14ac:dyDescent="0.2">
      <c r="A3" s="90" t="s">
        <v>244</v>
      </c>
      <c r="B3" s="7"/>
      <c r="C3" s="7"/>
      <c r="D3" s="7"/>
      <c r="E3" s="7"/>
      <c r="F3" s="7"/>
      <c r="G3" s="7"/>
      <c r="H3" s="6"/>
      <c r="I3" s="6"/>
    </row>
    <row r="4" spans="1:9" x14ac:dyDescent="0.2">
      <c r="A4" s="85" t="s">
        <v>224</v>
      </c>
      <c r="B4" s="7" t="s">
        <v>225</v>
      </c>
      <c r="C4" s="7" t="s">
        <v>225</v>
      </c>
      <c r="D4" s="7" t="s">
        <v>226</v>
      </c>
      <c r="E4" s="7" t="s">
        <v>226</v>
      </c>
      <c r="F4" s="7" t="s">
        <v>228</v>
      </c>
      <c r="G4" s="7" t="s">
        <v>228</v>
      </c>
      <c r="H4" s="51" t="s">
        <v>225</v>
      </c>
      <c r="I4" s="51" t="s">
        <v>226</v>
      </c>
    </row>
    <row r="5" spans="1:9" x14ac:dyDescent="0.2">
      <c r="A5" s="15" t="s">
        <v>245</v>
      </c>
      <c r="B5" s="8" t="s">
        <v>258</v>
      </c>
      <c r="C5" s="8" t="s">
        <v>259</v>
      </c>
      <c r="D5" s="8" t="s">
        <v>258</v>
      </c>
      <c r="E5" s="8" t="s">
        <v>259</v>
      </c>
      <c r="F5" s="8" t="s">
        <v>258</v>
      </c>
      <c r="G5" s="8" t="s">
        <v>259</v>
      </c>
      <c r="H5" s="6" t="s">
        <v>217</v>
      </c>
      <c r="I5" s="6" t="s">
        <v>216</v>
      </c>
    </row>
    <row r="6" spans="1:9" x14ac:dyDescent="0.2">
      <c r="A6" s="87" t="s">
        <v>246</v>
      </c>
      <c r="B6" s="44"/>
      <c r="C6" s="44"/>
      <c r="D6" s="9"/>
      <c r="E6" s="9"/>
      <c r="F6" s="9"/>
      <c r="G6" s="9"/>
      <c r="H6" s="48"/>
      <c r="I6" s="48"/>
    </row>
    <row r="7" spans="1:9" ht="15" x14ac:dyDescent="0.2">
      <c r="A7" s="5" t="s">
        <v>0</v>
      </c>
      <c r="B7" s="10">
        <v>2.6</v>
      </c>
      <c r="C7" s="10">
        <v>2.6</v>
      </c>
      <c r="D7" s="10">
        <v>4</v>
      </c>
      <c r="E7" s="10">
        <v>4</v>
      </c>
      <c r="F7" s="10">
        <v>0.7</v>
      </c>
      <c r="G7" s="10">
        <v>0.7</v>
      </c>
      <c r="H7" s="48"/>
      <c r="I7" s="48"/>
    </row>
    <row r="8" spans="1:9" ht="15" x14ac:dyDescent="0.2">
      <c r="A8" s="5" t="s">
        <v>1</v>
      </c>
      <c r="B8" s="10">
        <v>25</v>
      </c>
      <c r="C8" s="10">
        <v>25</v>
      </c>
      <c r="D8" s="10">
        <v>25</v>
      </c>
      <c r="E8" s="10">
        <v>25</v>
      </c>
      <c r="F8" s="10">
        <v>35</v>
      </c>
      <c r="G8" s="10">
        <v>35</v>
      </c>
      <c r="H8" s="48"/>
      <c r="I8" s="48"/>
    </row>
    <row r="9" spans="1:9" ht="15" x14ac:dyDescent="0.2">
      <c r="A9" s="5" t="s">
        <v>2</v>
      </c>
      <c r="B9" s="10">
        <v>1.5</v>
      </c>
      <c r="C9" s="10">
        <v>1.5</v>
      </c>
      <c r="D9" s="10">
        <v>1.5</v>
      </c>
      <c r="E9" s="10">
        <v>1.5</v>
      </c>
      <c r="F9" s="10">
        <v>1.5</v>
      </c>
      <c r="G9" s="10">
        <v>1.5</v>
      </c>
      <c r="H9" s="48"/>
      <c r="I9" s="48"/>
    </row>
    <row r="10" spans="1:9" ht="15" x14ac:dyDescent="0.2">
      <c r="A10" s="5" t="s">
        <v>3</v>
      </c>
      <c r="B10" s="11">
        <v>0.99</v>
      </c>
      <c r="C10" s="11">
        <v>0.99</v>
      </c>
      <c r="D10" s="11">
        <v>0.99</v>
      </c>
      <c r="E10" s="11">
        <v>0.99</v>
      </c>
      <c r="F10" s="11">
        <v>0.99</v>
      </c>
      <c r="G10" s="11">
        <v>0.99</v>
      </c>
      <c r="H10" s="48"/>
      <c r="I10" s="48"/>
    </row>
    <row r="11" spans="1:9" ht="15" x14ac:dyDescent="0.2">
      <c r="A11" s="5" t="s">
        <v>4</v>
      </c>
      <c r="B11" s="10">
        <v>7</v>
      </c>
      <c r="C11" s="10">
        <v>7</v>
      </c>
      <c r="D11" s="10">
        <v>7</v>
      </c>
      <c r="E11" s="10">
        <v>7</v>
      </c>
      <c r="F11" s="10">
        <v>7</v>
      </c>
      <c r="G11" s="10">
        <v>7</v>
      </c>
      <c r="H11" s="48"/>
      <c r="I11" s="48"/>
    </row>
    <row r="12" spans="1:9" ht="15" x14ac:dyDescent="0.2">
      <c r="A12" s="5" t="s">
        <v>43</v>
      </c>
      <c r="B12" s="12" t="s">
        <v>24</v>
      </c>
      <c r="C12" s="12" t="s">
        <v>24</v>
      </c>
      <c r="D12" s="12" t="s">
        <v>24</v>
      </c>
      <c r="E12" s="12" t="s">
        <v>24</v>
      </c>
      <c r="F12" s="12" t="s">
        <v>24</v>
      </c>
      <c r="G12" s="12" t="s">
        <v>24</v>
      </c>
      <c r="H12" s="48"/>
      <c r="I12" s="48"/>
    </row>
    <row r="13" spans="1:9" ht="15" x14ac:dyDescent="0.2">
      <c r="A13" s="5" t="s">
        <v>215</v>
      </c>
      <c r="B13" s="12" t="s">
        <v>214</v>
      </c>
      <c r="C13" s="12" t="s">
        <v>214</v>
      </c>
      <c r="D13" s="12" t="s">
        <v>214</v>
      </c>
      <c r="E13" s="12" t="s">
        <v>214</v>
      </c>
      <c r="F13" s="12" t="s">
        <v>214</v>
      </c>
      <c r="G13" s="12" t="s">
        <v>214</v>
      </c>
      <c r="H13" s="48"/>
      <c r="I13" s="48"/>
    </row>
    <row r="14" spans="1:9" ht="15" x14ac:dyDescent="0.2">
      <c r="A14" s="34" t="s">
        <v>173</v>
      </c>
      <c r="B14" s="12"/>
      <c r="C14" s="12"/>
      <c r="D14" s="12"/>
      <c r="E14" s="12"/>
      <c r="F14" s="12"/>
      <c r="G14" s="12"/>
      <c r="H14" s="48"/>
      <c r="I14" s="48"/>
    </row>
    <row r="15" spans="1:9" ht="15" x14ac:dyDescent="0.2">
      <c r="A15" s="5" t="s">
        <v>213</v>
      </c>
      <c r="B15" s="12" t="s">
        <v>212</v>
      </c>
      <c r="C15" s="12" t="s">
        <v>211</v>
      </c>
      <c r="D15" s="12" t="s">
        <v>212</v>
      </c>
      <c r="E15" s="12" t="s">
        <v>211</v>
      </c>
      <c r="F15" s="12" t="s">
        <v>212</v>
      </c>
      <c r="G15" s="12" t="s">
        <v>211</v>
      </c>
      <c r="H15" s="48"/>
      <c r="I15" s="48"/>
    </row>
    <row r="16" spans="1:9" ht="45" x14ac:dyDescent="0.2">
      <c r="A16" s="5" t="s">
        <v>210</v>
      </c>
      <c r="B16" s="36" t="s">
        <v>209</v>
      </c>
      <c r="C16" s="36" t="s">
        <v>208</v>
      </c>
      <c r="D16" s="36" t="s">
        <v>209</v>
      </c>
      <c r="E16" s="36" t="s">
        <v>208</v>
      </c>
      <c r="F16" s="36" t="s">
        <v>209</v>
      </c>
      <c r="G16" s="36" t="s">
        <v>208</v>
      </c>
      <c r="H16" s="48"/>
      <c r="I16" s="48"/>
    </row>
    <row r="17" spans="1:9" ht="15" x14ac:dyDescent="0.2">
      <c r="A17" s="5" t="s">
        <v>194</v>
      </c>
      <c r="B17" s="36">
        <v>32</v>
      </c>
      <c r="C17" s="36">
        <v>1</v>
      </c>
      <c r="D17" s="36">
        <v>32</v>
      </c>
      <c r="E17" s="36">
        <v>1</v>
      </c>
      <c r="F17" s="36">
        <v>32</v>
      </c>
      <c r="G17" s="36">
        <v>1</v>
      </c>
      <c r="H17" s="48"/>
      <c r="I17" s="48"/>
    </row>
    <row r="18" spans="1:9" ht="15" x14ac:dyDescent="0.2">
      <c r="A18" s="5" t="s">
        <v>59</v>
      </c>
      <c r="B18" s="12" t="s">
        <v>187</v>
      </c>
      <c r="C18" s="12" t="s">
        <v>187</v>
      </c>
      <c r="D18" s="12" t="s">
        <v>187</v>
      </c>
      <c r="E18" s="12" t="s">
        <v>187</v>
      </c>
      <c r="F18" s="12" t="s">
        <v>187</v>
      </c>
      <c r="G18" s="12" t="s">
        <v>187</v>
      </c>
      <c r="H18" s="48"/>
      <c r="I18" s="48"/>
    </row>
    <row r="19" spans="1:9" ht="15" x14ac:dyDescent="0.2">
      <c r="A19" s="5" t="s">
        <v>60</v>
      </c>
      <c r="B19" s="12" t="s">
        <v>188</v>
      </c>
      <c r="C19" s="12" t="s">
        <v>191</v>
      </c>
      <c r="D19" s="12" t="s">
        <v>188</v>
      </c>
      <c r="E19" s="12" t="s">
        <v>191</v>
      </c>
      <c r="F19" s="12" t="s">
        <v>188</v>
      </c>
      <c r="G19" s="12" t="s">
        <v>191</v>
      </c>
      <c r="H19" s="48"/>
      <c r="I19" s="48"/>
    </row>
    <row r="20" spans="1:9" ht="15" x14ac:dyDescent="0.2">
      <c r="A20" s="5" t="s">
        <v>189</v>
      </c>
      <c r="B20" s="12">
        <v>4.32</v>
      </c>
      <c r="C20" s="12">
        <v>4.32</v>
      </c>
      <c r="D20" s="12">
        <v>4.32</v>
      </c>
      <c r="E20" s="12">
        <v>4.32</v>
      </c>
      <c r="F20" s="12">
        <v>4.32</v>
      </c>
      <c r="G20" s="12">
        <v>4.32</v>
      </c>
      <c r="H20" s="48"/>
      <c r="I20" s="48"/>
    </row>
    <row r="21" spans="1:9" ht="30" x14ac:dyDescent="0.2">
      <c r="A21" s="5" t="s">
        <v>198</v>
      </c>
      <c r="B21" s="12">
        <v>0.72</v>
      </c>
      <c r="C21" s="12">
        <v>0.72</v>
      </c>
      <c r="D21" s="12">
        <v>0.72</v>
      </c>
      <c r="E21" s="12">
        <v>0.72</v>
      </c>
      <c r="F21" s="12">
        <v>0.72</v>
      </c>
      <c r="G21" s="12">
        <v>0.72</v>
      </c>
      <c r="H21" s="48"/>
      <c r="I21" s="48"/>
    </row>
    <row r="22" spans="1:9" ht="15" x14ac:dyDescent="0.2">
      <c r="A22" s="5" t="s">
        <v>61</v>
      </c>
      <c r="B22" s="12">
        <v>3.43</v>
      </c>
      <c r="C22" s="12">
        <v>1.143</v>
      </c>
      <c r="D22" s="12">
        <v>3.43</v>
      </c>
      <c r="E22" s="12">
        <v>1.143</v>
      </c>
      <c r="F22" s="12">
        <v>3.43</v>
      </c>
      <c r="G22" s="12">
        <v>1.143</v>
      </c>
      <c r="H22" s="48"/>
      <c r="I22" s="48"/>
    </row>
    <row r="23" spans="1:9" ht="15" x14ac:dyDescent="0.2">
      <c r="A23" s="15" t="s">
        <v>196</v>
      </c>
      <c r="B23" s="12">
        <f t="shared" ref="B23:G23" si="0" xml:space="preserve"> 0.001*B17/B22/(B20+B21)</f>
        <v>1.8510805682817343E-3</v>
      </c>
      <c r="C23" s="12">
        <f t="shared" si="0"/>
        <v>1.7358941243455678E-4</v>
      </c>
      <c r="D23" s="12">
        <f t="shared" si="0"/>
        <v>1.8510805682817343E-3</v>
      </c>
      <c r="E23" s="12">
        <f t="shared" si="0"/>
        <v>1.7358941243455678E-4</v>
      </c>
      <c r="F23" s="12">
        <f t="shared" si="0"/>
        <v>1.8510805682817343E-3</v>
      </c>
      <c r="G23" s="12">
        <f t="shared" si="0"/>
        <v>1.7358941243455678E-4</v>
      </c>
      <c r="H23" s="48"/>
      <c r="I23" s="48"/>
    </row>
    <row r="24" spans="1:9" ht="75" x14ac:dyDescent="0.2">
      <c r="A24" s="5" t="s">
        <v>58</v>
      </c>
      <c r="B24" s="36" t="s">
        <v>197</v>
      </c>
      <c r="C24" s="36" t="s">
        <v>197</v>
      </c>
      <c r="D24" s="36" t="s">
        <v>197</v>
      </c>
      <c r="E24" s="36" t="s">
        <v>197</v>
      </c>
      <c r="F24" s="36" t="s">
        <v>197</v>
      </c>
      <c r="G24" s="36" t="s">
        <v>197</v>
      </c>
      <c r="H24" s="48"/>
      <c r="I24" s="48"/>
    </row>
    <row r="25" spans="1:9" ht="60" x14ac:dyDescent="0.2">
      <c r="A25" s="5" t="s">
        <v>62</v>
      </c>
      <c r="B25" s="36" t="s">
        <v>190</v>
      </c>
      <c r="C25" s="36" t="s">
        <v>190</v>
      </c>
      <c r="D25" s="36" t="s">
        <v>190</v>
      </c>
      <c r="E25" s="36" t="s">
        <v>190</v>
      </c>
      <c r="F25" s="36" t="s">
        <v>190</v>
      </c>
      <c r="G25" s="36" t="s">
        <v>190</v>
      </c>
      <c r="H25" s="48"/>
      <c r="I25" s="48"/>
    </row>
    <row r="26" spans="1:9" ht="15" x14ac:dyDescent="0.2">
      <c r="A26" s="5" t="s">
        <v>64</v>
      </c>
      <c r="B26" s="12" t="s">
        <v>191</v>
      </c>
      <c r="C26" s="12" t="s">
        <v>191</v>
      </c>
      <c r="D26" s="12" t="s">
        <v>191</v>
      </c>
      <c r="E26" s="12" t="s">
        <v>191</v>
      </c>
      <c r="F26" s="12" t="s">
        <v>191</v>
      </c>
      <c r="G26" s="12" t="s">
        <v>191</v>
      </c>
      <c r="H26" s="48"/>
      <c r="I26" s="48"/>
    </row>
    <row r="27" spans="1:9" ht="15" x14ac:dyDescent="0.2">
      <c r="A27" s="5" t="s">
        <v>63</v>
      </c>
      <c r="B27" s="12">
        <v>4</v>
      </c>
      <c r="C27" s="12">
        <v>4</v>
      </c>
      <c r="D27" s="12">
        <v>4</v>
      </c>
      <c r="E27" s="12">
        <v>4</v>
      </c>
      <c r="F27" s="12">
        <v>4</v>
      </c>
      <c r="G27" s="12">
        <v>4</v>
      </c>
      <c r="H27" s="48"/>
      <c r="I27" s="48"/>
    </row>
    <row r="28" spans="1:9" ht="15" x14ac:dyDescent="0.2">
      <c r="A28" s="5" t="s">
        <v>65</v>
      </c>
      <c r="B28" s="12">
        <v>3.84</v>
      </c>
      <c r="C28" s="12">
        <v>3.84</v>
      </c>
      <c r="D28" s="12">
        <v>3.84</v>
      </c>
      <c r="E28" s="12">
        <v>3.84</v>
      </c>
      <c r="F28" s="12">
        <v>3.84</v>
      </c>
      <c r="G28" s="12">
        <v>3.84</v>
      </c>
      <c r="H28" s="48"/>
      <c r="I28" s="48"/>
    </row>
    <row r="29" spans="1:9" ht="60" x14ac:dyDescent="0.2">
      <c r="A29" s="5" t="s">
        <v>66</v>
      </c>
      <c r="B29" s="36" t="s">
        <v>193</v>
      </c>
      <c r="C29" s="36" t="s">
        <v>193</v>
      </c>
      <c r="D29" s="36" t="s">
        <v>193</v>
      </c>
      <c r="E29" s="36" t="s">
        <v>193</v>
      </c>
      <c r="F29" s="36" t="s">
        <v>193</v>
      </c>
      <c r="G29" s="36" t="s">
        <v>193</v>
      </c>
      <c r="H29" s="48"/>
      <c r="I29" s="48"/>
    </row>
    <row r="30" spans="1:9" ht="15" x14ac:dyDescent="0.2">
      <c r="A30" s="5" t="s">
        <v>207</v>
      </c>
      <c r="B30" s="12"/>
      <c r="C30" s="12"/>
      <c r="D30" s="12"/>
      <c r="E30" s="12"/>
      <c r="F30" s="12"/>
      <c r="G30" s="12"/>
      <c r="H30" s="48"/>
      <c r="I30" s="48"/>
    </row>
    <row r="31" spans="1:9" ht="15" x14ac:dyDescent="0.2">
      <c r="A31" s="87" t="s">
        <v>6</v>
      </c>
      <c r="B31" s="12"/>
      <c r="C31" s="12"/>
      <c r="D31" s="12"/>
      <c r="E31" s="12"/>
      <c r="F31" s="12"/>
      <c r="G31" s="12"/>
      <c r="H31" s="48"/>
      <c r="I31" s="48"/>
    </row>
    <row r="32" spans="1:9" ht="15" x14ac:dyDescent="0.2">
      <c r="A32" s="5" t="s">
        <v>247</v>
      </c>
      <c r="B32" s="13">
        <v>192</v>
      </c>
      <c r="C32" s="13">
        <v>192</v>
      </c>
      <c r="D32" s="13">
        <v>192</v>
      </c>
      <c r="E32" s="13">
        <v>192</v>
      </c>
      <c r="F32" s="13">
        <v>64</v>
      </c>
      <c r="G32" s="13">
        <v>64</v>
      </c>
      <c r="H32" s="48"/>
      <c r="I32" s="48"/>
    </row>
    <row r="33" spans="1:9" ht="30" x14ac:dyDescent="0.2">
      <c r="A33" s="4" t="s">
        <v>263</v>
      </c>
      <c r="B33" s="13">
        <v>64</v>
      </c>
      <c r="C33" s="13">
        <v>64</v>
      </c>
      <c r="D33" s="13">
        <v>64</v>
      </c>
      <c r="E33" s="13">
        <v>64</v>
      </c>
      <c r="F33" s="13">
        <v>64</v>
      </c>
      <c r="G33" s="13">
        <v>64</v>
      </c>
      <c r="H33" s="48"/>
      <c r="I33" s="48"/>
    </row>
    <row r="34" spans="1:9" ht="15" x14ac:dyDescent="0.2">
      <c r="A34" s="5" t="s">
        <v>36</v>
      </c>
      <c r="B34" s="13">
        <v>1</v>
      </c>
      <c r="C34" s="13">
        <v>1</v>
      </c>
      <c r="D34" s="13">
        <v>1</v>
      </c>
      <c r="E34" s="13">
        <v>1</v>
      </c>
      <c r="F34" s="13">
        <v>1</v>
      </c>
      <c r="G34" s="13">
        <v>1</v>
      </c>
      <c r="H34" s="48"/>
      <c r="I34" s="48"/>
    </row>
    <row r="35" spans="1:9" ht="30" x14ac:dyDescent="0.2">
      <c r="A35" s="88" t="s">
        <v>249</v>
      </c>
      <c r="B35" s="13">
        <f t="shared" ref="B35:G35" si="1">33+10*LOG10(20)</f>
        <v>46.010299956639813</v>
      </c>
      <c r="C35" s="13">
        <f t="shared" si="1"/>
        <v>46.010299956639813</v>
      </c>
      <c r="D35" s="13">
        <f t="shared" si="1"/>
        <v>46.010299956639813</v>
      </c>
      <c r="E35" s="13">
        <f t="shared" si="1"/>
        <v>46.010299956639813</v>
      </c>
      <c r="F35" s="13">
        <f t="shared" si="1"/>
        <v>46.010299956639813</v>
      </c>
      <c r="G35" s="13">
        <f t="shared" si="1"/>
        <v>46.010299956639813</v>
      </c>
      <c r="H35" s="48"/>
      <c r="I35" s="48"/>
    </row>
    <row r="36" spans="1:9" ht="15" x14ac:dyDescent="0.2">
      <c r="A36" s="88" t="s">
        <v>7</v>
      </c>
      <c r="B36" s="13">
        <v>100000000</v>
      </c>
      <c r="C36" s="13">
        <v>100000000</v>
      </c>
      <c r="D36" s="13">
        <v>100000000</v>
      </c>
      <c r="E36" s="13">
        <v>100000000</v>
      </c>
      <c r="F36" s="13">
        <v>100000000</v>
      </c>
      <c r="G36" s="13">
        <v>100000000</v>
      </c>
      <c r="H36" s="48"/>
      <c r="I36" s="48"/>
    </row>
    <row r="37" spans="1:9" ht="135" x14ac:dyDescent="0.2">
      <c r="A37" s="88" t="s">
        <v>41</v>
      </c>
      <c r="B37" s="13">
        <f>33</f>
        <v>33</v>
      </c>
      <c r="C37" s="13">
        <f>33</f>
        <v>33</v>
      </c>
      <c r="D37" s="13">
        <f>33</f>
        <v>33</v>
      </c>
      <c r="E37" s="13">
        <f>33</f>
        <v>33</v>
      </c>
      <c r="F37" s="13">
        <f>33</f>
        <v>33</v>
      </c>
      <c r="G37" s="13">
        <f>33</f>
        <v>33</v>
      </c>
      <c r="H37" s="48"/>
      <c r="I37" s="48"/>
    </row>
    <row r="38" spans="1:9" ht="45" x14ac:dyDescent="0.2">
      <c r="A38" s="88" t="s">
        <v>39</v>
      </c>
      <c r="B38" s="13">
        <f t="shared" ref="B38:G38" si="2">12*12*30000</f>
        <v>4320000</v>
      </c>
      <c r="C38" s="13">
        <f t="shared" si="2"/>
        <v>4320000</v>
      </c>
      <c r="D38" s="13">
        <f t="shared" si="2"/>
        <v>4320000</v>
      </c>
      <c r="E38" s="13">
        <f t="shared" si="2"/>
        <v>4320000</v>
      </c>
      <c r="F38" s="13">
        <f t="shared" si="2"/>
        <v>4320000</v>
      </c>
      <c r="G38" s="13">
        <f t="shared" si="2"/>
        <v>4320000</v>
      </c>
      <c r="H38" s="48"/>
      <c r="I38" s="48"/>
    </row>
    <row r="39" spans="1:9" ht="15" x14ac:dyDescent="0.2">
      <c r="A39" s="88" t="s">
        <v>250</v>
      </c>
      <c r="B39" s="13">
        <f t="shared" ref="B39:G39" si="3">B37+10*LOG10(B38/1000000)</f>
        <v>39.354837468149121</v>
      </c>
      <c r="C39" s="13">
        <f t="shared" si="3"/>
        <v>39.354837468149121</v>
      </c>
      <c r="D39" s="13">
        <f t="shared" si="3"/>
        <v>39.354837468149121</v>
      </c>
      <c r="E39" s="13">
        <f t="shared" si="3"/>
        <v>39.354837468149121</v>
      </c>
      <c r="F39" s="13">
        <f t="shared" si="3"/>
        <v>39.354837468149121</v>
      </c>
      <c r="G39" s="13">
        <f t="shared" si="3"/>
        <v>39.354837468149121</v>
      </c>
      <c r="H39" s="48"/>
      <c r="I39" s="48"/>
    </row>
    <row r="40" spans="1:9" ht="30" x14ac:dyDescent="0.2">
      <c r="A40" s="5" t="s">
        <v>8</v>
      </c>
      <c r="B40" s="13">
        <f t="shared" ref="B40:G40" si="4">B41-B42</f>
        <v>10.121212547196624</v>
      </c>
      <c r="C40" s="13">
        <f t="shared" si="4"/>
        <v>10.121212547196624</v>
      </c>
      <c r="D40" s="13">
        <f t="shared" si="4"/>
        <v>10.121212547196624</v>
      </c>
      <c r="E40" s="13">
        <f t="shared" si="4"/>
        <v>10.121212547196624</v>
      </c>
      <c r="F40" s="13">
        <f t="shared" si="4"/>
        <v>5.35</v>
      </c>
      <c r="G40" s="13">
        <f t="shared" si="4"/>
        <v>5.35</v>
      </c>
      <c r="H40" s="48"/>
      <c r="I40" s="48"/>
    </row>
    <row r="41" spans="1:9" ht="45" x14ac:dyDescent="0.2">
      <c r="A41" s="5" t="s">
        <v>9</v>
      </c>
      <c r="B41" s="13">
        <f t="shared" ref="B41:G41" si="5">B43+10*LOG10(B32/B33)</f>
        <v>12.771212547196624</v>
      </c>
      <c r="C41" s="13">
        <f t="shared" si="5"/>
        <v>12.771212547196624</v>
      </c>
      <c r="D41" s="13">
        <f t="shared" si="5"/>
        <v>12.771212547196624</v>
      </c>
      <c r="E41" s="13">
        <f t="shared" si="5"/>
        <v>12.771212547196624</v>
      </c>
      <c r="F41" s="13">
        <f t="shared" si="5"/>
        <v>8</v>
      </c>
      <c r="G41" s="13">
        <f t="shared" si="5"/>
        <v>8</v>
      </c>
      <c r="H41" s="48"/>
      <c r="I41" s="48"/>
    </row>
    <row r="42" spans="1:9" ht="30" x14ac:dyDescent="0.2">
      <c r="A42" s="5" t="s">
        <v>38</v>
      </c>
      <c r="B42" s="13">
        <v>2.65</v>
      </c>
      <c r="C42" s="13">
        <v>2.65</v>
      </c>
      <c r="D42" s="13">
        <v>2.65</v>
      </c>
      <c r="E42" s="13">
        <v>2.65</v>
      </c>
      <c r="F42" s="13">
        <v>2.65</v>
      </c>
      <c r="G42" s="13">
        <v>2.65</v>
      </c>
      <c r="H42" s="48"/>
      <c r="I42" s="48"/>
    </row>
    <row r="43" spans="1:9" ht="15" x14ac:dyDescent="0.2">
      <c r="A43" s="5" t="s">
        <v>10</v>
      </c>
      <c r="B43" s="13">
        <v>8</v>
      </c>
      <c r="C43" s="13">
        <v>8</v>
      </c>
      <c r="D43" s="13">
        <v>8</v>
      </c>
      <c r="E43" s="13">
        <v>8</v>
      </c>
      <c r="F43" s="13">
        <v>8</v>
      </c>
      <c r="G43" s="13">
        <v>8</v>
      </c>
      <c r="H43" s="48"/>
      <c r="I43" s="48"/>
    </row>
    <row r="44" spans="1:9" ht="30" x14ac:dyDescent="0.2">
      <c r="A44" s="5" t="s">
        <v>11</v>
      </c>
      <c r="B44" s="13">
        <f t="shared" ref="B44:G44" si="6">B45-B46</f>
        <v>10.061799739838872</v>
      </c>
      <c r="C44" s="13">
        <f t="shared" si="6"/>
        <v>10.061799739838872</v>
      </c>
      <c r="D44" s="13">
        <f t="shared" si="6"/>
        <v>10.061799739838872</v>
      </c>
      <c r="E44" s="13">
        <f t="shared" si="6"/>
        <v>10.061799739838872</v>
      </c>
      <c r="F44" s="13">
        <f t="shared" si="6"/>
        <v>18.061799739838872</v>
      </c>
      <c r="G44" s="13">
        <f t="shared" si="6"/>
        <v>18.061799739838872</v>
      </c>
      <c r="H44" s="48"/>
      <c r="I44" s="48"/>
    </row>
    <row r="45" spans="1:9" ht="30" x14ac:dyDescent="0.2">
      <c r="A45" s="5" t="s">
        <v>12</v>
      </c>
      <c r="B45" s="13">
        <f t="shared" ref="B45:G45" si="7">10*LOG10(B33/B34)</f>
        <v>18.061799739838872</v>
      </c>
      <c r="C45" s="13">
        <f t="shared" si="7"/>
        <v>18.061799739838872</v>
      </c>
      <c r="D45" s="13">
        <f t="shared" si="7"/>
        <v>18.061799739838872</v>
      </c>
      <c r="E45" s="13">
        <f t="shared" si="7"/>
        <v>18.061799739838872</v>
      </c>
      <c r="F45" s="13">
        <f t="shared" si="7"/>
        <v>18.061799739838872</v>
      </c>
      <c r="G45" s="13">
        <f t="shared" si="7"/>
        <v>18.061799739838872</v>
      </c>
      <c r="H45" s="48"/>
      <c r="I45" s="48"/>
    </row>
    <row r="46" spans="1:9" ht="30" x14ac:dyDescent="0.2">
      <c r="A46" s="5" t="s">
        <v>251</v>
      </c>
      <c r="B46" s="13">
        <f>8</f>
        <v>8</v>
      </c>
      <c r="C46" s="13">
        <f>8</f>
        <v>8</v>
      </c>
      <c r="D46" s="13">
        <f>8</f>
        <v>8</v>
      </c>
      <c r="E46" s="13">
        <f>8</f>
        <v>8</v>
      </c>
      <c r="F46" s="13">
        <v>0</v>
      </c>
      <c r="G46" s="13">
        <v>0</v>
      </c>
      <c r="H46" s="48"/>
      <c r="I46" s="48"/>
    </row>
    <row r="47" spans="1:9" ht="30" x14ac:dyDescent="0.2">
      <c r="A47" s="5" t="s">
        <v>13</v>
      </c>
      <c r="B47" s="13">
        <v>3</v>
      </c>
      <c r="C47" s="13">
        <v>3</v>
      </c>
      <c r="D47" s="13">
        <v>3</v>
      </c>
      <c r="E47" s="13">
        <v>3</v>
      </c>
      <c r="F47" s="13">
        <v>3</v>
      </c>
      <c r="G47" s="13">
        <v>3</v>
      </c>
      <c r="H47" s="48"/>
      <c r="I47" s="48"/>
    </row>
    <row r="48" spans="1:9" ht="15" x14ac:dyDescent="0.2">
      <c r="A48" s="5" t="s">
        <v>252</v>
      </c>
      <c r="B48" s="13">
        <f t="shared" ref="B48:G48" si="8">B39+B40+B44-B47</f>
        <v>56.537849755184624</v>
      </c>
      <c r="C48" s="13">
        <f t="shared" si="8"/>
        <v>56.537849755184624</v>
      </c>
      <c r="D48" s="13">
        <f t="shared" si="8"/>
        <v>56.537849755184624</v>
      </c>
      <c r="E48" s="13">
        <f t="shared" si="8"/>
        <v>56.537849755184624</v>
      </c>
      <c r="F48" s="13">
        <f t="shared" si="8"/>
        <v>59.766637207987998</v>
      </c>
      <c r="G48" s="13">
        <f t="shared" si="8"/>
        <v>59.766637207987998</v>
      </c>
      <c r="H48" s="48"/>
      <c r="I48" s="48"/>
    </row>
    <row r="49" spans="1:9" ht="15" x14ac:dyDescent="0.2">
      <c r="A49" s="87" t="s">
        <v>14</v>
      </c>
      <c r="B49" s="13"/>
      <c r="C49" s="13"/>
      <c r="D49" s="13"/>
      <c r="E49" s="13"/>
      <c r="F49" s="13"/>
      <c r="G49" s="13"/>
      <c r="H49" s="48"/>
      <c r="I49" s="48"/>
    </row>
    <row r="50" spans="1:9" ht="15" x14ac:dyDescent="0.2">
      <c r="A50" s="5" t="s">
        <v>40</v>
      </c>
      <c r="B50" s="13">
        <v>1</v>
      </c>
      <c r="C50" s="13">
        <v>1</v>
      </c>
      <c r="D50" s="13">
        <v>1</v>
      </c>
      <c r="E50" s="13">
        <v>1</v>
      </c>
      <c r="F50" s="13">
        <v>1</v>
      </c>
      <c r="G50" s="13">
        <v>1</v>
      </c>
      <c r="H50" s="48"/>
      <c r="I50" s="48"/>
    </row>
    <row r="51" spans="1:9" ht="30" x14ac:dyDescent="0.2">
      <c r="A51" s="5" t="s">
        <v>260</v>
      </c>
      <c r="B51" s="13" t="s">
        <v>25</v>
      </c>
      <c r="C51" s="13" t="s">
        <v>25</v>
      </c>
      <c r="D51" s="13" t="s">
        <v>25</v>
      </c>
      <c r="E51" s="13" t="s">
        <v>25</v>
      </c>
      <c r="F51" s="13" t="s">
        <v>25</v>
      </c>
      <c r="G51" s="13" t="s">
        <v>25</v>
      </c>
      <c r="H51" s="48"/>
      <c r="I51" s="48"/>
    </row>
    <row r="52" spans="1:9" ht="15" x14ac:dyDescent="0.2">
      <c r="A52" s="5" t="s">
        <v>202</v>
      </c>
      <c r="B52" s="13">
        <v>1</v>
      </c>
      <c r="C52" s="13">
        <v>1</v>
      </c>
      <c r="D52" s="13">
        <v>1</v>
      </c>
      <c r="E52" s="13">
        <v>1</v>
      </c>
      <c r="F52" s="13">
        <v>1</v>
      </c>
      <c r="G52" s="13">
        <v>1</v>
      </c>
      <c r="H52" s="48"/>
      <c r="I52" s="48"/>
    </row>
    <row r="53" spans="1:9" ht="30" x14ac:dyDescent="0.2">
      <c r="A53" s="5" t="s">
        <v>15</v>
      </c>
      <c r="B53" s="13">
        <f t="shared" ref="B53:G53" si="9">B54-B55</f>
        <v>0</v>
      </c>
      <c r="C53" s="13">
        <f t="shared" si="9"/>
        <v>0</v>
      </c>
      <c r="D53" s="13">
        <f t="shared" si="9"/>
        <v>0</v>
      </c>
      <c r="E53" s="13">
        <f t="shared" si="9"/>
        <v>0</v>
      </c>
      <c r="F53" s="13">
        <f t="shared" si="9"/>
        <v>0</v>
      </c>
      <c r="G53" s="13">
        <f t="shared" si="9"/>
        <v>0</v>
      </c>
      <c r="H53" s="48"/>
      <c r="I53" s="48"/>
    </row>
    <row r="54" spans="1:9" ht="45" x14ac:dyDescent="0.2">
      <c r="A54" s="5" t="s">
        <v>16</v>
      </c>
      <c r="B54" s="13">
        <f t="shared" ref="B54:G54" si="10">B56+10*LOG10(B50/B52)</f>
        <v>0</v>
      </c>
      <c r="C54" s="13">
        <f t="shared" si="10"/>
        <v>0</v>
      </c>
      <c r="D54" s="13">
        <f t="shared" si="10"/>
        <v>0</v>
      </c>
      <c r="E54" s="13">
        <f t="shared" si="10"/>
        <v>0</v>
      </c>
      <c r="F54" s="13">
        <f t="shared" si="10"/>
        <v>0</v>
      </c>
      <c r="G54" s="13">
        <f t="shared" si="10"/>
        <v>0</v>
      </c>
      <c r="H54" s="48"/>
      <c r="I54" s="48"/>
    </row>
    <row r="55" spans="1:9" ht="30" x14ac:dyDescent="0.2">
      <c r="A55" s="5" t="s">
        <v>37</v>
      </c>
      <c r="B55" s="13">
        <v>0</v>
      </c>
      <c r="C55" s="13">
        <v>0</v>
      </c>
      <c r="D55" s="13">
        <v>0</v>
      </c>
      <c r="E55" s="13">
        <v>0</v>
      </c>
      <c r="F55" s="13">
        <v>0</v>
      </c>
      <c r="G55" s="13">
        <v>0</v>
      </c>
      <c r="H55" s="48"/>
      <c r="I55" s="48"/>
    </row>
    <row r="56" spans="1:9" ht="15" x14ac:dyDescent="0.2">
      <c r="A56" s="5" t="s">
        <v>17</v>
      </c>
      <c r="B56" s="13">
        <v>0</v>
      </c>
      <c r="C56" s="13">
        <v>0</v>
      </c>
      <c r="D56" s="13">
        <v>0</v>
      </c>
      <c r="E56" s="13">
        <v>0</v>
      </c>
      <c r="F56" s="13">
        <v>0</v>
      </c>
      <c r="G56" s="13">
        <v>0</v>
      </c>
      <c r="H56" s="48"/>
      <c r="I56" s="48"/>
    </row>
    <row r="57" spans="1:9" ht="30" x14ac:dyDescent="0.2">
      <c r="A57" s="5" t="s">
        <v>18</v>
      </c>
      <c r="B57" s="13">
        <f t="shared" ref="B57:G57" si="11">B58-B59</f>
        <v>0</v>
      </c>
      <c r="C57" s="13">
        <f t="shared" si="11"/>
        <v>0</v>
      </c>
      <c r="D57" s="13">
        <f t="shared" si="11"/>
        <v>0</v>
      </c>
      <c r="E57" s="13">
        <f t="shared" si="11"/>
        <v>0</v>
      </c>
      <c r="F57" s="13">
        <f t="shared" si="11"/>
        <v>0</v>
      </c>
      <c r="G57" s="13">
        <f t="shared" si="11"/>
        <v>0</v>
      </c>
      <c r="H57" s="48"/>
      <c r="I57" s="48"/>
    </row>
    <row r="58" spans="1:9" ht="30" x14ac:dyDescent="0.2">
      <c r="A58" s="5" t="s">
        <v>19</v>
      </c>
      <c r="B58" s="13">
        <f>0</f>
        <v>0</v>
      </c>
      <c r="C58" s="13">
        <f>0</f>
        <v>0</v>
      </c>
      <c r="D58" s="13">
        <f>0</f>
        <v>0</v>
      </c>
      <c r="E58" s="13">
        <f>0</f>
        <v>0</v>
      </c>
      <c r="F58" s="13">
        <f>0</f>
        <v>0</v>
      </c>
      <c r="G58" s="13">
        <f>0</f>
        <v>0</v>
      </c>
      <c r="H58" s="48"/>
      <c r="I58" s="48"/>
    </row>
    <row r="59" spans="1:9" ht="30" x14ac:dyDescent="0.2">
      <c r="A59" s="5" t="s">
        <v>261</v>
      </c>
      <c r="B59" s="13">
        <v>0</v>
      </c>
      <c r="C59" s="13">
        <v>0</v>
      </c>
      <c r="D59" s="13">
        <v>0</v>
      </c>
      <c r="E59" s="13">
        <v>0</v>
      </c>
      <c r="F59" s="13">
        <v>0</v>
      </c>
      <c r="G59" s="13">
        <v>0</v>
      </c>
      <c r="H59" s="48"/>
      <c r="I59" s="48"/>
    </row>
    <row r="60" spans="1:9" ht="30" x14ac:dyDescent="0.2">
      <c r="A60" s="5" t="s">
        <v>20</v>
      </c>
      <c r="B60" s="13">
        <v>1</v>
      </c>
      <c r="C60" s="13">
        <v>1</v>
      </c>
      <c r="D60" s="13">
        <v>1</v>
      </c>
      <c r="E60" s="13">
        <v>1</v>
      </c>
      <c r="F60" s="13">
        <v>1</v>
      </c>
      <c r="G60" s="13">
        <v>1</v>
      </c>
      <c r="H60" s="49"/>
      <c r="I60" s="48"/>
    </row>
    <row r="61" spans="1:9" ht="15" x14ac:dyDescent="0.2">
      <c r="A61" s="5" t="s">
        <v>21</v>
      </c>
      <c r="B61" s="39">
        <v>15</v>
      </c>
      <c r="C61" s="39">
        <v>15</v>
      </c>
      <c r="D61" s="39">
        <v>15</v>
      </c>
      <c r="E61" s="39">
        <v>15</v>
      </c>
      <c r="F61" s="13">
        <v>15</v>
      </c>
      <c r="G61" s="13">
        <v>15</v>
      </c>
      <c r="H61" s="48"/>
      <c r="I61" s="48"/>
    </row>
    <row r="62" spans="1:9" ht="15" x14ac:dyDescent="0.2">
      <c r="A62" s="5" t="s">
        <v>22</v>
      </c>
      <c r="B62" s="10">
        <v>-174</v>
      </c>
      <c r="C62" s="10">
        <v>-174</v>
      </c>
      <c r="D62" s="10">
        <v>-174</v>
      </c>
      <c r="E62" s="10">
        <v>-174</v>
      </c>
      <c r="F62" s="10">
        <v>-174</v>
      </c>
      <c r="G62" s="10">
        <v>-174</v>
      </c>
      <c r="H62" s="48"/>
      <c r="I62" s="48"/>
    </row>
    <row r="63" spans="1:9" ht="15" x14ac:dyDescent="0.2">
      <c r="A63" s="5" t="s">
        <v>23</v>
      </c>
      <c r="B63" s="10">
        <v>-169.3</v>
      </c>
      <c r="C63" s="10">
        <v>-169.3</v>
      </c>
      <c r="D63" s="10">
        <v>-169.3</v>
      </c>
      <c r="E63" s="10">
        <v>-169.3</v>
      </c>
      <c r="F63" s="10">
        <v>-169.3</v>
      </c>
      <c r="G63" s="10">
        <v>-169.3</v>
      </c>
      <c r="H63" s="48"/>
      <c r="I63" s="48"/>
    </row>
    <row r="64" spans="1:9" ht="30" x14ac:dyDescent="0.2">
      <c r="A64" s="5" t="s">
        <v>254</v>
      </c>
      <c r="B64" s="14">
        <f t="shared" ref="B64:G64" si="12">10*LOG10(10^((B61+B62)/10)+10^(B63/10))</f>
        <v>-158.61250550354188</v>
      </c>
      <c r="C64" s="14">
        <f t="shared" si="12"/>
        <v>-158.61250550354188</v>
      </c>
      <c r="D64" s="14">
        <f t="shared" si="12"/>
        <v>-158.61250550354188</v>
      </c>
      <c r="E64" s="14">
        <f t="shared" si="12"/>
        <v>-158.61250550354188</v>
      </c>
      <c r="F64" s="14">
        <f t="shared" si="12"/>
        <v>-158.61250550354188</v>
      </c>
      <c r="G64" s="14">
        <f t="shared" si="12"/>
        <v>-158.61250550354188</v>
      </c>
      <c r="H64" s="48"/>
      <c r="I64" s="48"/>
    </row>
    <row r="65" spans="1:9" ht="15" x14ac:dyDescent="0.2">
      <c r="A65" s="5" t="s">
        <v>255</v>
      </c>
      <c r="B65" s="14">
        <f t="shared" ref="B65:G65" si="13">B64+10*LOG10(B38)</f>
        <v>-92.257668035392769</v>
      </c>
      <c r="C65" s="14">
        <f t="shared" si="13"/>
        <v>-92.257668035392769</v>
      </c>
      <c r="D65" s="14">
        <f t="shared" si="13"/>
        <v>-92.257668035392769</v>
      </c>
      <c r="E65" s="14">
        <f t="shared" si="13"/>
        <v>-92.257668035392769</v>
      </c>
      <c r="F65" s="14">
        <f t="shared" si="13"/>
        <v>-92.257668035392769</v>
      </c>
      <c r="G65" s="14">
        <f t="shared" si="13"/>
        <v>-92.257668035392769</v>
      </c>
      <c r="H65" s="48"/>
      <c r="I65" s="48"/>
    </row>
    <row r="66" spans="1:9" ht="15" x14ac:dyDescent="0.2">
      <c r="A66" s="5" t="s">
        <v>256</v>
      </c>
      <c r="B66" s="14">
        <v>0.31</v>
      </c>
      <c r="C66" s="14">
        <v>-3.4</v>
      </c>
      <c r="D66" s="14">
        <v>0.31</v>
      </c>
      <c r="E66" s="14">
        <v>-3.4</v>
      </c>
      <c r="F66" s="14">
        <v>0.31</v>
      </c>
      <c r="G66" s="14">
        <v>-3.4</v>
      </c>
      <c r="H66" s="48"/>
      <c r="I66" s="48"/>
    </row>
    <row r="67" spans="1:9" ht="15" x14ac:dyDescent="0.2">
      <c r="A67" s="5" t="s">
        <v>26</v>
      </c>
      <c r="B67" s="14">
        <v>2</v>
      </c>
      <c r="C67" s="14">
        <v>2</v>
      </c>
      <c r="D67" s="14">
        <v>2</v>
      </c>
      <c r="E67" s="14">
        <v>2</v>
      </c>
      <c r="F67" s="14">
        <v>2</v>
      </c>
      <c r="G67" s="14">
        <v>2</v>
      </c>
      <c r="H67" s="48"/>
      <c r="I67" s="48"/>
    </row>
    <row r="68" spans="1:9" ht="30" x14ac:dyDescent="0.2">
      <c r="A68" s="5" t="s">
        <v>27</v>
      </c>
      <c r="B68" s="14">
        <v>0</v>
      </c>
      <c r="C68" s="14">
        <v>0</v>
      </c>
      <c r="D68" s="14">
        <v>0</v>
      </c>
      <c r="E68" s="14">
        <v>0</v>
      </c>
      <c r="F68" s="14">
        <v>0</v>
      </c>
      <c r="G68" s="14">
        <v>0</v>
      </c>
      <c r="H68" s="48"/>
      <c r="I68" s="48"/>
    </row>
    <row r="69" spans="1:9" ht="15" x14ac:dyDescent="0.2">
      <c r="A69" s="5" t="s">
        <v>257</v>
      </c>
      <c r="B69" s="14">
        <f t="shared" ref="B69:G69" si="14">B65+B66+B67-B68</f>
        <v>-89.947668035392766</v>
      </c>
      <c r="C69" s="14">
        <f t="shared" si="14"/>
        <v>-93.657668035392774</v>
      </c>
      <c r="D69" s="14">
        <f t="shared" si="14"/>
        <v>-89.947668035392766</v>
      </c>
      <c r="E69" s="14">
        <f t="shared" si="14"/>
        <v>-93.657668035392774</v>
      </c>
      <c r="F69" s="14">
        <f t="shared" si="14"/>
        <v>-89.947668035392766</v>
      </c>
      <c r="G69" s="14">
        <f t="shared" si="14"/>
        <v>-93.657668035392774</v>
      </c>
      <c r="H69" s="48"/>
      <c r="I69" s="48"/>
    </row>
    <row r="70" spans="1:9" ht="15" x14ac:dyDescent="0.2">
      <c r="A70" s="5" t="s">
        <v>262</v>
      </c>
      <c r="B70" s="14">
        <f t="shared" ref="B70:G70" si="15">B39-B69+B44+B57</f>
        <v>139.36430524338076</v>
      </c>
      <c r="C70" s="14">
        <f t="shared" si="15"/>
        <v>143.07430524338076</v>
      </c>
      <c r="D70" s="14">
        <f t="shared" si="15"/>
        <v>139.36430524338076</v>
      </c>
      <c r="E70" s="14">
        <f t="shared" si="15"/>
        <v>143.07430524338076</v>
      </c>
      <c r="F70" s="14">
        <f t="shared" si="15"/>
        <v>147.36430524338076</v>
      </c>
      <c r="G70" s="14">
        <f t="shared" si="15"/>
        <v>151.07430524338076</v>
      </c>
      <c r="H70" s="48"/>
      <c r="I70" s="48"/>
    </row>
    <row r="71" spans="1:9" s="16" customFormat="1" ht="28.5" x14ac:dyDescent="0.2">
      <c r="A71" s="15" t="s">
        <v>44</v>
      </c>
      <c r="B71" s="52">
        <f t="shared" ref="B71:G71" si="16">B48+B53+B57-B60-B69</f>
        <v>145.48551779057738</v>
      </c>
      <c r="C71" s="52">
        <f t="shared" si="16"/>
        <v>149.19551779057741</v>
      </c>
      <c r="D71" s="52">
        <f t="shared" si="16"/>
        <v>145.48551779057738</v>
      </c>
      <c r="E71" s="52">
        <f t="shared" si="16"/>
        <v>149.19551779057741</v>
      </c>
      <c r="F71" s="53">
        <f t="shared" si="16"/>
        <v>148.71430524338075</v>
      </c>
      <c r="G71" s="53">
        <f t="shared" si="16"/>
        <v>152.42430524338079</v>
      </c>
      <c r="H71" s="50"/>
      <c r="I71" s="50"/>
    </row>
    <row r="72" spans="1:9" ht="15" x14ac:dyDescent="0.2">
      <c r="A72" s="26" t="s">
        <v>28</v>
      </c>
      <c r="B72" s="14"/>
      <c r="C72" s="14"/>
      <c r="D72" s="14"/>
      <c r="E72" s="14"/>
      <c r="F72" s="14"/>
      <c r="G72" s="14"/>
      <c r="H72" s="48"/>
      <c r="I72" s="48"/>
    </row>
    <row r="73" spans="1:9" ht="30" x14ac:dyDescent="0.2">
      <c r="A73" s="3" t="s">
        <v>29</v>
      </c>
      <c r="B73" s="14">
        <v>7.56</v>
      </c>
      <c r="C73" s="14">
        <v>7.56</v>
      </c>
      <c r="D73" s="14">
        <v>7.56</v>
      </c>
      <c r="E73" s="14">
        <v>7.56</v>
      </c>
      <c r="F73" s="14">
        <v>8.4499999999999993</v>
      </c>
      <c r="G73" s="14">
        <v>8.4499999999999993</v>
      </c>
      <c r="H73" s="48"/>
      <c r="I73" s="48"/>
    </row>
    <row r="74" spans="1:9" ht="15" x14ac:dyDescent="0.2">
      <c r="A74" s="2" t="s">
        <v>30</v>
      </c>
      <c r="B74" s="14">
        <v>0</v>
      </c>
      <c r="C74" s="14">
        <v>0</v>
      </c>
      <c r="D74" s="14">
        <v>0</v>
      </c>
      <c r="E74" s="14">
        <v>0</v>
      </c>
      <c r="F74" s="14">
        <v>0</v>
      </c>
      <c r="G74" s="14">
        <v>0</v>
      </c>
      <c r="H74" s="48"/>
      <c r="I74" s="48"/>
    </row>
    <row r="75" spans="1:9" ht="15" x14ac:dyDescent="0.2">
      <c r="A75" s="2" t="s">
        <v>31</v>
      </c>
      <c r="B75" s="14">
        <v>26.25</v>
      </c>
      <c r="C75" s="14">
        <v>26.25</v>
      </c>
      <c r="D75" s="14">
        <v>26.25</v>
      </c>
      <c r="E75" s="14">
        <v>26.25</v>
      </c>
      <c r="F75" s="14">
        <v>12.5</v>
      </c>
      <c r="G75" s="14">
        <v>12.5</v>
      </c>
      <c r="H75" s="48"/>
      <c r="I75" s="48"/>
    </row>
    <row r="76" spans="1:9" ht="15" x14ac:dyDescent="0.2">
      <c r="A76" s="2" t="s">
        <v>32</v>
      </c>
      <c r="B76" s="14">
        <v>0</v>
      </c>
      <c r="C76" s="14">
        <v>0</v>
      </c>
      <c r="D76" s="14">
        <v>0</v>
      </c>
      <c r="E76" s="14">
        <v>0</v>
      </c>
      <c r="F76" s="14">
        <v>0</v>
      </c>
      <c r="G76" s="14">
        <v>0</v>
      </c>
      <c r="H76" s="48"/>
      <c r="I76" s="48"/>
    </row>
    <row r="77" spans="1:9" ht="15" x14ac:dyDescent="0.2">
      <c r="A77" s="2" t="s">
        <v>33</v>
      </c>
      <c r="B77" s="14">
        <f t="shared" ref="B77:G77" si="17">B71-B73+B74-B75+B76</f>
        <v>111.67551779057737</v>
      </c>
      <c r="C77" s="14">
        <f t="shared" si="17"/>
        <v>115.38551779057741</v>
      </c>
      <c r="D77" s="14">
        <f t="shared" si="17"/>
        <v>111.67551779057737</v>
      </c>
      <c r="E77" s="14">
        <f t="shared" si="17"/>
        <v>115.38551779057741</v>
      </c>
      <c r="F77" s="14">
        <f t="shared" si="17"/>
        <v>127.76430524338076</v>
      </c>
      <c r="G77" s="14">
        <f t="shared" si="17"/>
        <v>131.4743052433808</v>
      </c>
      <c r="H77" s="48"/>
      <c r="I77" s="48"/>
    </row>
    <row r="78" spans="1:9" ht="15" x14ac:dyDescent="0.2">
      <c r="A78" s="46" t="s">
        <v>34</v>
      </c>
      <c r="B78" s="14"/>
      <c r="C78" s="14"/>
      <c r="D78" s="14"/>
      <c r="E78" s="14"/>
      <c r="F78" s="14"/>
      <c r="G78" s="14"/>
      <c r="H78" s="48"/>
      <c r="I78" s="48"/>
    </row>
    <row r="79" spans="1:9" ht="30" x14ac:dyDescent="0.2">
      <c r="A79" s="47" t="s">
        <v>35</v>
      </c>
      <c r="B79" s="14">
        <f>10^((B77-161.04+7.1*LOG10(20)-7.5*LOG10(20)+(24.37-3.7*(20/B8)^2)*LOG10(B8)-20*LOG10(B7)+(3.2*(LOG10(17.625))^2-4.97)+0.6*(B9-1.5))/(43.42-3.1*LOG10(B8))+3)</f>
        <v>198.73634756536936</v>
      </c>
      <c r="C79" s="14">
        <f>10^((C77-161.04+7.1*LOG10(20)-7.5*LOG10(20)+(24.37-3.7*(20/C8)^2)*LOG10(C8)-20*LOG10(C7)+(3.2*(LOG10(17.625))^2-4.97)+0.6*(C9-1.5))/(43.42-3.1*LOG10(C8))+3)</f>
        <v>247.28357085069817</v>
      </c>
      <c r="D79" s="14">
        <f>10^((D77-161.04+7.1*LOG10(20)-7.5*LOG10(20)+(24.37-3.7*(20/D8)^2)*LOG10(D8)-20*LOG10(D7)+(3.2*(LOG10(17.625))^2-4.97)+0.6*(D9-1.5))/(43.42-3.1*LOG10(D8))+3)</f>
        <v>159.42171600184503</v>
      </c>
      <c r="E79" s="14">
        <f>10^((E77-161.04+7.1*LOG10(20)-7.5*LOG10(20)+(24.37-3.7*(20/E8)^2)*LOG10(E8)-20*LOG10(E7)+(3.2*(LOG10(17.625))^2-4.97)+0.6*(E9-1.5))/(43.42-3.1*LOG10(E8))+3)</f>
        <v>198.3651792288029</v>
      </c>
      <c r="F79" s="14">
        <f>10^((F77-161.04+7.1*LOG10(20)-7.5*LOG10(5)+(24.37-3.7*(5/F8)^2)*LOG10(F8)-20*LOG10(F7)+(3.2*(LOG10(17.625))^2-4.97)+0.6*(F9-1.5))/(43.42-3.1*LOG10(F8))+3)</f>
        <v>1964.4401454478775</v>
      </c>
      <c r="G79" s="14">
        <f>10^((G77-161.04+7.1*LOG10(20)-7.5*LOG10(5)+(24.37-3.7*(5/G8)^2)*LOG10(G8)-20*LOG10(G7)+(3.2*(LOG10(17.625))^2-4.97)+0.6*(G9-1.5))/(43.42-3.1*LOG10(G8))+3)</f>
        <v>2450.5847330235706</v>
      </c>
      <c r="H79" s="48"/>
      <c r="I79" s="48"/>
    </row>
    <row r="81" spans="6:6" x14ac:dyDescent="0.2">
      <c r="F81" s="24"/>
    </row>
    <row r="82" spans="6:6" x14ac:dyDescent="0.2">
      <c r="F82" s="24"/>
    </row>
    <row r="83" spans="6:6" x14ac:dyDescent="0.2">
      <c r="F83" s="24"/>
    </row>
  </sheetData>
  <phoneticPr fontId="4" type="noConversion"/>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10FD6D9-8416-40DF-B166-7BD1F003405E}">
          <x14:formula1>
            <xm:f>'General Notes'!$A$33:$A$35</xm:f>
          </x14:formula1>
          <xm:sqref>B4:I4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文档" ma:contentTypeID="0x01010057CC4845EE989D469C4AF99498678D58" ma:contentTypeVersion="3" ma:contentTypeDescription="新建文档。" ma:contentTypeScope="" ma:versionID="44d3e1a13264667d893dedbd6296ef33">
  <xsd:schema xmlns:xsd="http://www.w3.org/2001/XMLSchema" xmlns:xs="http://www.w3.org/2001/XMLSchema" xmlns:p="http://schemas.microsoft.com/office/2006/metadata/properties" xmlns:ns2="1c248485-b98a-4513-a581-ff7cb1688d78" xmlns:ns3="98194d48-cc26-4b7e-909f-baa95c83abfa" targetNamespace="http://schemas.microsoft.com/office/2006/metadata/properties" ma:root="true" ma:fieldsID="d762cf83ec037ad6e143b96299c38367" ns2:_="" ns3:_="">
    <xsd:import namespace="1c248485-b98a-4513-a581-ff7cb1688d78"/>
    <xsd:import namespace="98194d48-cc26-4b7e-909f-baa95c83abfa"/>
    <xsd:element name="properties">
      <xsd:complexType>
        <xsd:sequence>
          <xsd:element name="documentManagement">
            <xsd:complexType>
              <xsd:all>
                <xsd:element ref="ns2:SharedWithUsers" minOccurs="0"/>
                <xsd:element ref="ns2:SharedWithDetails" minOccurs="0"/>
                <xsd:element ref="ns3:_x6587__x7a3f_dead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248485-b98a-4513-a581-ff7cb1688d78" elementFormDefault="qualified">
    <xsd:import namespace="http://schemas.microsoft.com/office/2006/documentManagement/types"/>
    <xsd:import namespace="http://schemas.microsoft.com/office/infopath/2007/PartnerControls"/>
    <xsd:element name="SharedWithUsers" ma:index="8" nillable="true" ma:displayName="共享对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享对象详细信息"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194d48-cc26-4b7e-909f-baa95c83abfa" elementFormDefault="qualified">
    <xsd:import namespace="http://schemas.microsoft.com/office/2006/documentManagement/types"/>
    <xsd:import namespace="http://schemas.microsoft.com/office/infopath/2007/PartnerControls"/>
    <xsd:element name="_x6587__x7a3f_deadline" ma:index="10" nillable="true" ma:displayName="文稿deadline" ma:description="文稿上传截止时间" ma:internalName="_x6587__x7a3f_deadlin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87__x7a3f_deadline xmlns="98194d48-cc26-4b7e-909f-baa95c83abfa" xsi:nil="true"/>
  </documentManagement>
</p:properties>
</file>

<file path=customXml/itemProps1.xml><?xml version="1.0" encoding="utf-8"?>
<ds:datastoreItem xmlns:ds="http://schemas.openxmlformats.org/officeDocument/2006/customXml" ds:itemID="{4026BE3A-ED18-48C9-B280-B3B2A28270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248485-b98a-4513-a581-ff7cb1688d78"/>
    <ds:schemaRef ds:uri="98194d48-cc26-4b7e-909f-baa95c83ab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0A0D74-E913-412D-8E67-6C478153D7C8}">
  <ds:schemaRefs>
    <ds:schemaRef ds:uri="http://schemas.microsoft.com/sharepoint/v3/contenttype/forms"/>
  </ds:schemaRefs>
</ds:datastoreItem>
</file>

<file path=customXml/itemProps3.xml><?xml version="1.0" encoding="utf-8"?>
<ds:datastoreItem xmlns:ds="http://schemas.openxmlformats.org/officeDocument/2006/customXml" ds:itemID="{FE62219E-CD6E-466D-B1C3-F4C4121513F5}">
  <ds:schemaRefs>
    <ds:schemaRef ds:uri="98194d48-cc26-4b7e-909f-baa95c83abfa"/>
    <ds:schemaRef ds:uri="http://schemas.microsoft.com/office/2006/metadata/properties"/>
    <ds:schemaRef ds:uri="http://purl.org/dc/elements/1.1/"/>
    <ds:schemaRef ds:uri="http://schemas.microsoft.com/office/2006/documentManagement/types"/>
    <ds:schemaRef ds:uri="1c248485-b98a-4513-a581-ff7cb1688d78"/>
    <ds:schemaRef ds:uri="http://schemas.openxmlformats.org/package/2006/metadata/core-properties"/>
    <ds:schemaRef ds:uri="http://purl.org/dc/dcmitype/"/>
    <ds:schemaRef ds:uri="http://purl.org/dc/term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General Notes</vt:lpstr>
      <vt:lpstr>Common Assumptions</vt:lpstr>
      <vt:lpstr>Ref NR Channel</vt:lpstr>
      <vt:lpstr>LP-WUS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2022-09-23T02:30:33Z</dcterms:created>
  <dcterms:modified xsi:type="dcterms:W3CDTF">2022-11-23T12:19:43Z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0x01010057CC4845EE989D469C4AF99498678D58</vt:lpwstr>
  </property>
</Properties>
</file>