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ricsson.sharepoint.com/sites/swea/Shared Documents/SWEA RAN Groups/RAN1/RAN1 meetings/RAN1_109-e Emeeting/Contributions/9.06 Rel-18 RedCap/Link budget spreadsheet templates/"/>
    </mc:Choice>
  </mc:AlternateContent>
  <xr:revisionPtr revIDLastSave="2318" documentId="13_ncr:1_{A844DDE8-0C77-4F38-B0D2-D8F4CE51FB22}" xr6:coauthVersionLast="47" xr6:coauthVersionMax="47" xr10:uidLastSave="{F55149E8-D5B4-4E3F-BD6A-641C9F806182}"/>
  <bookViews>
    <workbookView xWindow="-120" yWindow="-120" windowWidth="29040" windowHeight="15840" tabRatio="774" xr2:uid="{00000000-000D-0000-FFFF-FFFF00000000}"/>
  </bookViews>
  <sheets>
    <sheet name="PBCH" sheetId="56" r:id="rId1"/>
    <sheet name="PDCCH CSS" sheetId="51" r:id="rId2"/>
    <sheet name="SIB1" sheetId="62" r:id="rId3"/>
    <sheet name="PRACH B4" sheetId="57" r:id="rId4"/>
    <sheet name="PRACH C2" sheetId="61" r:id="rId5"/>
    <sheet name="Msg2" sheetId="52" r:id="rId6"/>
    <sheet name="Msg3" sheetId="54" r:id="rId7"/>
    <sheet name="Msg4" sheetId="53" r:id="rId8"/>
    <sheet name="PDCCH USS" sheetId="32" r:id="rId9"/>
    <sheet name="PDSCH" sheetId="46" r:id="rId10"/>
    <sheet name="PUSCH" sheetId="50" r:id="rId11"/>
    <sheet name="PUCCH 2 bits" sheetId="47" r:id="rId12"/>
    <sheet name="PUCCH 11 bits" sheetId="48" r:id="rId13"/>
    <sheet name="PUCCH 22 bits" sheetId="4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52" l="1"/>
  <c r="E17" i="52" s="1"/>
  <c r="E26" i="52" s="1"/>
  <c r="E40" i="52"/>
  <c r="E44" i="52" s="1"/>
  <c r="E51" i="52" s="1"/>
  <c r="E30" i="52"/>
  <c r="E18" i="52"/>
  <c r="E16" i="52"/>
  <c r="E53" i="52" l="1"/>
  <c r="D42" i="62" l="1"/>
  <c r="D17" i="62" s="1"/>
  <c r="D26" i="62" s="1"/>
  <c r="D40" i="62"/>
  <c r="D44" i="62" s="1"/>
  <c r="D51" i="62" s="1"/>
  <c r="D30" i="62"/>
  <c r="D18" i="62"/>
  <c r="D16" i="62"/>
  <c r="D53" i="62" l="1"/>
  <c r="F42" i="62"/>
  <c r="F17" i="62" s="1"/>
  <c r="F40" i="62"/>
  <c r="F44" i="62" s="1"/>
  <c r="F51" i="62" s="1"/>
  <c r="F30" i="62"/>
  <c r="F18" i="62"/>
  <c r="F16" i="62"/>
  <c r="D41" i="32"/>
  <c r="E42" i="53"/>
  <c r="E17" i="53" s="1"/>
  <c r="E40" i="53"/>
  <c r="E30" i="53"/>
  <c r="E18" i="53"/>
  <c r="E16" i="53"/>
  <c r="H41" i="51"/>
  <c r="H17" i="51" s="1"/>
  <c r="H25" i="51" s="1"/>
  <c r="H39" i="51"/>
  <c r="H30" i="51"/>
  <c r="H18" i="51"/>
  <c r="H16" i="51"/>
  <c r="F41" i="32"/>
  <c r="F39" i="32"/>
  <c r="F43" i="32" s="1"/>
  <c r="F50" i="32" s="1"/>
  <c r="F30" i="32"/>
  <c r="F18" i="32"/>
  <c r="F17" i="32"/>
  <c r="F16" i="32"/>
  <c r="E41" i="32"/>
  <c r="E39" i="32"/>
  <c r="E43" i="32" s="1"/>
  <c r="E50" i="32" s="1"/>
  <c r="E30" i="32"/>
  <c r="E18" i="32"/>
  <c r="E17" i="32"/>
  <c r="E16" i="32"/>
  <c r="F41" i="51"/>
  <c r="F17" i="51" s="1"/>
  <c r="G41" i="51"/>
  <c r="G17" i="51" s="1"/>
  <c r="G39" i="51"/>
  <c r="G30" i="51"/>
  <c r="G18" i="51"/>
  <c r="G16" i="51"/>
  <c r="F39" i="51"/>
  <c r="F30" i="51"/>
  <c r="F18" i="51"/>
  <c r="F16" i="51"/>
  <c r="E41" i="51"/>
  <c r="E17" i="51" s="1"/>
  <c r="E39" i="51"/>
  <c r="E30" i="51"/>
  <c r="E18" i="51"/>
  <c r="E16" i="51"/>
  <c r="C42" i="62"/>
  <c r="C17" i="62" s="1"/>
  <c r="B42" i="62"/>
  <c r="B17" i="62" s="1"/>
  <c r="E42" i="62"/>
  <c r="E17" i="62" s="1"/>
  <c r="E40" i="62"/>
  <c r="C40" i="62"/>
  <c r="B40" i="62"/>
  <c r="E30" i="62"/>
  <c r="C30" i="62"/>
  <c r="B30" i="62"/>
  <c r="E18" i="62"/>
  <c r="C18" i="62"/>
  <c r="B18" i="62"/>
  <c r="E16" i="62"/>
  <c r="C16" i="62"/>
  <c r="B16" i="62"/>
  <c r="C43" i="61"/>
  <c r="C50" i="61" s="1"/>
  <c r="D41" i="61"/>
  <c r="C41" i="61"/>
  <c r="B41" i="61"/>
  <c r="D39" i="61"/>
  <c r="C39" i="61"/>
  <c r="B39" i="61"/>
  <c r="B43" i="61" s="1"/>
  <c r="B50" i="61" s="1"/>
  <c r="D30" i="61"/>
  <c r="C30" i="61"/>
  <c r="B30" i="61"/>
  <c r="D18" i="61"/>
  <c r="D25" i="61" s="1"/>
  <c r="C18" i="61"/>
  <c r="C25" i="61" s="1"/>
  <c r="B18" i="61"/>
  <c r="B25" i="61" s="1"/>
  <c r="D41" i="57"/>
  <c r="B41" i="57"/>
  <c r="C41" i="57"/>
  <c r="B42" i="53"/>
  <c r="C42" i="46"/>
  <c r="C42" i="53"/>
  <c r="E25" i="32" l="1"/>
  <c r="E52" i="32" s="1"/>
  <c r="F25" i="32"/>
  <c r="F52" i="32"/>
  <c r="F25" i="51"/>
  <c r="H43" i="51"/>
  <c r="H50" i="51" s="1"/>
  <c r="H52" i="51" s="1"/>
  <c r="F26" i="62"/>
  <c r="F53" i="62" s="1"/>
  <c r="D43" i="61"/>
  <c r="D50" i="61" s="1"/>
  <c r="D52" i="61" s="1"/>
  <c r="B52" i="61"/>
  <c r="C44" i="62"/>
  <c r="C51" i="62" s="1"/>
  <c r="E26" i="53"/>
  <c r="E44" i="53"/>
  <c r="E51" i="53" s="1"/>
  <c r="B44" i="62"/>
  <c r="B51" i="62" s="1"/>
  <c r="E44" i="62"/>
  <c r="E51" i="62" s="1"/>
  <c r="G43" i="51"/>
  <c r="G50" i="51" s="1"/>
  <c r="E43" i="51"/>
  <c r="E50" i="51" s="1"/>
  <c r="G25" i="51"/>
  <c r="F43" i="51"/>
  <c r="F50" i="51" s="1"/>
  <c r="E25" i="51"/>
  <c r="E52" i="51" s="1"/>
  <c r="B26" i="62"/>
  <c r="B53" i="62" s="1"/>
  <c r="E26" i="62"/>
  <c r="C26" i="62"/>
  <c r="C52" i="61"/>
  <c r="B42" i="46"/>
  <c r="D16" i="51"/>
  <c r="D41" i="51"/>
  <c r="D17" i="51" s="1"/>
  <c r="B39" i="51"/>
  <c r="F52" i="51" l="1"/>
  <c r="G52" i="51"/>
  <c r="C53" i="62"/>
  <c r="E53" i="53"/>
  <c r="E53" i="62"/>
  <c r="C18" i="57"/>
  <c r="C25" i="57" s="1"/>
  <c r="C41" i="49"/>
  <c r="C39" i="49"/>
  <c r="C43" i="49" s="1"/>
  <c r="C50" i="49" s="1"/>
  <c r="C30" i="49"/>
  <c r="C18" i="49"/>
  <c r="C25" i="49" s="1"/>
  <c r="C41" i="48"/>
  <c r="C39" i="48"/>
  <c r="C43" i="48" s="1"/>
  <c r="C50" i="48" s="1"/>
  <c r="C30" i="48"/>
  <c r="C18" i="48"/>
  <c r="C25" i="48" s="1"/>
  <c r="C41" i="47"/>
  <c r="C39" i="47"/>
  <c r="C30" i="47"/>
  <c r="C18" i="47"/>
  <c r="C25" i="47" s="1"/>
  <c r="D42" i="53"/>
  <c r="C40" i="53"/>
  <c r="C44" i="53" s="1"/>
  <c r="C51" i="53" s="1"/>
  <c r="C30" i="53"/>
  <c r="C18" i="53"/>
  <c r="C17" i="53"/>
  <c r="C16" i="53"/>
  <c r="C42" i="52"/>
  <c r="C17" i="52" s="1"/>
  <c r="C40" i="52"/>
  <c r="C30" i="52"/>
  <c r="C18" i="52"/>
  <c r="C16" i="52"/>
  <c r="D42" i="46"/>
  <c r="C40" i="46"/>
  <c r="C44" i="46" s="1"/>
  <c r="C51" i="46" s="1"/>
  <c r="C30" i="46"/>
  <c r="C18" i="46"/>
  <c r="C17" i="46"/>
  <c r="C16" i="46"/>
  <c r="C41" i="32"/>
  <c r="C17" i="32" s="1"/>
  <c r="C39" i="32"/>
  <c r="C43" i="32" s="1"/>
  <c r="C50" i="32" s="1"/>
  <c r="C30" i="32"/>
  <c r="C18" i="32"/>
  <c r="C16" i="32"/>
  <c r="D42" i="56"/>
  <c r="C41" i="51"/>
  <c r="C17" i="51" s="1"/>
  <c r="C39" i="51"/>
  <c r="C30" i="51"/>
  <c r="C18" i="51"/>
  <c r="C16" i="51"/>
  <c r="C42" i="56"/>
  <c r="C17" i="56" s="1"/>
  <c r="C26" i="56" s="1"/>
  <c r="C40" i="56"/>
  <c r="C44" i="56" s="1"/>
  <c r="C51" i="56" s="1"/>
  <c r="C30" i="56"/>
  <c r="C18" i="56"/>
  <c r="C16" i="56"/>
  <c r="C39" i="57"/>
  <c r="C30" i="57"/>
  <c r="C42" i="54"/>
  <c r="C40" i="54"/>
  <c r="C44" i="54" s="1"/>
  <c r="C51" i="54" s="1"/>
  <c r="C30" i="54"/>
  <c r="C18" i="54"/>
  <c r="C26" i="54" s="1"/>
  <c r="D42" i="50"/>
  <c r="D40" i="50"/>
  <c r="D44" i="50" s="1"/>
  <c r="D51" i="50" s="1"/>
  <c r="D30" i="50"/>
  <c r="D18" i="50"/>
  <c r="D26" i="50" s="1"/>
  <c r="C42" i="50"/>
  <c r="C40" i="50"/>
  <c r="C30" i="50"/>
  <c r="C18" i="50"/>
  <c r="C26" i="50" s="1"/>
  <c r="C43" i="47" l="1"/>
  <c r="C50" i="47" s="1"/>
  <c r="C52" i="47" s="1"/>
  <c r="C26" i="53"/>
  <c r="C53" i="53" s="1"/>
  <c r="C43" i="51"/>
  <c r="C50" i="51" s="1"/>
  <c r="C44" i="52"/>
  <c r="C51" i="52" s="1"/>
  <c r="C43" i="57"/>
  <c r="C50" i="57" s="1"/>
  <c r="C52" i="49"/>
  <c r="C52" i="48"/>
  <c r="C26" i="52"/>
  <c r="C26" i="46"/>
  <c r="C53" i="46" s="1"/>
  <c r="C25" i="32"/>
  <c r="C52" i="32" s="1"/>
  <c r="C25" i="51"/>
  <c r="C53" i="56"/>
  <c r="C53" i="54"/>
  <c r="D53" i="50"/>
  <c r="C44" i="50"/>
  <c r="C51" i="50" s="1"/>
  <c r="C53" i="52" l="1"/>
  <c r="C52" i="51"/>
  <c r="C52" i="57"/>
  <c r="C53" i="50"/>
  <c r="D39" i="57" l="1"/>
  <c r="D43" i="57" s="1"/>
  <c r="D50" i="57" s="1"/>
  <c r="B39" i="57"/>
  <c r="B43" i="57" s="1"/>
  <c r="B50" i="57" s="1"/>
  <c r="D30" i="57"/>
  <c r="B30" i="57"/>
  <c r="D18" i="57"/>
  <c r="D25" i="57" s="1"/>
  <c r="B18" i="57"/>
  <c r="B25" i="57" s="1"/>
  <c r="D17" i="56"/>
  <c r="B42" i="56"/>
  <c r="B17" i="56" s="1"/>
  <c r="D40" i="56"/>
  <c r="D44" i="56" s="1"/>
  <c r="D51" i="56" s="1"/>
  <c r="B40" i="56"/>
  <c r="D30" i="56"/>
  <c r="B30" i="56"/>
  <c r="D18" i="56"/>
  <c r="B18" i="56"/>
  <c r="D16" i="56"/>
  <c r="B16" i="56"/>
  <c r="D42" i="54"/>
  <c r="B42" i="54"/>
  <c r="D40" i="54"/>
  <c r="B40" i="54"/>
  <c r="D30" i="54"/>
  <c r="B30" i="54"/>
  <c r="D18" i="54"/>
  <c r="D26" i="54" s="1"/>
  <c r="B18" i="54"/>
  <c r="B26" i="54" s="1"/>
  <c r="D17" i="53"/>
  <c r="B17" i="53"/>
  <c r="D40" i="53"/>
  <c r="B40" i="53"/>
  <c r="B44" i="53" s="1"/>
  <c r="B51" i="53" s="1"/>
  <c r="D30" i="53"/>
  <c r="B30" i="53"/>
  <c r="D18" i="53"/>
  <c r="B18" i="53"/>
  <c r="D16" i="53"/>
  <c r="B16" i="53"/>
  <c r="D42" i="52"/>
  <c r="D17" i="52" s="1"/>
  <c r="B42" i="52"/>
  <c r="B17" i="52" s="1"/>
  <c r="D40" i="52"/>
  <c r="B40" i="52"/>
  <c r="D30" i="52"/>
  <c r="B30" i="52"/>
  <c r="D18" i="52"/>
  <c r="B18" i="52"/>
  <c r="D16" i="52"/>
  <c r="B16" i="52"/>
  <c r="B41" i="51"/>
  <c r="D39" i="51"/>
  <c r="D30" i="51"/>
  <c r="B30" i="51"/>
  <c r="D18" i="51"/>
  <c r="B18" i="51"/>
  <c r="B16" i="51"/>
  <c r="B42" i="50"/>
  <c r="B40" i="50"/>
  <c r="B30" i="50"/>
  <c r="B18" i="50"/>
  <c r="B26" i="50" s="1"/>
  <c r="D41" i="49"/>
  <c r="B41" i="49"/>
  <c r="D39" i="49"/>
  <c r="B39" i="49"/>
  <c r="D30" i="49"/>
  <c r="B30" i="49"/>
  <c r="D18" i="49"/>
  <c r="D25" i="49" s="1"/>
  <c r="B18" i="49"/>
  <c r="B25" i="49" s="1"/>
  <c r="D41" i="48"/>
  <c r="B41" i="48"/>
  <c r="D39" i="48"/>
  <c r="B39" i="48"/>
  <c r="B43" i="48" s="1"/>
  <c r="B50" i="48" s="1"/>
  <c r="D30" i="48"/>
  <c r="B30" i="48"/>
  <c r="D18" i="48"/>
  <c r="D25" i="48" s="1"/>
  <c r="B18" i="48"/>
  <c r="B25" i="48" s="1"/>
  <c r="D41" i="47"/>
  <c r="B41" i="47"/>
  <c r="D39" i="47"/>
  <c r="B39" i="47"/>
  <c r="B43" i="47" s="1"/>
  <c r="B50" i="47" s="1"/>
  <c r="D30" i="47"/>
  <c r="B30" i="47"/>
  <c r="D18" i="47"/>
  <c r="D25" i="47" s="1"/>
  <c r="B18" i="47"/>
  <c r="B25" i="47" s="1"/>
  <c r="D17" i="32"/>
  <c r="B41" i="32"/>
  <c r="B17" i="32" s="1"/>
  <c r="D39" i="32"/>
  <c r="B39" i="32"/>
  <c r="D30" i="32"/>
  <c r="B30" i="32"/>
  <c r="D18" i="32"/>
  <c r="B18" i="32"/>
  <c r="D16" i="32"/>
  <c r="B16" i="32"/>
  <c r="D17" i="46"/>
  <c r="B17" i="46"/>
  <c r="D40" i="46"/>
  <c r="B40" i="46"/>
  <c r="D30" i="46"/>
  <c r="B30" i="46"/>
  <c r="D18" i="46"/>
  <c r="B18" i="46"/>
  <c r="D16" i="46"/>
  <c r="B16" i="46"/>
  <c r="D43" i="48" l="1"/>
  <c r="D50" i="48" s="1"/>
  <c r="D43" i="47"/>
  <c r="D50" i="47" s="1"/>
  <c r="D52" i="47" s="1"/>
  <c r="B25" i="32"/>
  <c r="D43" i="51"/>
  <c r="D50" i="51" s="1"/>
  <c r="B17" i="51"/>
  <c r="B25" i="51" s="1"/>
  <c r="B43" i="51"/>
  <c r="B50" i="51" s="1"/>
  <c r="B43" i="49"/>
  <c r="B50" i="49" s="1"/>
  <c r="D43" i="49"/>
  <c r="D50" i="49" s="1"/>
  <c r="B52" i="48"/>
  <c r="D44" i="53"/>
  <c r="D51" i="53" s="1"/>
  <c r="D44" i="52"/>
  <c r="D51" i="52" s="1"/>
  <c r="B44" i="46"/>
  <c r="B51" i="46" s="1"/>
  <c r="D44" i="46"/>
  <c r="D51" i="46" s="1"/>
  <c r="B43" i="32"/>
  <c r="B50" i="32" s="1"/>
  <c r="B44" i="56"/>
  <c r="B51" i="56" s="1"/>
  <c r="B52" i="57"/>
  <c r="D52" i="57"/>
  <c r="D44" i="54"/>
  <c r="D51" i="54" s="1"/>
  <c r="B44" i="54"/>
  <c r="B51" i="54" s="1"/>
  <c r="B44" i="50"/>
  <c r="B51" i="50" s="1"/>
  <c r="D43" i="32"/>
  <c r="D50" i="32" s="1"/>
  <c r="D26" i="56"/>
  <c r="D53" i="56" s="1"/>
  <c r="B26" i="56"/>
  <c r="B26" i="53"/>
  <c r="B53" i="53" s="1"/>
  <c r="D26" i="53"/>
  <c r="D26" i="52"/>
  <c r="B26" i="52"/>
  <c r="B44" i="52"/>
  <c r="B51" i="52" s="1"/>
  <c r="D25" i="51"/>
  <c r="D52" i="48"/>
  <c r="B52" i="47"/>
  <c r="D25" i="32"/>
  <c r="D26" i="46"/>
  <c r="B26" i="46"/>
  <c r="D52" i="51" l="1"/>
  <c r="B52" i="51"/>
  <c r="B52" i="49"/>
  <c r="B52" i="32"/>
  <c r="D52" i="49"/>
  <c r="D53" i="53"/>
  <c r="D53" i="52"/>
  <c r="B53" i="46"/>
  <c r="D53" i="46"/>
  <c r="D52" i="32"/>
  <c r="B53" i="56"/>
  <c r="D53" i="54"/>
  <c r="B53" i="54"/>
  <c r="B53" i="50"/>
  <c r="B53" i="52"/>
</calcChain>
</file>

<file path=xl/sharedStrings.xml><?xml version="1.0" encoding="utf-8"?>
<sst xmlns="http://schemas.openxmlformats.org/spreadsheetml/2006/main" count="1513" uniqueCount="89">
  <si>
    <t>System configuration</t>
  </si>
  <si>
    <t>Carrier frequency (GHz)</t>
  </si>
  <si>
    <t>Total carrier bandwidth (MHz)</t>
  </si>
  <si>
    <t>Transmission bit rate for control channel (bit/s)</t>
  </si>
  <si>
    <t>-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</si>
  <si>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</si>
  <si>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</si>
  <si>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</si>
  <si>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</si>
  <si>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</si>
  <si>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</si>
  <si>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</si>
  <si>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</si>
  <si>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(2a) # of gNB TXRUs</t>
  </si>
  <si>
    <t>(2b) Number of transmit chains</t>
  </si>
  <si>
    <t>(3a) Downlink Power Spectrum Density (dBm/MHz)</t>
  </si>
  <si>
    <t>(3b) Total transmit power for carrier bandwidth (dBm)</t>
  </si>
  <si>
    <t>(3bis) Transmit power for occupied channel bandwidth for control channel (17a) or data channel (17b)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</si>
  <si>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</si>
  <si>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(4a) Transmitter antenna element gain (dBi)</t>
  </si>
  <si>
    <t>(4b) Transmitter antenna gain correction factor at antenna gain component 3 &amp; antenna gain component 4 (dB)
Note: delta2 for downlink and delta3 for uplink</t>
  </si>
  <si>
    <t>(5) Transmitter antenna gain (dB) at antenna gain component 2
Note: void (=zero) for uplink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</si>
  <si>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</si>
  <si>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</si>
  <si>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</si>
  <si>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</si>
  <si>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(9b) Data channel EIRP = (3bis) + (4) + (5) – (7) – (8)  dBm</t>
  </si>
  <si>
    <t>Receiver</t>
  </si>
  <si>
    <t>(10) Number of receive antennas</t>
  </si>
  <si>
    <t>(10bis) Number of receive chains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</si>
  <si>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</si>
  <si>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</si>
  <si>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</si>
  <si>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</si>
  <si>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</si>
  <si>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</si>
  <si>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</si>
  <si>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</si>
  <si>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</si>
  <si>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>(17a) Occupied channel bandwidth for control channel (Hz)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</si>
  <si>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</si>
  <si>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</si>
  <si>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</si>
  <si>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</si>
  <si>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</si>
  <si>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</si>
  <si>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</si>
  <si>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(21b) H-ARQ gain for data channel (dB)
Note: Only applicable if HARQ is not considered in LLS</t>
  </si>
  <si>
    <t>(22a) Receiver sensitivity for control channel         = (18a) + (19a) + (20) – (21a)  dBm</t>
  </si>
  <si>
    <t>(22b) Receiver sensitivity for data channel          = (18b) + (19b) + (20) – (21b)  dBm</t>
  </si>
  <si>
    <t>(23a) Hardware link budget for control channel (MIL) = (9a) + (11) + (11bis) − (12) − (22a)   dB</t>
  </si>
  <si>
    <t>(23b) Hardware link budget for data channel (MIL) = (9b) + (11) + (11bis) − (12) − (22b)  dB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</si>
  <si>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</si>
  <si>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</si>
  <si>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</si>
  <si>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 xml:space="preserve">(10) Number of receive antennas </t>
  </si>
  <si>
    <t>Target missed detection rate at 0.1% false alarm probability for the required SNR in item (19a) for control channel</t>
  </si>
  <si>
    <t>Rel-17 RedCap UE</t>
  </si>
  <si>
    <t>Source 1</t>
  </si>
  <si>
    <t xml:space="preserve">Rel-15 Ref UE </t>
  </si>
  <si>
    <t>Rel-17 RedCap UE (2 Mbps)</t>
  </si>
  <si>
    <t>Rel-15 Ref UE (10 Mbps)</t>
  </si>
  <si>
    <t>Rel-15 Ref UE (CORESET: 2 symbols, 48 PRBs; AL16)</t>
  </si>
  <si>
    <t>Rel-17 RedCap UE (CORESET: 2 symbols, 48 PRBs; AL16)</t>
  </si>
  <si>
    <t xml:space="preserve">Rel-17 RedCap UE
</t>
  </si>
  <si>
    <t xml:space="preserve">Rel-17 RedCap UE (1 Mbps)
</t>
  </si>
  <si>
    <t xml:space="preserve">Rel-15 Ref UE (1 Mbps) 
</t>
  </si>
  <si>
    <t xml:space="preserve">Rel-15 Ref UE
</t>
  </si>
  <si>
    <t xml:space="preserve">System configuration  </t>
  </si>
  <si>
    <t>Comments</t>
  </si>
  <si>
    <t>Urban, 2.6 GHz (TDD, DDDDDDDSUU (S: 6D:4G:4U))</t>
  </si>
  <si>
    <t>5 MHz RedCap UE (BW1, 11 PRBs)</t>
  </si>
  <si>
    <t>5 MHz RedCap UE (BW1, 11 PRBs; SIB1 BW 48 PRBs; TBS 1256 bits)</t>
  </si>
  <si>
    <t>5 MHz RedCap UE (BW1, 11 PRBs; CORESET: 2 symbols, 48 PRBs; AL16)</t>
  </si>
  <si>
    <t>5 MHz RedCap UE (BW1, 11 PRBs; CORESET: 2 symbols, 24 PRBs; AL8)</t>
  </si>
  <si>
    <t>5 MHz RedCap UE (BW1, 11 PRBs; CORESET: 3 symbols, 6 PRBs; AL2)</t>
  </si>
  <si>
    <t>5 MHz RedCap UE (BW1, 11 PRBs; CORESET: 3 symbols, 12 PRBs; AL4)</t>
  </si>
  <si>
    <r>
      <t xml:space="preserve">5 MHz RedCap UE (BW1, 11 PRBs; CORESET: </t>
    </r>
    <r>
      <rPr>
        <b/>
        <sz val="11"/>
        <color rgb="FFC00000"/>
        <rFont val="Times New Roman"/>
        <family val="1"/>
      </rPr>
      <t>[Insert parameters]</t>
    </r>
    <r>
      <rPr>
        <b/>
        <sz val="11"/>
        <rFont val="Times New Roman"/>
        <family val="1"/>
      </rPr>
      <t>)</t>
    </r>
  </si>
  <si>
    <t>5 MHz RedCap UE (BW1, 11 PRBs; SIB1 BW 11 PRBs; TBS 1256 bits)</t>
  </si>
  <si>
    <r>
      <t>5 MHz RedCap UE (BW1, 11 PRBs;</t>
    </r>
    <r>
      <rPr>
        <b/>
        <sz val="11"/>
        <color rgb="FFC00000"/>
        <rFont val="Times New Roman"/>
        <family val="1"/>
      </rPr>
      <t xml:space="preserve"> [Insert SIB1 parameters]</t>
    </r>
    <r>
      <rPr>
        <b/>
        <sz val="11"/>
        <rFont val="Times New Roman"/>
        <family val="1"/>
      </rPr>
      <t>)</t>
    </r>
  </si>
  <si>
    <t>5 MHz RedCap UE (BW1, 11 PRBs; TBS 72 bits)</t>
  </si>
  <si>
    <r>
      <t xml:space="preserve">5 MHz RedCap UE (BW1, 11 PRBs; </t>
    </r>
    <r>
      <rPr>
        <b/>
        <sz val="11"/>
        <color rgb="FFC00000"/>
        <rFont val="Times New Roman"/>
        <family val="1"/>
      </rPr>
      <t>[Insert parametes]</t>
    </r>
    <r>
      <rPr>
        <b/>
        <sz val="11"/>
        <rFont val="Times New Roman"/>
        <family val="1"/>
      </rPr>
      <t>)</t>
    </r>
  </si>
  <si>
    <t>5 MHz RedCap UE
(BW1, 11 PRBs)</t>
  </si>
  <si>
    <t>5 MHz RedCap UE (BW1, 11 PRBs; TBS 1040 bits)</t>
  </si>
  <si>
    <r>
      <t xml:space="preserve">5 MHz RedCap UE (BW1, 11 PRBs; TBS </t>
    </r>
    <r>
      <rPr>
        <b/>
        <sz val="11"/>
        <color rgb="FFC00000"/>
        <rFont val="Times New Roman"/>
        <family val="1"/>
      </rPr>
      <t>[Insert number of bits]</t>
    </r>
    <r>
      <rPr>
        <b/>
        <sz val="11"/>
        <rFont val="Times New Roman"/>
        <family val="1"/>
      </rPr>
      <t>)</t>
    </r>
  </si>
  <si>
    <t>5 MHz RedCap UE (BW1, 11 PRBs; CORESET: 3 symbols, 6 PRBs; AL2; baseline)</t>
  </si>
  <si>
    <t>5 MHz RedCap UE (BW1, 11 PRBs; 0.5 Mbps)</t>
  </si>
  <si>
    <t>5 MHz RedCap UE
(BW1, 11 PRBs; 0.25 Mbps)</t>
  </si>
  <si>
    <t>Target ACK missed detection probability at 1% DTX to ACK probability and 0.1% NACK to ACK probability for the required SNR in item (19a) for control channel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</si>
</sst>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7">
    <font>
      <sz val="12"/>
      <name val="宋体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</font>
    <font>
      <b/>
      <sz val="11"/>
      <color rgb="FFC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</cellStyleXfs>
  <cellXfs count="94">
    <xf numFmtId="0" fontId="0" fillId="0" borderId="0" xfId="0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9" fontId="2" fillId="0" borderId="1" xfId="1" applyNumberFormat="1" applyFont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vertical="center" wrapText="1"/>
    </xf>
    <xf numFmtId="164" fontId="2" fillId="5" borderId="1" xfId="1" applyNumberFormat="1" applyFont="1" applyFill="1" applyBorder="1" applyAlignment="1">
      <alignment horizontal="center" vertical="center" wrapText="1"/>
    </xf>
    <xf numFmtId="164" fontId="2" fillId="7" borderId="1" xfId="1" applyNumberFormat="1" applyFont="1" applyFill="1" applyBorder="1" applyAlignment="1">
      <alignment horizontal="center" vertical="center"/>
    </xf>
    <xf numFmtId="164" fontId="2" fillId="8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3" fillId="0" borderId="0" xfId="1" applyFont="1">
      <alignment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vertical="center" wrapText="1"/>
    </xf>
    <xf numFmtId="164" fontId="2" fillId="8" borderId="4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164" fontId="1" fillId="2" borderId="9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9" fontId="2" fillId="0" borderId="8" xfId="1" applyNumberFormat="1" applyFont="1" applyBorder="1" applyAlignment="1">
      <alignment horizontal="center" vertical="center" wrapText="1"/>
    </xf>
    <xf numFmtId="9" fontId="2" fillId="0" borderId="9" xfId="1" applyNumberFormat="1" applyFont="1" applyBorder="1" applyAlignment="1">
      <alignment horizontal="center" vertical="center" wrapText="1"/>
    </xf>
    <xf numFmtId="164" fontId="1" fillId="2" borderId="8" xfId="1" applyNumberFormat="1" applyFont="1" applyFill="1" applyBorder="1" applyAlignment="1">
      <alignment vertical="center" wrapText="1"/>
    </xf>
    <xf numFmtId="164" fontId="1" fillId="2" borderId="9" xfId="1" applyNumberFormat="1" applyFont="1" applyFill="1" applyBorder="1" applyAlignment="1">
      <alignment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8" borderId="8" xfId="1" applyNumberFormat="1" applyFont="1" applyFill="1" applyBorder="1" applyAlignment="1">
      <alignment horizontal="center" vertical="center" wrapText="1"/>
    </xf>
    <xf numFmtId="164" fontId="2" fillId="8" borderId="9" xfId="1" applyNumberFormat="1" applyFont="1" applyFill="1" applyBorder="1" applyAlignment="1">
      <alignment horizontal="center" vertical="center" wrapText="1"/>
    </xf>
    <xf numFmtId="164" fontId="2" fillId="5" borderId="8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7" borderId="8" xfId="1" applyNumberFormat="1" applyFont="1" applyFill="1" applyBorder="1" applyAlignment="1">
      <alignment horizontal="center" vertical="center"/>
    </xf>
    <xf numFmtId="164" fontId="2" fillId="7" borderId="9" xfId="1" applyNumberFormat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justify" vertical="center" wrapText="1"/>
    </xf>
    <xf numFmtId="0" fontId="1" fillId="2" borderId="11" xfId="1" applyFont="1" applyFill="1" applyBorder="1" applyAlignment="1">
      <alignment vertical="center" wrapText="1"/>
    </xf>
    <xf numFmtId="0" fontId="2" fillId="3" borderId="11" xfId="1" applyFont="1" applyFill="1" applyBorder="1" applyAlignment="1">
      <alignment horizontal="justify" vertical="center" wrapText="1"/>
    </xf>
    <xf numFmtId="0" fontId="2" fillId="4" borderId="11" xfId="1" applyFont="1" applyFill="1" applyBorder="1" applyAlignment="1">
      <alignment horizontal="justify" vertical="center" wrapText="1"/>
    </xf>
    <xf numFmtId="0" fontId="2" fillId="5" borderId="11" xfId="1" applyFont="1" applyFill="1" applyBorder="1" applyAlignment="1">
      <alignment horizontal="justify" vertical="center" wrapText="1"/>
    </xf>
    <xf numFmtId="0" fontId="2" fillId="6" borderId="11" xfId="1" applyFont="1" applyFill="1" applyBorder="1" applyAlignment="1">
      <alignment horizontal="justify" vertical="center" wrapText="1"/>
    </xf>
    <xf numFmtId="0" fontId="1" fillId="4" borderId="11" xfId="1" applyFont="1" applyFill="1" applyBorder="1" applyAlignment="1">
      <alignment horizontal="justify" vertical="center" wrapText="1"/>
    </xf>
    <xf numFmtId="0" fontId="1" fillId="5" borderId="11" xfId="1" applyFont="1" applyFill="1" applyBorder="1" applyAlignment="1">
      <alignment horizontal="justify" vertical="center" wrapText="1"/>
    </xf>
    <xf numFmtId="0" fontId="2" fillId="4" borderId="11" xfId="1" applyFont="1" applyFill="1" applyBorder="1" applyAlignment="1">
      <alignment horizontal="justify" vertical="center"/>
    </xf>
    <xf numFmtId="0" fontId="1" fillId="6" borderId="11" xfId="1" applyFont="1" applyFill="1" applyBorder="1" applyAlignment="1">
      <alignment horizontal="justify" vertical="center" wrapText="1"/>
    </xf>
    <xf numFmtId="0" fontId="2" fillId="7" borderId="11" xfId="1" applyFont="1" applyFill="1" applyBorder="1" applyAlignment="1">
      <alignment horizontal="justify" vertical="center"/>
    </xf>
    <xf numFmtId="0" fontId="1" fillId="2" borderId="13" xfId="1" applyFont="1" applyFill="1" applyBorder="1" applyAlignment="1">
      <alignment vertical="center" wrapText="1"/>
    </xf>
    <xf numFmtId="164" fontId="1" fillId="2" borderId="3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0" fontId="1" fillId="2" borderId="17" xfId="1" applyFont="1" applyFill="1" applyBorder="1" applyAlignment="1">
      <alignment vertical="center" wrapText="1"/>
    </xf>
    <xf numFmtId="0" fontId="2" fillId="3" borderId="17" xfId="1" applyFont="1" applyFill="1" applyBorder="1" applyAlignment="1">
      <alignment horizontal="justify" vertical="center" wrapText="1"/>
    </xf>
    <xf numFmtId="0" fontId="2" fillId="4" borderId="17" xfId="1" applyFont="1" applyFill="1" applyBorder="1" applyAlignment="1">
      <alignment horizontal="justify" vertical="center" wrapText="1"/>
    </xf>
    <xf numFmtId="0" fontId="2" fillId="5" borderId="17" xfId="1" applyFont="1" applyFill="1" applyBorder="1" applyAlignment="1">
      <alignment horizontal="justify" vertical="center" wrapText="1"/>
    </xf>
    <xf numFmtId="0" fontId="2" fillId="6" borderId="17" xfId="1" applyFont="1" applyFill="1" applyBorder="1" applyAlignment="1">
      <alignment horizontal="justify" vertical="center" wrapText="1"/>
    </xf>
    <xf numFmtId="0" fontId="1" fillId="4" borderId="17" xfId="1" applyFont="1" applyFill="1" applyBorder="1" applyAlignment="1">
      <alignment horizontal="justify" vertical="center" wrapText="1"/>
    </xf>
    <xf numFmtId="0" fontId="1" fillId="6" borderId="17" xfId="1" applyFont="1" applyFill="1" applyBorder="1" applyAlignment="1">
      <alignment horizontal="justify" vertical="center" wrapText="1"/>
    </xf>
    <xf numFmtId="0" fontId="2" fillId="7" borderId="17" xfId="1" applyFont="1" applyFill="1" applyBorder="1" applyAlignment="1">
      <alignment horizontal="justify" vertical="center"/>
    </xf>
    <xf numFmtId="164" fontId="2" fillId="0" borderId="19" xfId="1" applyNumberFormat="1" applyFont="1" applyBorder="1" applyAlignment="1">
      <alignment horizontal="center" vertical="center" wrapText="1"/>
    </xf>
    <xf numFmtId="0" fontId="1" fillId="5" borderId="17" xfId="1" applyFont="1" applyFill="1" applyBorder="1" applyAlignment="1">
      <alignment horizontal="justify" vertical="center" wrapText="1"/>
    </xf>
    <xf numFmtId="0" fontId="1" fillId="2" borderId="14" xfId="1" applyFont="1" applyFill="1" applyBorder="1" applyAlignment="1">
      <alignment horizontal="justify" vertical="center" wrapText="1"/>
    </xf>
    <xf numFmtId="164" fontId="2" fillId="8" borderId="17" xfId="1" applyNumberFormat="1" applyFont="1" applyFill="1" applyBorder="1" applyAlignment="1">
      <alignment horizontal="center" vertical="center" wrapText="1"/>
    </xf>
    <xf numFmtId="164" fontId="2" fillId="8" borderId="20" xfId="1" applyNumberFormat="1" applyFont="1" applyFill="1" applyBorder="1" applyAlignment="1">
      <alignment horizontal="center" vertical="center" wrapText="1"/>
    </xf>
    <xf numFmtId="164" fontId="1" fillId="2" borderId="22" xfId="1" applyNumberFormat="1" applyFont="1" applyFill="1" applyBorder="1" applyAlignment="1">
      <alignment horizontal="center" vertical="center" wrapText="1"/>
    </xf>
    <xf numFmtId="164" fontId="2" fillId="0" borderId="22" xfId="1" applyNumberFormat="1" applyFont="1" applyBorder="1" applyAlignment="1">
      <alignment horizontal="center" vertical="center" wrapText="1"/>
    </xf>
    <xf numFmtId="164" fontId="3" fillId="0" borderId="22" xfId="1" applyNumberFormat="1" applyFont="1" applyBorder="1" applyAlignment="1">
      <alignment horizontal="center" vertical="center"/>
    </xf>
    <xf numFmtId="9" fontId="2" fillId="0" borderId="22" xfId="1" applyNumberFormat="1" applyFont="1" applyBorder="1" applyAlignment="1">
      <alignment horizontal="center" vertical="center" wrapText="1"/>
    </xf>
    <xf numFmtId="164" fontId="1" fillId="2" borderId="22" xfId="1" applyNumberFormat="1" applyFont="1" applyFill="1" applyBorder="1" applyAlignment="1">
      <alignment vertical="center" wrapText="1"/>
    </xf>
    <xf numFmtId="164" fontId="2" fillId="0" borderId="22" xfId="1" applyNumberFormat="1" applyFont="1" applyFill="1" applyBorder="1" applyAlignment="1">
      <alignment horizontal="center" vertical="center" wrapText="1"/>
    </xf>
    <xf numFmtId="164" fontId="2" fillId="8" borderId="22" xfId="1" applyNumberFormat="1" applyFont="1" applyFill="1" applyBorder="1" applyAlignment="1">
      <alignment horizontal="center" vertical="center" wrapText="1"/>
    </xf>
    <xf numFmtId="164" fontId="2" fillId="5" borderId="22" xfId="1" applyNumberFormat="1" applyFont="1" applyFill="1" applyBorder="1" applyAlignment="1">
      <alignment horizontal="center" vertical="center" wrapText="1"/>
    </xf>
    <xf numFmtId="164" fontId="2" fillId="0" borderId="22" xfId="1" applyNumberFormat="1" applyFont="1" applyBorder="1" applyAlignment="1">
      <alignment horizontal="center" vertical="center"/>
    </xf>
    <xf numFmtId="164" fontId="1" fillId="2" borderId="4" xfId="1" applyNumberFormat="1" applyFont="1" applyFill="1" applyBorder="1" applyAlignment="1">
      <alignment horizontal="center" vertical="center" wrapText="1"/>
    </xf>
    <xf numFmtId="164" fontId="1" fillId="2" borderId="20" xfId="1" applyNumberFormat="1" applyFont="1" applyFill="1" applyBorder="1" applyAlignment="1">
      <alignment horizontal="center" vertical="center" wrapText="1"/>
    </xf>
    <xf numFmtId="0" fontId="2" fillId="7" borderId="25" xfId="1" applyFont="1" applyFill="1" applyBorder="1" applyAlignment="1">
      <alignment horizontal="justify" vertical="center"/>
    </xf>
    <xf numFmtId="0" fontId="2" fillId="5" borderId="12" xfId="1" applyFont="1" applyFill="1" applyBorder="1" applyAlignment="1">
      <alignment horizontal="justify" vertical="center" wrapText="1"/>
    </xf>
    <xf numFmtId="0" fontId="1" fillId="2" borderId="21" xfId="1" applyFont="1" applyFill="1" applyBorder="1" applyAlignment="1">
      <alignment vertical="center" wrapText="1"/>
    </xf>
    <xf numFmtId="0" fontId="2" fillId="5" borderId="27" xfId="1" applyFont="1" applyFill="1" applyBorder="1" applyAlignment="1">
      <alignment horizontal="justify" vertical="center" wrapText="1"/>
    </xf>
    <xf numFmtId="0" fontId="2" fillId="4" borderId="3" xfId="1" applyFont="1" applyFill="1" applyBorder="1" applyAlignment="1">
      <alignment horizontal="justify" vertical="center"/>
    </xf>
    <xf numFmtId="164" fontId="2" fillId="0" borderId="24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0" fontId="2" fillId="5" borderId="29" xfId="1" applyFont="1" applyFill="1" applyBorder="1" applyAlignment="1">
      <alignment horizontal="justify" vertical="center" wrapText="1"/>
    </xf>
    <xf numFmtId="164" fontId="2" fillId="0" borderId="30" xfId="1" applyNumberFormat="1" applyFont="1" applyBorder="1" applyAlignment="1">
      <alignment horizontal="center" vertical="center"/>
    </xf>
    <xf numFmtId="164" fontId="2" fillId="7" borderId="30" xfId="1" applyNumberFormat="1" applyFont="1" applyFill="1" applyBorder="1" applyAlignment="1">
      <alignment horizontal="center" vertical="center"/>
    </xf>
    <xf numFmtId="164" fontId="2" fillId="7" borderId="24" xfId="1" applyNumberFormat="1" applyFont="1" applyFill="1" applyBorder="1" applyAlignment="1">
      <alignment horizontal="center" vertical="center"/>
    </xf>
    <xf numFmtId="164" fontId="2" fillId="7" borderId="28" xfId="1" applyNumberFormat="1" applyFont="1" applyFill="1" applyBorder="1" applyAlignment="1">
      <alignment horizontal="center" vertical="center"/>
    </xf>
    <xf numFmtId="164" fontId="2" fillId="7" borderId="22" xfId="1" applyNumberFormat="1" applyFont="1" applyFill="1" applyBorder="1" applyAlignment="1">
      <alignment horizontal="center" vertical="center"/>
    </xf>
    <xf numFmtId="0" fontId="2" fillId="4" borderId="25" xfId="1" applyFont="1" applyFill="1" applyBorder="1" applyAlignment="1">
      <alignment horizontal="justify" vertical="center"/>
    </xf>
    <xf numFmtId="0" fontId="6" fillId="2" borderId="14" xfId="1" applyFont="1" applyFill="1" applyBorder="1" applyAlignment="1">
      <alignment horizontal="center" vertical="top" wrapText="1"/>
    </xf>
    <xf numFmtId="0" fontId="6" fillId="2" borderId="15" xfId="1" applyFont="1" applyFill="1" applyBorder="1" applyAlignment="1">
      <alignment horizontal="center" vertical="top" wrapText="1"/>
    </xf>
    <xf numFmtId="0" fontId="6" fillId="2" borderId="16" xfId="1" applyFont="1" applyFill="1" applyBorder="1" applyAlignment="1">
      <alignment horizontal="center" vertical="top" wrapText="1"/>
    </xf>
    <xf numFmtId="0" fontId="2" fillId="5" borderId="18" xfId="1" applyFont="1" applyFill="1" applyBorder="1" applyAlignment="1">
      <alignment horizontal="left" vertical="center" wrapText="1"/>
    </xf>
    <xf numFmtId="0" fontId="2" fillId="5" borderId="26" xfId="1" applyFont="1" applyFill="1" applyBorder="1" applyAlignment="1">
      <alignment horizontal="left" vertical="center" wrapText="1"/>
    </xf>
    <xf numFmtId="0" fontId="2" fillId="5" borderId="23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6" fillId="2" borderId="7" xfId="1" applyFont="1" applyFill="1" applyBorder="1" applyAlignment="1">
      <alignment horizontal="center" vertical="top" wrapText="1"/>
    </xf>
  </cellXfs>
  <cellStyles count="3">
    <cellStyle name="Normal" xfId="0" builtinId="0"/>
    <cellStyle name="常规 2" xfId="1" xr:uid="{00000000-0005-0000-0000-000001000000}"/>
    <cellStyle name="標準 2" xfId="2" xr:uid="{46184BC4-DFA2-47B5-9649-EA2424C1999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85" t="s">
        <v>58</v>
      </c>
      <c r="C1" s="86"/>
      <c r="D1" s="87"/>
    </row>
    <row r="2" spans="1:4" ht="42.75">
      <c r="A2" s="34" t="s">
        <v>68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6" t="s">
        <v>4</v>
      </c>
      <c r="C6" s="1" t="s">
        <v>4</v>
      </c>
      <c r="D6" s="17" t="s">
        <v>4</v>
      </c>
    </row>
    <row r="7" spans="1:4" ht="15">
      <c r="A7" s="35" t="s">
        <v>6</v>
      </c>
      <c r="B7" s="18" t="s">
        <v>4</v>
      </c>
      <c r="C7" s="10" t="s">
        <v>4</v>
      </c>
      <c r="D7" s="19" t="s">
        <v>4</v>
      </c>
    </row>
    <row r="8" spans="1:4" ht="15">
      <c r="A8" s="35" t="s">
        <v>7</v>
      </c>
      <c r="B8" s="20">
        <v>0.1</v>
      </c>
      <c r="C8" s="3">
        <v>0.1</v>
      </c>
      <c r="D8" s="21">
        <v>0.1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192</v>
      </c>
      <c r="C12" s="1">
        <v>192</v>
      </c>
      <c r="D12" s="17">
        <v>192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7" t="s">
        <v>14</v>
      </c>
      <c r="B14" s="58">
        <v>4</v>
      </c>
      <c r="C14" s="7">
        <v>4</v>
      </c>
      <c r="D14" s="66">
        <v>4</v>
      </c>
    </row>
    <row r="15" spans="1:4" ht="15">
      <c r="A15" s="35" t="s">
        <v>15</v>
      </c>
      <c r="B15" s="16">
        <v>33</v>
      </c>
      <c r="C15" s="1">
        <v>33</v>
      </c>
      <c r="D15" s="17">
        <v>33</v>
      </c>
    </row>
    <row r="16" spans="1:4" ht="15">
      <c r="A16" s="35" t="s">
        <v>16</v>
      </c>
      <c r="B16" s="16">
        <f t="shared" ref="B16:D16" si="0">B15+10*LOG10(B4)</f>
        <v>53</v>
      </c>
      <c r="C16" s="1">
        <f t="shared" si="0"/>
        <v>53</v>
      </c>
      <c r="D16" s="17">
        <f t="shared" si="0"/>
        <v>53</v>
      </c>
    </row>
    <row r="17" spans="1:4" ht="30">
      <c r="A17" s="35" t="s">
        <v>17</v>
      </c>
      <c r="B17" s="16">
        <f t="shared" ref="B17:D17" si="1">B15+10*LOG10(B42/1000000)</f>
        <v>41.57332496431269</v>
      </c>
      <c r="C17" s="1">
        <f t="shared" si="1"/>
        <v>41.57332496431269</v>
      </c>
      <c r="D17" s="17">
        <f t="shared" si="1"/>
        <v>38.976951859255124</v>
      </c>
    </row>
    <row r="18" spans="1:4" ht="45">
      <c r="A18" s="36" t="s">
        <v>18</v>
      </c>
      <c r="B18" s="16">
        <f t="shared" ref="B18:D18" si="2">B19+10*LOG10(B12/B13)-B20</f>
        <v>12.771212547196624</v>
      </c>
      <c r="C18" s="1">
        <f t="shared" si="2"/>
        <v>12.771212547196624</v>
      </c>
      <c r="D18" s="17">
        <f t="shared" si="2"/>
        <v>12.771212547196624</v>
      </c>
    </row>
    <row r="19" spans="1:4" ht="15">
      <c r="A19" s="35" t="s">
        <v>19</v>
      </c>
      <c r="B19" s="16">
        <v>8</v>
      </c>
      <c r="C19" s="1">
        <v>8</v>
      </c>
      <c r="D19" s="17">
        <v>8</v>
      </c>
    </row>
    <row r="20" spans="1:4" ht="45">
      <c r="A20" s="37" t="s">
        <v>20</v>
      </c>
      <c r="B20" s="25">
        <v>0</v>
      </c>
      <c r="C20" s="7">
        <v>0</v>
      </c>
      <c r="D20" s="26">
        <v>0</v>
      </c>
    </row>
    <row r="21" spans="1:4" ht="61.5" customHeight="1">
      <c r="A21" s="38" t="s">
        <v>21</v>
      </c>
      <c r="B21" s="27">
        <v>0</v>
      </c>
      <c r="C21" s="5">
        <v>0</v>
      </c>
      <c r="D21" s="28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3</v>
      </c>
      <c r="C24" s="1">
        <v>3</v>
      </c>
      <c r="D24" s="17">
        <v>3</v>
      </c>
    </row>
    <row r="25" spans="1:4" ht="15">
      <c r="A25" s="35" t="s">
        <v>25</v>
      </c>
      <c r="B25" s="18" t="s">
        <v>4</v>
      </c>
      <c r="C25" s="10" t="s">
        <v>4</v>
      </c>
      <c r="D25" s="19" t="s">
        <v>4</v>
      </c>
    </row>
    <row r="26" spans="1:4" ht="15">
      <c r="A26" s="35" t="s">
        <v>26</v>
      </c>
      <c r="B26" s="16">
        <f t="shared" ref="B26:D26" si="3">B17+B18+B21-B23-B24</f>
        <v>51.344537511509316</v>
      </c>
      <c r="C26" s="1">
        <f t="shared" si="3"/>
        <v>51.344537511509316</v>
      </c>
      <c r="D26" s="17">
        <f t="shared" si="3"/>
        <v>48.74816440645175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28</v>
      </c>
      <c r="B28" s="16">
        <v>4</v>
      </c>
      <c r="C28" s="1">
        <v>1</v>
      </c>
      <c r="D28" s="17">
        <v>1</v>
      </c>
    </row>
    <row r="29" spans="1:4" ht="15">
      <c r="A29" s="35" t="s">
        <v>29</v>
      </c>
      <c r="B29" s="16">
        <v>4</v>
      </c>
      <c r="C29" s="1">
        <v>1</v>
      </c>
      <c r="D29" s="17">
        <v>1</v>
      </c>
    </row>
    <row r="30" spans="1:4" ht="45">
      <c r="A30" s="35" t="s">
        <v>30</v>
      </c>
      <c r="B30" s="16">
        <f t="shared" ref="B30:D30" si="4">B31+10*LOG10(B28/B29)-B32</f>
        <v>0</v>
      </c>
      <c r="C30" s="1">
        <f t="shared" si="4"/>
        <v>0</v>
      </c>
      <c r="D30" s="17">
        <f t="shared" si="4"/>
        <v>0</v>
      </c>
    </row>
    <row r="31" spans="1:4" ht="15">
      <c r="A31" s="35" t="s">
        <v>31</v>
      </c>
      <c r="B31" s="16">
        <v>0</v>
      </c>
      <c r="C31" s="2">
        <v>0</v>
      </c>
      <c r="D31" s="24">
        <v>0</v>
      </c>
    </row>
    <row r="32" spans="1:4" ht="45">
      <c r="A32" s="36" t="s">
        <v>32</v>
      </c>
      <c r="B32" s="16">
        <v>0</v>
      </c>
      <c r="C32" s="1">
        <v>0</v>
      </c>
      <c r="D32" s="17">
        <v>0</v>
      </c>
    </row>
    <row r="33" spans="1:4" ht="30">
      <c r="A33" s="36" t="s">
        <v>52</v>
      </c>
      <c r="B33" s="16">
        <v>0</v>
      </c>
      <c r="C33" s="1">
        <v>0</v>
      </c>
      <c r="D33" s="17">
        <v>0</v>
      </c>
    </row>
    <row r="34" spans="1:4" ht="30">
      <c r="A34" s="35" t="s">
        <v>33</v>
      </c>
      <c r="B34" s="16">
        <v>1</v>
      </c>
      <c r="C34" s="1">
        <v>1</v>
      </c>
      <c r="D34" s="17">
        <v>1</v>
      </c>
    </row>
    <row r="35" spans="1:4" ht="15">
      <c r="A35" s="35" t="s">
        <v>34</v>
      </c>
      <c r="B35" s="16">
        <v>7</v>
      </c>
      <c r="C35" s="1">
        <v>7</v>
      </c>
      <c r="D35" s="17">
        <v>7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6" t="s">
        <v>36</v>
      </c>
      <c r="B37" s="16" t="s">
        <v>4</v>
      </c>
      <c r="C37" s="1" t="s">
        <v>4</v>
      </c>
      <c r="D37" s="17" t="s">
        <v>4</v>
      </c>
    </row>
    <row r="38" spans="1:4" ht="15">
      <c r="A38" s="37" t="s">
        <v>37</v>
      </c>
      <c r="B38" s="25">
        <v>-999</v>
      </c>
      <c r="C38" s="7">
        <v>-999</v>
      </c>
      <c r="D38" s="26">
        <v>-999</v>
      </c>
    </row>
    <row r="39" spans="1:4" ht="30">
      <c r="A39" s="35" t="s">
        <v>53</v>
      </c>
      <c r="B39" s="18" t="s">
        <v>4</v>
      </c>
      <c r="C39" s="10" t="s">
        <v>4</v>
      </c>
      <c r="D39" s="19" t="s">
        <v>4</v>
      </c>
    </row>
    <row r="40" spans="1:4" ht="30">
      <c r="A40" s="35" t="s">
        <v>54</v>
      </c>
      <c r="B40" s="16">
        <f t="shared" ref="B40:D40" si="5">10*LOG10(10^((B35+B36)/10)+10^(B38/10))</f>
        <v>-167.00000000000003</v>
      </c>
      <c r="C40" s="1">
        <f t="shared" si="5"/>
        <v>-167.00000000000003</v>
      </c>
      <c r="D40" s="17">
        <f t="shared" si="5"/>
        <v>-167.00000000000003</v>
      </c>
    </row>
    <row r="41" spans="1:4" ht="15">
      <c r="A41" s="39" t="s">
        <v>39</v>
      </c>
      <c r="B41" s="16" t="s">
        <v>4</v>
      </c>
      <c r="C41" s="1" t="s">
        <v>4</v>
      </c>
      <c r="D41" s="17" t="s">
        <v>4</v>
      </c>
    </row>
    <row r="42" spans="1:4" ht="15">
      <c r="A42" s="40" t="s">
        <v>40</v>
      </c>
      <c r="B42" s="27">
        <f>20*360*1000</f>
        <v>7200000</v>
      </c>
      <c r="C42" s="5">
        <f t="shared" ref="C42" si="6">20*360*1000</f>
        <v>7200000</v>
      </c>
      <c r="D42" s="28">
        <f>11*360*1000</f>
        <v>3960000</v>
      </c>
    </row>
    <row r="43" spans="1:4" ht="15">
      <c r="A43" s="35" t="s">
        <v>41</v>
      </c>
      <c r="B43" s="16" t="s">
        <v>4</v>
      </c>
      <c r="C43" s="1" t="s">
        <v>4</v>
      </c>
      <c r="D43" s="17" t="s">
        <v>4</v>
      </c>
    </row>
    <row r="44" spans="1:4" ht="15">
      <c r="A44" s="35" t="s">
        <v>42</v>
      </c>
      <c r="B44" s="16">
        <f t="shared" ref="B44:D44" si="7">B40+10*LOG10(B42)</f>
        <v>-98.426675035687353</v>
      </c>
      <c r="C44" s="1">
        <f t="shared" si="7"/>
        <v>-98.426675035687353</v>
      </c>
      <c r="D44" s="17">
        <f t="shared" si="7"/>
        <v>-101.0230481407449</v>
      </c>
    </row>
    <row r="45" spans="1:4" ht="15">
      <c r="A45" s="39" t="s">
        <v>43</v>
      </c>
      <c r="B45" s="16" t="s">
        <v>4</v>
      </c>
      <c r="C45" s="1" t="s">
        <v>4</v>
      </c>
      <c r="D45" s="17" t="s">
        <v>4</v>
      </c>
    </row>
    <row r="46" spans="1:4" ht="15">
      <c r="A46" s="40" t="s">
        <v>44</v>
      </c>
      <c r="B46" s="27"/>
      <c r="C46" s="5"/>
      <c r="D46" s="28"/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30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30">
      <c r="A51" s="35" t="s">
        <v>49</v>
      </c>
      <c r="B51" s="16">
        <f t="shared" ref="B51:D51" si="8">B44+B46+B47-B49</f>
        <v>-96.426675035687353</v>
      </c>
      <c r="C51" s="1">
        <f t="shared" si="8"/>
        <v>-96.426675035687353</v>
      </c>
      <c r="D51" s="17">
        <f t="shared" si="8"/>
        <v>-99.023048140744905</v>
      </c>
    </row>
    <row r="52" spans="1:4" ht="30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30">
      <c r="A53" s="71" t="s">
        <v>51</v>
      </c>
      <c r="B53" s="31">
        <f t="shared" ref="B53:D53" si="9">B26+B30+B33-B34-B51</f>
        <v>146.77121254719668</v>
      </c>
      <c r="C53" s="6">
        <f t="shared" si="9"/>
        <v>146.77121254719668</v>
      </c>
      <c r="D53" s="32">
        <f t="shared" si="9"/>
        <v>146.77121254719665</v>
      </c>
    </row>
    <row r="54" spans="1:4" ht="15.7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91" t="s">
        <v>58</v>
      </c>
      <c r="C1" s="92"/>
      <c r="D1" s="93"/>
    </row>
    <row r="2" spans="1:4" ht="42.75">
      <c r="A2" s="34" t="s">
        <v>0</v>
      </c>
      <c r="B2" s="14" t="s">
        <v>61</v>
      </c>
      <c r="C2" s="12" t="s">
        <v>60</v>
      </c>
      <c r="D2" s="15" t="s">
        <v>86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6">
        <v>10000000</v>
      </c>
      <c r="C6" s="1">
        <v>2000000</v>
      </c>
      <c r="D6" s="17">
        <v>500000</v>
      </c>
    </row>
    <row r="7" spans="1:4" ht="15">
      <c r="A7" s="35" t="s">
        <v>6</v>
      </c>
      <c r="B7" s="18" t="s">
        <v>4</v>
      </c>
      <c r="C7" s="10" t="s">
        <v>4</v>
      </c>
      <c r="D7" s="19" t="s">
        <v>4</v>
      </c>
    </row>
    <row r="8" spans="1:4" ht="15">
      <c r="A8" s="35" t="s">
        <v>7</v>
      </c>
      <c r="B8" s="20">
        <v>0.1</v>
      </c>
      <c r="C8" s="3">
        <v>0.1</v>
      </c>
      <c r="D8" s="21">
        <v>0.1</v>
      </c>
    </row>
    <row r="9" spans="1:4" ht="27.6" customHeight="1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192</v>
      </c>
      <c r="C12" s="1">
        <v>192</v>
      </c>
      <c r="D12" s="17">
        <v>192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7" t="s">
        <v>14</v>
      </c>
      <c r="B14" s="25">
        <v>4</v>
      </c>
      <c r="C14" s="7">
        <v>4</v>
      </c>
      <c r="D14" s="66">
        <v>4</v>
      </c>
    </row>
    <row r="15" spans="1:4" ht="15">
      <c r="A15" s="35" t="s">
        <v>15</v>
      </c>
      <c r="B15" s="16">
        <v>33</v>
      </c>
      <c r="C15" s="1">
        <v>33</v>
      </c>
      <c r="D15" s="17">
        <v>33</v>
      </c>
    </row>
    <row r="16" spans="1:4" ht="15">
      <c r="A16" s="35" t="s">
        <v>16</v>
      </c>
      <c r="B16" s="16">
        <f t="shared" ref="B16:D16" si="0">B15+10*LOG10(B4)</f>
        <v>53</v>
      </c>
      <c r="C16" s="1">
        <f t="shared" si="0"/>
        <v>53</v>
      </c>
      <c r="D16" s="17">
        <f t="shared" si="0"/>
        <v>53</v>
      </c>
    </row>
    <row r="17" spans="1:4" ht="30">
      <c r="A17" s="35" t="s">
        <v>17</v>
      </c>
      <c r="B17" s="16">
        <f t="shared" ref="B17:D17" si="1">B15+10*LOG10(B42/1000000)</f>
        <v>52.924651478080435</v>
      </c>
      <c r="C17" s="1">
        <f t="shared" si="1"/>
        <v>45.638726768652234</v>
      </c>
      <c r="D17" s="17">
        <f t="shared" si="1"/>
        <v>38.976951859255124</v>
      </c>
    </row>
    <row r="18" spans="1:4" ht="45">
      <c r="A18" s="36" t="s">
        <v>18</v>
      </c>
      <c r="B18" s="16">
        <f t="shared" ref="B18:D18" si="2">B19+10*LOG10(B12/B13)-B20</f>
        <v>12.771212547196624</v>
      </c>
      <c r="C18" s="1">
        <f t="shared" si="2"/>
        <v>12.771212547196624</v>
      </c>
      <c r="D18" s="17">
        <f t="shared" si="2"/>
        <v>12.771212547196624</v>
      </c>
    </row>
    <row r="19" spans="1:4" ht="15">
      <c r="A19" s="35" t="s">
        <v>19</v>
      </c>
      <c r="B19" s="16">
        <v>8</v>
      </c>
      <c r="C19" s="1">
        <v>8</v>
      </c>
      <c r="D19" s="17">
        <v>8</v>
      </c>
    </row>
    <row r="20" spans="1:4" ht="45">
      <c r="A20" s="37" t="s">
        <v>20</v>
      </c>
      <c r="B20" s="25">
        <v>0</v>
      </c>
      <c r="C20" s="7">
        <v>0</v>
      </c>
      <c r="D20" s="26">
        <v>0</v>
      </c>
    </row>
    <row r="21" spans="1:4" ht="61.5" customHeight="1">
      <c r="A21" s="38" t="s">
        <v>21</v>
      </c>
      <c r="B21" s="27">
        <v>0</v>
      </c>
      <c r="C21" s="5">
        <v>0</v>
      </c>
      <c r="D21" s="28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3</v>
      </c>
      <c r="C24" s="1">
        <v>3</v>
      </c>
      <c r="D24" s="17">
        <v>3</v>
      </c>
    </row>
    <row r="25" spans="1:4" ht="15">
      <c r="A25" s="35" t="s">
        <v>25</v>
      </c>
      <c r="B25" s="18" t="s">
        <v>4</v>
      </c>
      <c r="C25" s="10" t="s">
        <v>4</v>
      </c>
      <c r="D25" s="19" t="s">
        <v>4</v>
      </c>
    </row>
    <row r="26" spans="1:4" ht="15">
      <c r="A26" s="35" t="s">
        <v>26</v>
      </c>
      <c r="B26" s="16">
        <f t="shared" ref="B26:D26" si="3">B17+B18+B21-B23-B24</f>
        <v>62.695864025277061</v>
      </c>
      <c r="C26" s="1">
        <f t="shared" si="3"/>
        <v>55.40993931584886</v>
      </c>
      <c r="D26" s="17">
        <f t="shared" si="3"/>
        <v>48.74816440645175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28</v>
      </c>
      <c r="B28" s="16">
        <v>4</v>
      </c>
      <c r="C28" s="1">
        <v>1</v>
      </c>
      <c r="D28" s="17">
        <v>1</v>
      </c>
    </row>
    <row r="29" spans="1:4" ht="15">
      <c r="A29" s="35" t="s">
        <v>29</v>
      </c>
      <c r="B29" s="16">
        <v>4</v>
      </c>
      <c r="C29" s="1">
        <v>1</v>
      </c>
      <c r="D29" s="17">
        <v>1</v>
      </c>
    </row>
    <row r="30" spans="1:4" ht="45">
      <c r="A30" s="35" t="s">
        <v>30</v>
      </c>
      <c r="B30" s="16">
        <f t="shared" ref="B30:D30" si="4">B31+10*LOG10(B28/B29)-B32</f>
        <v>0</v>
      </c>
      <c r="C30" s="1">
        <f t="shared" si="4"/>
        <v>0</v>
      </c>
      <c r="D30" s="17">
        <f t="shared" si="4"/>
        <v>0</v>
      </c>
    </row>
    <row r="31" spans="1:4" ht="15">
      <c r="A31" s="35" t="s">
        <v>31</v>
      </c>
      <c r="B31" s="16">
        <v>0</v>
      </c>
      <c r="C31" s="2">
        <v>0</v>
      </c>
      <c r="D31" s="24">
        <v>0</v>
      </c>
    </row>
    <row r="32" spans="1:4" ht="45">
      <c r="A32" s="36" t="s">
        <v>32</v>
      </c>
      <c r="B32" s="16">
        <v>0</v>
      </c>
      <c r="C32" s="1">
        <v>0</v>
      </c>
      <c r="D32" s="17">
        <v>0</v>
      </c>
    </row>
    <row r="33" spans="1:4" ht="28.5">
      <c r="A33" s="39" t="s">
        <v>52</v>
      </c>
      <c r="B33" s="16">
        <v>0</v>
      </c>
      <c r="C33" s="1">
        <v>0</v>
      </c>
      <c r="D33" s="17">
        <v>0</v>
      </c>
    </row>
    <row r="34" spans="1:4" ht="30">
      <c r="A34" s="35" t="s">
        <v>33</v>
      </c>
      <c r="B34" s="16">
        <v>1</v>
      </c>
      <c r="C34" s="1">
        <v>1</v>
      </c>
      <c r="D34" s="17">
        <v>1</v>
      </c>
    </row>
    <row r="35" spans="1:4" ht="15">
      <c r="A35" s="35" t="s">
        <v>34</v>
      </c>
      <c r="B35" s="16">
        <v>7</v>
      </c>
      <c r="C35" s="1">
        <v>7</v>
      </c>
      <c r="D35" s="17">
        <v>7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6" t="s">
        <v>36</v>
      </c>
      <c r="B37" s="16" t="s">
        <v>4</v>
      </c>
      <c r="C37" s="1" t="s">
        <v>4</v>
      </c>
      <c r="D37" s="17" t="s">
        <v>4</v>
      </c>
    </row>
    <row r="38" spans="1:4" ht="15">
      <c r="A38" s="37" t="s">
        <v>37</v>
      </c>
      <c r="B38" s="25">
        <v>-999</v>
      </c>
      <c r="C38" s="7">
        <v>-999</v>
      </c>
      <c r="D38" s="26">
        <v>-999</v>
      </c>
    </row>
    <row r="39" spans="1:4" ht="30">
      <c r="A39" s="35" t="s">
        <v>53</v>
      </c>
      <c r="B39" s="18" t="s">
        <v>4</v>
      </c>
      <c r="C39" s="10" t="s">
        <v>4</v>
      </c>
      <c r="D39" s="19" t="s">
        <v>4</v>
      </c>
    </row>
    <row r="40" spans="1:4" ht="30">
      <c r="A40" s="35" t="s">
        <v>54</v>
      </c>
      <c r="B40" s="16">
        <f t="shared" ref="B40:D40" si="5">10*LOG10(10^((B35+B36)/10)+10^(B38/10))</f>
        <v>-167.00000000000003</v>
      </c>
      <c r="C40" s="1">
        <f t="shared" si="5"/>
        <v>-167.00000000000003</v>
      </c>
      <c r="D40" s="17">
        <f t="shared" si="5"/>
        <v>-167.00000000000003</v>
      </c>
    </row>
    <row r="41" spans="1:4" ht="15">
      <c r="A41" s="39" t="s">
        <v>39</v>
      </c>
      <c r="B41" s="16" t="s">
        <v>4</v>
      </c>
      <c r="C41" s="1" t="s">
        <v>4</v>
      </c>
      <c r="D41" s="17" t="s">
        <v>4</v>
      </c>
    </row>
    <row r="42" spans="1:4" ht="15">
      <c r="A42" s="40" t="s">
        <v>40</v>
      </c>
      <c r="B42" s="25">
        <f>273*360*1000</f>
        <v>98280000</v>
      </c>
      <c r="C42" s="5">
        <f>51*360*1000</f>
        <v>18360000</v>
      </c>
      <c r="D42" s="26">
        <f>11*360*1000</f>
        <v>3960000</v>
      </c>
    </row>
    <row r="43" spans="1:4" ht="15">
      <c r="A43" s="35" t="s">
        <v>41</v>
      </c>
      <c r="B43" s="16" t="s">
        <v>4</v>
      </c>
      <c r="C43" s="1" t="s">
        <v>4</v>
      </c>
      <c r="D43" s="17" t="s">
        <v>4</v>
      </c>
    </row>
    <row r="44" spans="1:4" ht="15">
      <c r="A44" s="35" t="s">
        <v>42</v>
      </c>
      <c r="B44" s="16">
        <f t="shared" ref="B44:D44" si="6">B40+10*LOG10(B42)</f>
        <v>-87.075348521919594</v>
      </c>
      <c r="C44" s="1">
        <f t="shared" si="6"/>
        <v>-94.361273231347795</v>
      </c>
      <c r="D44" s="17">
        <f t="shared" si="6"/>
        <v>-101.0230481407449</v>
      </c>
    </row>
    <row r="45" spans="1:4" ht="15">
      <c r="A45" s="39" t="s">
        <v>43</v>
      </c>
      <c r="B45" s="16" t="s">
        <v>4</v>
      </c>
      <c r="C45" s="1" t="s">
        <v>4</v>
      </c>
      <c r="D45" s="17" t="s">
        <v>4</v>
      </c>
    </row>
    <row r="46" spans="1:4" ht="15">
      <c r="A46" s="40" t="s">
        <v>44</v>
      </c>
      <c r="B46" s="25"/>
      <c r="C46" s="7"/>
      <c r="D46" s="26"/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30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30">
      <c r="A51" s="35" t="s">
        <v>49</v>
      </c>
      <c r="B51" s="16">
        <f t="shared" ref="B51:D51" si="7">B44+B46+B47-B49</f>
        <v>-85.075348521919594</v>
      </c>
      <c r="C51" s="1">
        <f t="shared" si="7"/>
        <v>-92.361273231347795</v>
      </c>
      <c r="D51" s="17">
        <f t="shared" si="7"/>
        <v>-99.023048140744905</v>
      </c>
    </row>
    <row r="52" spans="1:4" ht="30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30">
      <c r="A53" s="43" t="s">
        <v>51</v>
      </c>
      <c r="B53" s="80">
        <f t="shared" ref="B53:D53" si="8">B26+B30+B33-B34-B51</f>
        <v>146.77121254719665</v>
      </c>
      <c r="C53" s="81">
        <f t="shared" si="8"/>
        <v>146.77121254719665</v>
      </c>
      <c r="D53" s="82">
        <f t="shared" si="8"/>
        <v>146.77121254719665</v>
      </c>
    </row>
    <row r="54" spans="1:4" ht="15.75" thickBot="1">
      <c r="A54" s="78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4.125" style="11" bestFit="1" customWidth="1"/>
    <col min="3" max="3" width="12.625" style="11" bestFit="1" customWidth="1"/>
    <col min="4" max="4" width="16" style="11" bestFit="1" customWidth="1"/>
    <col min="5" max="16384" width="9" style="9"/>
  </cols>
  <sheetData>
    <row r="1" spans="1:4" ht="14.25" customHeight="1">
      <c r="A1" s="33" t="s">
        <v>70</v>
      </c>
      <c r="B1" s="91" t="s">
        <v>58</v>
      </c>
      <c r="C1" s="92"/>
      <c r="D1" s="93"/>
    </row>
    <row r="2" spans="1:4" ht="57">
      <c r="A2" s="34" t="s">
        <v>0</v>
      </c>
      <c r="B2" s="14" t="s">
        <v>66</v>
      </c>
      <c r="C2" s="12" t="s">
        <v>65</v>
      </c>
      <c r="D2" s="15" t="s">
        <v>87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6">
        <v>1000000</v>
      </c>
      <c r="C6" s="1">
        <v>1000000</v>
      </c>
      <c r="D6" s="17">
        <v>250000</v>
      </c>
    </row>
    <row r="7" spans="1:4" ht="15">
      <c r="A7" s="35" t="s">
        <v>6</v>
      </c>
      <c r="B7" s="18" t="s">
        <v>4</v>
      </c>
      <c r="C7" s="10" t="s">
        <v>4</v>
      </c>
      <c r="D7" s="19" t="s">
        <v>4</v>
      </c>
    </row>
    <row r="8" spans="1:4" ht="15">
      <c r="A8" s="35" t="s">
        <v>7</v>
      </c>
      <c r="B8" s="20">
        <v>0.1</v>
      </c>
      <c r="C8" s="3">
        <v>0.1</v>
      </c>
      <c r="D8" s="21">
        <v>0.1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" si="0">B19+10*LOG10(B12/B14)-B20</f>
        <v>0</v>
      </c>
      <c r="C18" s="1">
        <f t="shared" ref="C18:D18" si="1">C19+10*LOG10(C12/C14)-C20</f>
        <v>0</v>
      </c>
      <c r="D18" s="17">
        <f t="shared" si="1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8" t="s">
        <v>4</v>
      </c>
      <c r="C25" s="10" t="s">
        <v>4</v>
      </c>
      <c r="D25" s="19" t="s">
        <v>4</v>
      </c>
    </row>
    <row r="26" spans="1:4" ht="15">
      <c r="A26" s="35" t="s">
        <v>26</v>
      </c>
      <c r="B26" s="16">
        <f t="shared" ref="B26" si="2">B17+B18+B21-B23-B24</f>
        <v>22</v>
      </c>
      <c r="C26" s="1">
        <f t="shared" ref="C26:D26" si="3">C17+C18+C21-C23-C24</f>
        <v>22</v>
      </c>
      <c r="D26" s="17">
        <f t="shared" si="3"/>
        <v>22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" si="4">B31+10*LOG10(B28/B13)-B32</f>
        <v>12.771212547196624</v>
      </c>
      <c r="C30" s="1">
        <f t="shared" ref="C30:D30" si="5">C31+10*LOG10(C28/C13)-C32</f>
        <v>12.771212547196624</v>
      </c>
      <c r="D30" s="17">
        <f t="shared" si="5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9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6" t="s">
        <v>36</v>
      </c>
      <c r="B37" s="16" t="s">
        <v>4</v>
      </c>
      <c r="C37" s="1" t="s">
        <v>4</v>
      </c>
      <c r="D37" s="17" t="s">
        <v>4</v>
      </c>
    </row>
    <row r="38" spans="1:4" ht="15">
      <c r="A38" s="37" t="s">
        <v>37</v>
      </c>
      <c r="B38" s="25">
        <v>-999</v>
      </c>
      <c r="C38" s="7">
        <v>-999</v>
      </c>
      <c r="D38" s="26">
        <v>-999</v>
      </c>
    </row>
    <row r="39" spans="1:4" ht="30">
      <c r="A39" s="35" t="s">
        <v>38</v>
      </c>
      <c r="B39" s="18" t="s">
        <v>4</v>
      </c>
      <c r="C39" s="10" t="s">
        <v>4</v>
      </c>
      <c r="D39" s="19" t="s">
        <v>4</v>
      </c>
    </row>
    <row r="40" spans="1:4" ht="30">
      <c r="A40" s="35" t="s">
        <v>54</v>
      </c>
      <c r="B40" s="16">
        <f t="shared" ref="B40" si="6">10*LOG10(10^((B35+B36)/10)+10^(B38/10))</f>
        <v>-169.00000000000003</v>
      </c>
      <c r="C40" s="1">
        <f t="shared" ref="C40:D40" si="7">10*LOG10(10^((C35+C36)/10)+10^(C38/10))</f>
        <v>-169.00000000000003</v>
      </c>
      <c r="D40" s="17">
        <f t="shared" si="7"/>
        <v>-169.00000000000003</v>
      </c>
    </row>
    <row r="41" spans="1:4" ht="15">
      <c r="A41" s="39" t="s">
        <v>39</v>
      </c>
      <c r="B41" s="16" t="s">
        <v>4</v>
      </c>
      <c r="C41" s="1" t="s">
        <v>4</v>
      </c>
      <c r="D41" s="17" t="s">
        <v>4</v>
      </c>
    </row>
    <row r="42" spans="1:4" ht="15">
      <c r="A42" s="42" t="s">
        <v>40</v>
      </c>
      <c r="B42" s="27">
        <f t="shared" ref="B42:C42" si="8">30*360*1000</f>
        <v>10800000</v>
      </c>
      <c r="C42" s="5">
        <f t="shared" si="8"/>
        <v>10800000</v>
      </c>
      <c r="D42" s="28">
        <f>11*360*1000</f>
        <v>3960000</v>
      </c>
    </row>
    <row r="43" spans="1:4" ht="15">
      <c r="A43" s="35" t="s">
        <v>41</v>
      </c>
      <c r="B43" s="18" t="s">
        <v>4</v>
      </c>
      <c r="C43" s="10" t="s">
        <v>4</v>
      </c>
      <c r="D43" s="19" t="s">
        <v>4</v>
      </c>
    </row>
    <row r="44" spans="1:4" ht="15">
      <c r="A44" s="35" t="s">
        <v>42</v>
      </c>
      <c r="B44" s="16">
        <f t="shared" ref="B44" si="9">B40+10*LOG10(B42)</f>
        <v>-98.66576244513054</v>
      </c>
      <c r="C44" s="1">
        <f t="shared" ref="C44:D44" si="10">C40+10*LOG10(C42)</f>
        <v>-98.66576244513054</v>
      </c>
      <c r="D44" s="17">
        <f t="shared" si="10"/>
        <v>-103.0230481407449</v>
      </c>
    </row>
    <row r="45" spans="1:4" ht="15">
      <c r="A45" s="39" t="s">
        <v>43</v>
      </c>
      <c r="B45" s="16" t="s">
        <v>4</v>
      </c>
      <c r="C45" s="1" t="s">
        <v>4</v>
      </c>
      <c r="D45" s="17" t="s">
        <v>4</v>
      </c>
    </row>
    <row r="46" spans="1:4" ht="15">
      <c r="A46" s="42" t="s">
        <v>44</v>
      </c>
      <c r="B46" s="25"/>
      <c r="C46" s="7"/>
      <c r="D46" s="26"/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30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30">
      <c r="A51" s="35" t="s">
        <v>49</v>
      </c>
      <c r="B51" s="16">
        <f t="shared" ref="B51" si="11">B44+B46+B47-B49</f>
        <v>-96.66576244513054</v>
      </c>
      <c r="C51" s="1">
        <f t="shared" ref="C51:D51" si="12">C44+C46+C47-C49</f>
        <v>-96.66576244513054</v>
      </c>
      <c r="D51" s="17">
        <f t="shared" si="12"/>
        <v>-101.0230481407449</v>
      </c>
    </row>
    <row r="52" spans="1:4" ht="30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30">
      <c r="A53" s="71" t="s">
        <v>51</v>
      </c>
      <c r="B53" s="80">
        <f t="shared" ref="B53" si="13">B26+B30+B33-B34-B51</f>
        <v>137.43697499232718</v>
      </c>
      <c r="C53" s="81">
        <f t="shared" ref="C53:D53" si="14">C26+C30+C33-C34-C51</f>
        <v>128.43697499232718</v>
      </c>
      <c r="D53" s="82">
        <f t="shared" si="14"/>
        <v>132.79426068794152</v>
      </c>
    </row>
    <row r="54" spans="1:4" ht="15.7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91" t="s">
        <v>58</v>
      </c>
      <c r="C1" s="92"/>
      <c r="D1" s="93"/>
    </row>
    <row r="2" spans="1:4" ht="42.75">
      <c r="A2" s="34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45">
      <c r="A7" s="35" t="s">
        <v>88</v>
      </c>
      <c r="B7" s="20">
        <v>0.01</v>
      </c>
      <c r="C7" s="3">
        <v>0.01</v>
      </c>
      <c r="D7" s="21">
        <v>0.01</v>
      </c>
    </row>
    <row r="8" spans="1:4" ht="15">
      <c r="A8" s="35" t="s">
        <v>7</v>
      </c>
      <c r="B8" s="18" t="s">
        <v>4</v>
      </c>
      <c r="C8" s="10" t="s">
        <v>4</v>
      </c>
      <c r="D8" s="19" t="s">
        <v>4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 ht="15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7" t="s">
        <v>36</v>
      </c>
      <c r="B37" s="25">
        <v>-999</v>
      </c>
      <c r="C37" s="7">
        <v>-999</v>
      </c>
      <c r="D37" s="26">
        <v>-999</v>
      </c>
    </row>
    <row r="38" spans="1:4" ht="15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30">
      <c r="A40" s="35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39" t="s">
        <v>39</v>
      </c>
      <c r="B41" s="25">
        <f t="shared" ref="B41:D41" si="4">1*12*30*1000</f>
        <v>360000</v>
      </c>
      <c r="C41" s="7">
        <f t="shared" si="4"/>
        <v>360000</v>
      </c>
      <c r="D41" s="26">
        <f t="shared" si="4"/>
        <v>360000</v>
      </c>
    </row>
    <row r="42" spans="1:4" ht="15">
      <c r="A42" s="39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35" t="s">
        <v>41</v>
      </c>
      <c r="B43" s="16">
        <f t="shared" ref="B43:D43" si="5">B39+10*LOG10(B41)</f>
        <v>-113.43697499232715</v>
      </c>
      <c r="C43" s="1">
        <f t="shared" si="5"/>
        <v>-113.43697499232715</v>
      </c>
      <c r="D43" s="17">
        <f t="shared" si="5"/>
        <v>-113.43697499232715</v>
      </c>
    </row>
    <row r="44" spans="1:4" ht="15">
      <c r="A44" s="35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42" t="s">
        <v>43</v>
      </c>
      <c r="B45" s="25"/>
      <c r="C45" s="7"/>
      <c r="D45" s="26"/>
    </row>
    <row r="46" spans="1:4" ht="15">
      <c r="A46" s="39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35" t="s">
        <v>48</v>
      </c>
      <c r="B50" s="16">
        <f t="shared" ref="B50:D50" si="6">B43+B45+B47-B48</f>
        <v>-111.43697499232715</v>
      </c>
      <c r="C50" s="1">
        <f t="shared" si="6"/>
        <v>-111.43697499232715</v>
      </c>
      <c r="D50" s="17">
        <f t="shared" si="6"/>
        <v>-111.43697499232715</v>
      </c>
    </row>
    <row r="51" spans="1:4" ht="30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43" t="s">
        <v>50</v>
      </c>
      <c r="B52" s="31">
        <f t="shared" ref="B52:D52" si="7">B25+B30+B33-B34-B50</f>
        <v>143.20818753952378</v>
      </c>
      <c r="C52" s="6">
        <f t="shared" si="7"/>
        <v>143.20818753952378</v>
      </c>
      <c r="D52" s="32">
        <f t="shared" si="7"/>
        <v>143.20818753952378</v>
      </c>
    </row>
    <row r="53" spans="1:4" ht="30">
      <c r="A53" s="84" t="s">
        <v>51</v>
      </c>
      <c r="B53" s="79" t="s">
        <v>4</v>
      </c>
      <c r="C53" s="76" t="s">
        <v>4</v>
      </c>
      <c r="D53" s="77" t="s">
        <v>4</v>
      </c>
    </row>
    <row r="54" spans="1:4" ht="15.7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4"/>
  <sheetViews>
    <sheetView zoomScaleNormal="100" workbookViewId="0">
      <pane xSplit="1" topLeftCell="B1" activePane="topRight" state="frozen"/>
      <selection pane="topRight" activeCell="B1" sqref="B1:D1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91" t="s">
        <v>58</v>
      </c>
      <c r="C1" s="92"/>
      <c r="D1" s="93"/>
    </row>
    <row r="2" spans="1:4" ht="42.75">
      <c r="A2" s="34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15">
      <c r="A7" s="35" t="s">
        <v>6</v>
      </c>
      <c r="B7" s="20">
        <v>0.01</v>
      </c>
      <c r="C7" s="3">
        <v>0.01</v>
      </c>
      <c r="D7" s="21">
        <v>0.01</v>
      </c>
    </row>
    <row r="8" spans="1:4" ht="15">
      <c r="A8" s="35" t="s">
        <v>7</v>
      </c>
      <c r="B8" s="18" t="s">
        <v>4</v>
      </c>
      <c r="C8" s="10" t="s">
        <v>4</v>
      </c>
      <c r="D8" s="19" t="s">
        <v>4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6">
        <f t="shared" ref="B25:D25" si="2">B17+B18+B21+B22-B24</f>
        <v>22</v>
      </c>
      <c r="C25" s="1">
        <f t="shared" ref="C25" si="3">C17+C18+C21+C22-C24</f>
        <v>22</v>
      </c>
      <c r="D25" s="17">
        <f t="shared" si="2"/>
        <v>22</v>
      </c>
    </row>
    <row r="26" spans="1:4" ht="15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7" t="s">
        <v>36</v>
      </c>
      <c r="B37" s="25">
        <v>-999</v>
      </c>
      <c r="C37" s="7">
        <v>-999</v>
      </c>
      <c r="D37" s="26">
        <v>-999</v>
      </c>
    </row>
    <row r="38" spans="1:4" ht="15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35" t="s">
        <v>38</v>
      </c>
      <c r="B39" s="16">
        <f t="shared" ref="B39:D39" si="6">10*LOG10(10^((B35+B36)/10)+10^(B37/10))</f>
        <v>-169.00000000000003</v>
      </c>
      <c r="C39" s="1">
        <f t="shared" ref="C39" si="7">10*LOG10(10^((C35+C36)/10)+10^(C37/10))</f>
        <v>-169.00000000000003</v>
      </c>
      <c r="D39" s="17">
        <f t="shared" si="6"/>
        <v>-169.00000000000003</v>
      </c>
    </row>
    <row r="40" spans="1:4" ht="30">
      <c r="A40" s="35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39" t="s">
        <v>39</v>
      </c>
      <c r="B41" s="25">
        <f t="shared" ref="B41:D41" si="8">1*12*30*1000</f>
        <v>360000</v>
      </c>
      <c r="C41" s="7">
        <f t="shared" si="8"/>
        <v>360000</v>
      </c>
      <c r="D41" s="26">
        <f t="shared" si="8"/>
        <v>360000</v>
      </c>
    </row>
    <row r="42" spans="1:4" ht="15">
      <c r="A42" s="39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35" t="s">
        <v>41</v>
      </c>
      <c r="B43" s="16">
        <f t="shared" ref="B43:D43" si="9">B39+10*LOG10(B41)</f>
        <v>-113.43697499232715</v>
      </c>
      <c r="C43" s="1">
        <f t="shared" ref="C43" si="10">C39+10*LOG10(C41)</f>
        <v>-113.43697499232715</v>
      </c>
      <c r="D43" s="17">
        <f t="shared" si="9"/>
        <v>-113.43697499232715</v>
      </c>
    </row>
    <row r="44" spans="1:4" ht="15">
      <c r="A44" s="35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42" t="s">
        <v>43</v>
      </c>
      <c r="B45" s="25"/>
      <c r="C45" s="7"/>
      <c r="D45" s="26"/>
    </row>
    <row r="46" spans="1:4" ht="15">
      <c r="A46" s="39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35" t="s">
        <v>48</v>
      </c>
      <c r="B50" s="16">
        <f t="shared" ref="B50:D50" si="11">B43+B45+B47-B48</f>
        <v>-111.43697499232715</v>
      </c>
      <c r="C50" s="1">
        <f t="shared" ref="C50" si="12">C43+C45+C47-C48</f>
        <v>-111.43697499232715</v>
      </c>
      <c r="D50" s="17">
        <f t="shared" si="11"/>
        <v>-111.43697499232715</v>
      </c>
    </row>
    <row r="51" spans="1:4" ht="30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43" t="s">
        <v>50</v>
      </c>
      <c r="B52" s="31">
        <f t="shared" ref="B52:D52" si="13">B25+B30+B33-B34-B50</f>
        <v>143.20818753952378</v>
      </c>
      <c r="C52" s="6">
        <f t="shared" ref="C52" si="14">C25+C30+C33-C34-C50</f>
        <v>143.20818753952378</v>
      </c>
      <c r="D52" s="32">
        <f t="shared" si="13"/>
        <v>143.20818753952378</v>
      </c>
    </row>
    <row r="53" spans="1:4" ht="30">
      <c r="A53" s="84" t="s">
        <v>51</v>
      </c>
      <c r="B53" s="79" t="s">
        <v>4</v>
      </c>
      <c r="C53" s="76" t="s">
        <v>4</v>
      </c>
      <c r="D53" s="77" t="s">
        <v>4</v>
      </c>
    </row>
    <row r="54" spans="1:4" ht="15.7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4" width="15.625" style="9" customWidth="1"/>
    <col min="5" max="16384" width="9" style="9"/>
  </cols>
  <sheetData>
    <row r="1" spans="1:4" ht="14.25" customHeight="1">
      <c r="A1" s="33" t="s">
        <v>70</v>
      </c>
      <c r="B1" s="91" t="s">
        <v>58</v>
      </c>
      <c r="C1" s="92"/>
      <c r="D1" s="93"/>
    </row>
    <row r="2" spans="1:4" ht="42.75">
      <c r="A2" s="34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15">
      <c r="A7" s="35" t="s">
        <v>6</v>
      </c>
      <c r="B7" s="20">
        <v>0.01</v>
      </c>
      <c r="C7" s="3">
        <v>0.01</v>
      </c>
      <c r="D7" s="21">
        <v>0.01</v>
      </c>
    </row>
    <row r="8" spans="1:4" ht="15">
      <c r="A8" s="35" t="s">
        <v>7</v>
      </c>
      <c r="B8" s="18" t="s">
        <v>4</v>
      </c>
      <c r="C8" s="10" t="s">
        <v>4</v>
      </c>
      <c r="D8" s="19" t="s">
        <v>4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 ht="15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7" t="s">
        <v>36</v>
      </c>
      <c r="B37" s="25">
        <v>-999</v>
      </c>
      <c r="C37" s="7">
        <v>-999</v>
      </c>
      <c r="D37" s="26">
        <v>-999</v>
      </c>
    </row>
    <row r="38" spans="1:4" ht="15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30">
      <c r="A40" s="35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39" t="s">
        <v>39</v>
      </c>
      <c r="B41" s="25">
        <f t="shared" ref="B41:D41" si="4">1*12*30*1000</f>
        <v>360000</v>
      </c>
      <c r="C41" s="7">
        <f t="shared" si="4"/>
        <v>360000</v>
      </c>
      <c r="D41" s="26">
        <f t="shared" si="4"/>
        <v>360000</v>
      </c>
    </row>
    <row r="42" spans="1:4" ht="15">
      <c r="A42" s="39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35" t="s">
        <v>41</v>
      </c>
      <c r="B43" s="16">
        <f t="shared" ref="B43:D43" si="5">B39+10*LOG10(B41)</f>
        <v>-113.43697499232715</v>
      </c>
      <c r="C43" s="1">
        <f t="shared" si="5"/>
        <v>-113.43697499232715</v>
      </c>
      <c r="D43" s="17">
        <f t="shared" si="5"/>
        <v>-113.43697499232715</v>
      </c>
    </row>
    <row r="44" spans="1:4" ht="15">
      <c r="A44" s="35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42" t="s">
        <v>43</v>
      </c>
      <c r="B45" s="25"/>
      <c r="C45" s="7"/>
      <c r="D45" s="26"/>
    </row>
    <row r="46" spans="1:4" ht="15">
      <c r="A46" s="39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35" t="s">
        <v>48</v>
      </c>
      <c r="B50" s="16">
        <f t="shared" ref="B50:D50" si="6">B43+B45+B47-B48</f>
        <v>-111.43697499232715</v>
      </c>
      <c r="C50" s="1">
        <f t="shared" si="6"/>
        <v>-111.43697499232715</v>
      </c>
      <c r="D50" s="17">
        <f t="shared" si="6"/>
        <v>-111.43697499232715</v>
      </c>
    </row>
    <row r="51" spans="1:4" ht="30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43" t="s">
        <v>50</v>
      </c>
      <c r="B52" s="31">
        <f t="shared" ref="B52:D52" si="7">B25+B30+B33-B34-B50</f>
        <v>143.20818753952378</v>
      </c>
      <c r="C52" s="6">
        <f t="shared" si="7"/>
        <v>143.20818753952378</v>
      </c>
      <c r="D52" s="32">
        <f t="shared" si="7"/>
        <v>143.20818753952378</v>
      </c>
    </row>
    <row r="53" spans="1:4" ht="30">
      <c r="A53" s="84" t="s">
        <v>51</v>
      </c>
      <c r="B53" s="79" t="s">
        <v>4</v>
      </c>
      <c r="C53" s="76" t="s">
        <v>4</v>
      </c>
      <c r="D53" s="77" t="s">
        <v>4</v>
      </c>
    </row>
    <row r="54" spans="1:4" ht="15.7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4"/>
  <sheetViews>
    <sheetView zoomScaleNormal="100" workbookViewId="0">
      <pane xSplit="1" topLeftCell="B1" activePane="topRight" state="frozen"/>
      <selection pane="topRight" activeCell="B1" sqref="B1:H1"/>
    </sheetView>
  </sheetViews>
  <sheetFormatPr defaultColWidth="9" defaultRowHeight="14.25"/>
  <cols>
    <col min="1" max="1" width="62.125" style="9" customWidth="1"/>
    <col min="2" max="2" width="15.625" style="11" customWidth="1"/>
    <col min="3" max="5" width="15.375" style="9" bestFit="1" customWidth="1"/>
    <col min="6" max="6" width="14.5" style="9" bestFit="1" customWidth="1"/>
    <col min="7" max="7" width="15.375" style="9" bestFit="1" customWidth="1"/>
    <col min="8" max="8" width="12.875" style="9" bestFit="1" customWidth="1"/>
    <col min="9" max="16384" width="9" style="9"/>
  </cols>
  <sheetData>
    <row r="1" spans="1:8" ht="14.25" customHeight="1">
      <c r="A1" s="33" t="s">
        <v>70</v>
      </c>
      <c r="B1" s="85" t="s">
        <v>58</v>
      </c>
      <c r="C1" s="86"/>
      <c r="D1" s="86"/>
      <c r="E1" s="86"/>
      <c r="F1" s="86"/>
      <c r="G1" s="86"/>
      <c r="H1" s="87"/>
    </row>
    <row r="2" spans="1:8" ht="99.75">
      <c r="A2" s="34" t="s">
        <v>0</v>
      </c>
      <c r="B2" s="14" t="s">
        <v>62</v>
      </c>
      <c r="C2" s="12" t="s">
        <v>63</v>
      </c>
      <c r="D2" s="12" t="s">
        <v>73</v>
      </c>
      <c r="E2" s="70" t="s">
        <v>74</v>
      </c>
      <c r="F2" s="12" t="s">
        <v>75</v>
      </c>
      <c r="G2" s="69" t="s">
        <v>76</v>
      </c>
      <c r="H2" s="15" t="s">
        <v>77</v>
      </c>
    </row>
    <row r="3" spans="1:8" ht="15">
      <c r="A3" s="35" t="s">
        <v>1</v>
      </c>
      <c r="B3" s="16">
        <v>2.6</v>
      </c>
      <c r="C3" s="1">
        <v>2.6</v>
      </c>
      <c r="D3" s="1">
        <v>2.6</v>
      </c>
      <c r="E3" s="1">
        <v>2.6</v>
      </c>
      <c r="F3" s="1">
        <v>2.6</v>
      </c>
      <c r="G3" s="1">
        <v>2.6</v>
      </c>
      <c r="H3" s="17">
        <v>2.6</v>
      </c>
    </row>
    <row r="4" spans="1:8" ht="15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">
        <v>100</v>
      </c>
      <c r="G4" s="1">
        <v>100</v>
      </c>
      <c r="H4" s="17">
        <v>100</v>
      </c>
    </row>
    <row r="5" spans="1:8" ht="15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0" t="s">
        <v>4</v>
      </c>
      <c r="G5" s="10" t="s">
        <v>4</v>
      </c>
      <c r="H5" s="19" t="s">
        <v>4</v>
      </c>
    </row>
    <row r="6" spans="1:8" ht="15">
      <c r="A6" s="35" t="s">
        <v>5</v>
      </c>
      <c r="B6" s="18" t="s">
        <v>4</v>
      </c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19" t="s">
        <v>4</v>
      </c>
    </row>
    <row r="7" spans="1:8" ht="15">
      <c r="A7" s="35" t="s">
        <v>6</v>
      </c>
      <c r="B7" s="20">
        <v>0.01</v>
      </c>
      <c r="C7" s="3">
        <v>0.01</v>
      </c>
      <c r="D7" s="3">
        <v>0.01</v>
      </c>
      <c r="E7" s="3">
        <v>0.01</v>
      </c>
      <c r="F7" s="3">
        <v>0.01</v>
      </c>
      <c r="G7" s="3">
        <v>0.01</v>
      </c>
      <c r="H7" s="21">
        <v>0.01</v>
      </c>
    </row>
    <row r="8" spans="1:8" ht="15">
      <c r="A8" s="35" t="s">
        <v>7</v>
      </c>
      <c r="B8" s="18" t="s">
        <v>4</v>
      </c>
      <c r="C8" s="10" t="s">
        <v>4</v>
      </c>
      <c r="D8" s="10" t="s">
        <v>4</v>
      </c>
      <c r="E8" s="10" t="s">
        <v>4</v>
      </c>
      <c r="F8" s="10" t="s">
        <v>4</v>
      </c>
      <c r="G8" s="10" t="s">
        <v>4</v>
      </c>
      <c r="H8" s="19" t="s">
        <v>4</v>
      </c>
    </row>
    <row r="9" spans="1:8" ht="15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" t="s">
        <v>9</v>
      </c>
      <c r="G9" s="1" t="s">
        <v>9</v>
      </c>
      <c r="H9" s="17" t="s">
        <v>9</v>
      </c>
    </row>
    <row r="10" spans="1:8" ht="15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">
        <v>3</v>
      </c>
      <c r="G10" s="1">
        <v>3</v>
      </c>
      <c r="H10" s="17">
        <v>3</v>
      </c>
    </row>
    <row r="11" spans="1:8">
      <c r="A11" s="34" t="s">
        <v>11</v>
      </c>
      <c r="B11" s="22"/>
      <c r="C11" s="4"/>
      <c r="D11" s="4"/>
      <c r="E11" s="4"/>
      <c r="F11" s="4"/>
      <c r="G11" s="4"/>
      <c r="H11" s="23"/>
    </row>
    <row r="12" spans="1:8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">
        <v>192</v>
      </c>
      <c r="G12" s="1">
        <v>192</v>
      </c>
      <c r="H12" s="17">
        <v>192</v>
      </c>
    </row>
    <row r="13" spans="1:8" ht="15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">
        <v>64</v>
      </c>
      <c r="G13" s="1">
        <v>64</v>
      </c>
      <c r="H13" s="17">
        <v>64</v>
      </c>
    </row>
    <row r="14" spans="1:8" ht="15">
      <c r="A14" s="37" t="s">
        <v>14</v>
      </c>
      <c r="B14" s="25">
        <v>4</v>
      </c>
      <c r="C14" s="7">
        <v>4</v>
      </c>
      <c r="D14" s="7">
        <v>4</v>
      </c>
      <c r="E14" s="7">
        <v>4</v>
      </c>
      <c r="F14" s="7">
        <v>4</v>
      </c>
      <c r="G14" s="7">
        <v>4</v>
      </c>
      <c r="H14" s="26">
        <v>4</v>
      </c>
    </row>
    <row r="15" spans="1:8" ht="15">
      <c r="A15" s="35" t="s">
        <v>15</v>
      </c>
      <c r="B15" s="16">
        <v>33</v>
      </c>
      <c r="C15" s="1">
        <v>33</v>
      </c>
      <c r="D15" s="1">
        <v>33</v>
      </c>
      <c r="E15" s="1">
        <v>33</v>
      </c>
      <c r="F15" s="1">
        <v>33</v>
      </c>
      <c r="G15" s="1">
        <v>33</v>
      </c>
      <c r="H15" s="17">
        <v>33</v>
      </c>
    </row>
    <row r="16" spans="1:8" ht="15">
      <c r="A16" s="35" t="s">
        <v>16</v>
      </c>
      <c r="B16" s="16">
        <f t="shared" ref="B16:H16" si="0">B15+10*LOG10(B4)</f>
        <v>53</v>
      </c>
      <c r="C16" s="1">
        <f t="shared" si="0"/>
        <v>53</v>
      </c>
      <c r="D16" s="1">
        <f t="shared" si="0"/>
        <v>53</v>
      </c>
      <c r="E16" s="1">
        <f t="shared" si="0"/>
        <v>53</v>
      </c>
      <c r="F16" s="1">
        <f t="shared" si="0"/>
        <v>53</v>
      </c>
      <c r="G16" s="1">
        <f t="shared" si="0"/>
        <v>53</v>
      </c>
      <c r="H16" s="17">
        <f t="shared" si="0"/>
        <v>53</v>
      </c>
    </row>
    <row r="17" spans="1:8" ht="30">
      <c r="A17" s="35" t="s">
        <v>17</v>
      </c>
      <c r="B17" s="16">
        <f t="shared" ref="B17:H17" si="1">B15+10*LOG10(B41/1000000)</f>
        <v>45.375437381428746</v>
      </c>
      <c r="C17" s="1">
        <f t="shared" si="1"/>
        <v>45.375437381428746</v>
      </c>
      <c r="D17" s="1">
        <f t="shared" si="1"/>
        <v>38.976951859255124</v>
      </c>
      <c r="E17" s="1">
        <f t="shared" si="1"/>
        <v>38.976951859255124</v>
      </c>
      <c r="F17" s="1">
        <f t="shared" si="1"/>
        <v>36.344537511509309</v>
      </c>
      <c r="G17" s="1">
        <f t="shared" si="1"/>
        <v>38.976951859255124</v>
      </c>
      <c r="H17" s="17">
        <f t="shared" si="1"/>
        <v>38.976951859255124</v>
      </c>
    </row>
    <row r="18" spans="1:8" ht="45">
      <c r="A18" s="36" t="s">
        <v>18</v>
      </c>
      <c r="B18" s="16">
        <f t="shared" ref="B18:H18" si="2">B19+10*LOG10(B12/B13)-B20</f>
        <v>12.771212547196624</v>
      </c>
      <c r="C18" s="1">
        <f t="shared" si="2"/>
        <v>12.771212547196624</v>
      </c>
      <c r="D18" s="1">
        <f t="shared" si="2"/>
        <v>12.771212547196624</v>
      </c>
      <c r="E18" s="1">
        <f t="shared" si="2"/>
        <v>12.771212547196624</v>
      </c>
      <c r="F18" s="1">
        <f t="shared" si="2"/>
        <v>12.771212547196624</v>
      </c>
      <c r="G18" s="1">
        <f t="shared" si="2"/>
        <v>12.771212547196624</v>
      </c>
      <c r="H18" s="17">
        <f t="shared" si="2"/>
        <v>12.771212547196624</v>
      </c>
    </row>
    <row r="19" spans="1:8" ht="15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">
        <v>8</v>
      </c>
      <c r="G19" s="1">
        <v>8</v>
      </c>
      <c r="H19" s="17">
        <v>8</v>
      </c>
    </row>
    <row r="20" spans="1:8" ht="45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26">
        <v>0</v>
      </c>
    </row>
    <row r="21" spans="1:8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28">
        <v>0</v>
      </c>
    </row>
    <row r="22" spans="1:8" ht="15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7">
        <v>0</v>
      </c>
    </row>
    <row r="23" spans="1:8" ht="15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7">
        <v>0</v>
      </c>
    </row>
    <row r="24" spans="1:8" ht="30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">
        <v>3</v>
      </c>
      <c r="G24" s="1">
        <v>3</v>
      </c>
      <c r="H24" s="17">
        <v>3</v>
      </c>
    </row>
    <row r="25" spans="1:8" ht="15">
      <c r="A25" s="35" t="s">
        <v>25</v>
      </c>
      <c r="B25" s="16">
        <f t="shared" ref="B25:H25" si="3">B17+B18+B21+B22-B24</f>
        <v>55.146649928625372</v>
      </c>
      <c r="C25" s="1">
        <f t="shared" si="3"/>
        <v>55.146649928625372</v>
      </c>
      <c r="D25" s="1">
        <f t="shared" si="3"/>
        <v>48.74816440645175</v>
      </c>
      <c r="E25" s="1">
        <f t="shared" si="3"/>
        <v>48.74816440645175</v>
      </c>
      <c r="F25" s="1">
        <f t="shared" si="3"/>
        <v>46.115750058705935</v>
      </c>
      <c r="G25" s="1">
        <f t="shared" si="3"/>
        <v>48.74816440645175</v>
      </c>
      <c r="H25" s="17">
        <f t="shared" si="3"/>
        <v>48.74816440645175</v>
      </c>
    </row>
    <row r="26" spans="1:8" ht="15">
      <c r="A26" s="35" t="s">
        <v>26</v>
      </c>
      <c r="B26" s="18" t="s">
        <v>4</v>
      </c>
      <c r="C26" s="10" t="s">
        <v>4</v>
      </c>
      <c r="D26" s="10" t="s">
        <v>4</v>
      </c>
      <c r="E26" s="10" t="s">
        <v>4</v>
      </c>
      <c r="F26" s="10" t="s">
        <v>4</v>
      </c>
      <c r="G26" s="10" t="s">
        <v>4</v>
      </c>
      <c r="H26" s="19" t="s">
        <v>4</v>
      </c>
    </row>
    <row r="27" spans="1:8">
      <c r="A27" s="34" t="s">
        <v>27</v>
      </c>
      <c r="B27" s="22"/>
      <c r="C27" s="4"/>
      <c r="D27" s="4"/>
      <c r="E27" s="4"/>
      <c r="F27" s="4"/>
      <c r="G27" s="4"/>
      <c r="H27" s="23"/>
    </row>
    <row r="28" spans="1:8" ht="15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">
        <v>1</v>
      </c>
      <c r="G28" s="1">
        <v>1</v>
      </c>
      <c r="H28" s="17">
        <v>1</v>
      </c>
    </row>
    <row r="29" spans="1:8" ht="15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">
        <v>1</v>
      </c>
      <c r="G29" s="1">
        <v>1</v>
      </c>
      <c r="H29" s="17">
        <v>1</v>
      </c>
    </row>
    <row r="30" spans="1:8" ht="45">
      <c r="A30" s="35" t="s">
        <v>30</v>
      </c>
      <c r="B30" s="16">
        <f t="shared" ref="B30:H30" si="4">B31+10*LOG10(B28/B29)-B32</f>
        <v>0</v>
      </c>
      <c r="C30" s="1">
        <f t="shared" si="4"/>
        <v>0</v>
      </c>
      <c r="D30" s="1">
        <f t="shared" si="4"/>
        <v>0</v>
      </c>
      <c r="E30" s="1">
        <f t="shared" si="4"/>
        <v>0</v>
      </c>
      <c r="F30" s="1">
        <f t="shared" si="4"/>
        <v>0</v>
      </c>
      <c r="G30" s="1">
        <f t="shared" si="4"/>
        <v>0</v>
      </c>
      <c r="H30" s="17">
        <f t="shared" si="4"/>
        <v>0</v>
      </c>
    </row>
    <row r="31" spans="1:8" ht="15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4">
        <v>0</v>
      </c>
    </row>
    <row r="32" spans="1:8" ht="45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7">
        <v>0</v>
      </c>
    </row>
    <row r="33" spans="1:8" ht="30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7">
        <v>0</v>
      </c>
    </row>
    <row r="34" spans="1:8" ht="30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">
        <v>1</v>
      </c>
      <c r="G34" s="1">
        <v>1</v>
      </c>
      <c r="H34" s="17">
        <v>1</v>
      </c>
    </row>
    <row r="35" spans="1:8" ht="15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">
        <v>7</v>
      </c>
      <c r="G35" s="1">
        <v>7</v>
      </c>
      <c r="H35" s="17">
        <v>7</v>
      </c>
    </row>
    <row r="36" spans="1:8" ht="15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">
        <v>-174</v>
      </c>
      <c r="G36" s="1">
        <v>-174</v>
      </c>
      <c r="H36" s="17">
        <v>-174</v>
      </c>
    </row>
    <row r="37" spans="1:8" ht="15">
      <c r="A37" s="37" t="s">
        <v>36</v>
      </c>
      <c r="B37" s="25">
        <v>-999</v>
      </c>
      <c r="C37" s="7">
        <v>-999</v>
      </c>
      <c r="D37" s="7">
        <v>-999</v>
      </c>
      <c r="E37" s="7">
        <v>-999</v>
      </c>
      <c r="F37" s="7">
        <v>-999</v>
      </c>
      <c r="G37" s="7">
        <v>-999</v>
      </c>
      <c r="H37" s="26">
        <v>-999</v>
      </c>
    </row>
    <row r="38" spans="1:8" ht="15">
      <c r="A38" s="36" t="s">
        <v>37</v>
      </c>
      <c r="B38" s="16" t="s">
        <v>4</v>
      </c>
      <c r="C38" s="1" t="s">
        <v>4</v>
      </c>
      <c r="D38" s="1" t="s">
        <v>4</v>
      </c>
      <c r="E38" s="1" t="s">
        <v>4</v>
      </c>
      <c r="F38" s="1" t="s">
        <v>4</v>
      </c>
      <c r="G38" s="1" t="s">
        <v>4</v>
      </c>
      <c r="H38" s="17" t="s">
        <v>4</v>
      </c>
    </row>
    <row r="39" spans="1:8" ht="30">
      <c r="A39" s="35" t="s">
        <v>53</v>
      </c>
      <c r="B39" s="16">
        <f t="shared" ref="B39:H39" si="5">10*LOG10(10^((B35+B36)/10)+10^(B37/10))</f>
        <v>-167.00000000000003</v>
      </c>
      <c r="C39" s="1">
        <f t="shared" si="5"/>
        <v>-167.00000000000003</v>
      </c>
      <c r="D39" s="1">
        <f t="shared" si="5"/>
        <v>-167.00000000000003</v>
      </c>
      <c r="E39" s="1">
        <f t="shared" si="5"/>
        <v>-167.00000000000003</v>
      </c>
      <c r="F39" s="1">
        <f t="shared" si="5"/>
        <v>-167.00000000000003</v>
      </c>
      <c r="G39" s="1">
        <f t="shared" si="5"/>
        <v>-167.00000000000003</v>
      </c>
      <c r="H39" s="17">
        <f t="shared" si="5"/>
        <v>-167.00000000000003</v>
      </c>
    </row>
    <row r="40" spans="1:8" ht="30">
      <c r="A40" s="35" t="s">
        <v>54</v>
      </c>
      <c r="B40" s="18" t="s">
        <v>4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9" t="s">
        <v>4</v>
      </c>
    </row>
    <row r="41" spans="1:8" ht="15">
      <c r="A41" s="40" t="s">
        <v>39</v>
      </c>
      <c r="B41" s="25">
        <f>48*360*1000</f>
        <v>17280000</v>
      </c>
      <c r="C41" s="7">
        <f>48*360*1000</f>
        <v>17280000</v>
      </c>
      <c r="D41" s="7">
        <f>11*360*1000</f>
        <v>3960000</v>
      </c>
      <c r="E41" s="7">
        <f>11*360*1000</f>
        <v>3960000</v>
      </c>
      <c r="F41" s="7">
        <f>6*360*1000</f>
        <v>2160000</v>
      </c>
      <c r="G41" s="7">
        <f>11*360*1000</f>
        <v>3960000</v>
      </c>
      <c r="H41" s="26">
        <f>11*360*1000</f>
        <v>3960000</v>
      </c>
    </row>
    <row r="42" spans="1:8" ht="15">
      <c r="A42" s="39" t="s">
        <v>40</v>
      </c>
      <c r="B42" s="16" t="s">
        <v>4</v>
      </c>
      <c r="C42" s="1" t="s">
        <v>4</v>
      </c>
      <c r="D42" s="1" t="s">
        <v>4</v>
      </c>
      <c r="E42" s="1" t="s">
        <v>4</v>
      </c>
      <c r="F42" s="1" t="s">
        <v>4</v>
      </c>
      <c r="G42" s="1" t="s">
        <v>4</v>
      </c>
      <c r="H42" s="17" t="s">
        <v>4</v>
      </c>
    </row>
    <row r="43" spans="1:8" ht="15">
      <c r="A43" s="35" t="s">
        <v>41</v>
      </c>
      <c r="B43" s="16">
        <f t="shared" ref="B43:H43" si="6">B39+10*LOG10(B41)</f>
        <v>-94.624562618571289</v>
      </c>
      <c r="C43" s="1">
        <f t="shared" si="6"/>
        <v>-94.624562618571289</v>
      </c>
      <c r="D43" s="1">
        <f>D39+10*LOG10(D41)</f>
        <v>-101.0230481407449</v>
      </c>
      <c r="E43" s="1">
        <f t="shared" si="6"/>
        <v>-101.0230481407449</v>
      </c>
      <c r="F43" s="1">
        <f t="shared" si="6"/>
        <v>-103.65546248849071</v>
      </c>
      <c r="G43" s="1">
        <f t="shared" si="6"/>
        <v>-101.0230481407449</v>
      </c>
      <c r="H43" s="17">
        <f t="shared" si="6"/>
        <v>-101.0230481407449</v>
      </c>
    </row>
    <row r="44" spans="1:8" ht="15">
      <c r="A44" s="35" t="s">
        <v>42</v>
      </c>
      <c r="B44" s="18" t="s">
        <v>4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9" t="s">
        <v>4</v>
      </c>
    </row>
    <row r="45" spans="1:8" ht="15">
      <c r="A45" s="42" t="s">
        <v>43</v>
      </c>
      <c r="B45" s="27"/>
      <c r="C45" s="5"/>
      <c r="D45" s="5"/>
      <c r="E45" s="5"/>
      <c r="F45" s="5"/>
      <c r="G45" s="5"/>
      <c r="H45" s="28"/>
    </row>
    <row r="46" spans="1:8" ht="15">
      <c r="A46" s="39" t="s">
        <v>44</v>
      </c>
      <c r="B46" s="16" t="s">
        <v>4</v>
      </c>
      <c r="C46" s="1" t="s">
        <v>4</v>
      </c>
      <c r="D46" s="1" t="s">
        <v>4</v>
      </c>
      <c r="E46" s="1" t="s">
        <v>4</v>
      </c>
      <c r="F46" s="1" t="s">
        <v>4</v>
      </c>
      <c r="G46" s="1" t="s">
        <v>4</v>
      </c>
      <c r="H46" s="17" t="s">
        <v>4</v>
      </c>
    </row>
    <row r="47" spans="1:8" ht="15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">
        <v>2</v>
      </c>
      <c r="G47" s="1">
        <v>2</v>
      </c>
      <c r="H47" s="17">
        <v>2</v>
      </c>
    </row>
    <row r="48" spans="1:8" ht="30">
      <c r="A48" s="35" t="s">
        <v>46</v>
      </c>
      <c r="B48" s="16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7">
        <v>0</v>
      </c>
    </row>
    <row r="49" spans="1:8" ht="33.75" customHeight="1">
      <c r="A49" s="35" t="s">
        <v>47</v>
      </c>
      <c r="B49" s="18" t="s">
        <v>4</v>
      </c>
      <c r="C49" s="10" t="s">
        <v>4</v>
      </c>
      <c r="D49" s="10" t="s">
        <v>4</v>
      </c>
      <c r="E49" s="10" t="s">
        <v>4</v>
      </c>
      <c r="F49" s="10" t="s">
        <v>4</v>
      </c>
      <c r="G49" s="10" t="s">
        <v>4</v>
      </c>
      <c r="H49" s="19" t="s">
        <v>4</v>
      </c>
    </row>
    <row r="50" spans="1:8" ht="30">
      <c r="A50" s="35" t="s">
        <v>48</v>
      </c>
      <c r="B50" s="16">
        <f t="shared" ref="B50:H50" si="7">B43+B45+B47-B48</f>
        <v>-92.624562618571289</v>
      </c>
      <c r="C50" s="1">
        <f t="shared" si="7"/>
        <v>-92.624562618571289</v>
      </c>
      <c r="D50" s="1">
        <f t="shared" si="7"/>
        <v>-99.023048140744905</v>
      </c>
      <c r="E50" s="1">
        <f t="shared" si="7"/>
        <v>-99.023048140744905</v>
      </c>
      <c r="F50" s="1">
        <f t="shared" si="7"/>
        <v>-101.65546248849071</v>
      </c>
      <c r="G50" s="1">
        <f t="shared" si="7"/>
        <v>-99.023048140744905</v>
      </c>
      <c r="H50" s="17">
        <f t="shared" si="7"/>
        <v>-99.023048140744905</v>
      </c>
    </row>
    <row r="51" spans="1:8" ht="30">
      <c r="A51" s="35" t="s">
        <v>49</v>
      </c>
      <c r="B51" s="18" t="s">
        <v>4</v>
      </c>
      <c r="C51" s="10" t="s">
        <v>4</v>
      </c>
      <c r="D51" s="10" t="s">
        <v>4</v>
      </c>
      <c r="E51" s="10" t="s">
        <v>4</v>
      </c>
      <c r="F51" s="10" t="s">
        <v>4</v>
      </c>
      <c r="G51" s="10" t="s">
        <v>4</v>
      </c>
      <c r="H51" s="19" t="s">
        <v>4</v>
      </c>
    </row>
    <row r="52" spans="1:8" ht="30">
      <c r="A52" s="43" t="s">
        <v>50</v>
      </c>
      <c r="B52" s="31">
        <f t="shared" ref="B52:H52" si="8">B25+B30+B33-B34-B50</f>
        <v>146.77121254719665</v>
      </c>
      <c r="C52" s="6">
        <f t="shared" si="8"/>
        <v>146.77121254719665</v>
      </c>
      <c r="D52" s="6">
        <f t="shared" si="8"/>
        <v>146.77121254719665</v>
      </c>
      <c r="E52" s="6">
        <f t="shared" si="8"/>
        <v>146.77121254719665</v>
      </c>
      <c r="F52" s="6">
        <f t="shared" si="8"/>
        <v>146.77121254719665</v>
      </c>
      <c r="G52" s="6">
        <f t="shared" si="8"/>
        <v>146.77121254719665</v>
      </c>
      <c r="H52" s="32">
        <f t="shared" si="8"/>
        <v>146.77121254719665</v>
      </c>
    </row>
    <row r="53" spans="1:8" ht="30">
      <c r="A53" s="41" t="s">
        <v>51</v>
      </c>
      <c r="B53" s="79" t="s">
        <v>4</v>
      </c>
      <c r="C53" s="76" t="s">
        <v>4</v>
      </c>
      <c r="D53" s="76" t="s">
        <v>4</v>
      </c>
      <c r="E53" s="76" t="s">
        <v>4</v>
      </c>
      <c r="F53" s="76" t="s">
        <v>4</v>
      </c>
      <c r="G53" s="76" t="s">
        <v>4</v>
      </c>
      <c r="H53" s="77" t="s">
        <v>4</v>
      </c>
    </row>
    <row r="54" spans="1:8" ht="15.75" thickBot="1">
      <c r="A54" s="78" t="s">
        <v>69</v>
      </c>
      <c r="B54" s="88"/>
      <c r="C54" s="89"/>
      <c r="D54" s="89"/>
      <c r="E54" s="89"/>
      <c r="F54" s="89"/>
      <c r="G54" s="89"/>
      <c r="H54" s="90"/>
    </row>
  </sheetData>
  <mergeCells count="2">
    <mergeCell ref="B1:H1"/>
    <mergeCell ref="B54:H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E3CE0-125F-4294-9C6B-A35A0586311C}">
  <dimension ref="A1:F54"/>
  <sheetViews>
    <sheetView zoomScaleNormal="100" workbookViewId="0">
      <pane xSplit="1" topLeftCell="B1" activePane="topRight" state="frozen"/>
      <selection pane="topRight" activeCell="B1" sqref="B1:F1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5" width="19" style="9" bestFit="1" customWidth="1"/>
    <col min="6" max="6" width="15.75" style="9" bestFit="1" customWidth="1"/>
    <col min="7" max="16384" width="9" style="9"/>
  </cols>
  <sheetData>
    <row r="1" spans="1:6" ht="14.25" customHeight="1">
      <c r="A1" s="33" t="s">
        <v>70</v>
      </c>
      <c r="B1" s="85" t="s">
        <v>58</v>
      </c>
      <c r="C1" s="86"/>
      <c r="D1" s="86"/>
      <c r="E1" s="86"/>
      <c r="F1" s="87"/>
    </row>
    <row r="2" spans="1:6" ht="71.25">
      <c r="A2" s="34" t="s">
        <v>0</v>
      </c>
      <c r="B2" s="14" t="s">
        <v>59</v>
      </c>
      <c r="C2" s="12" t="s">
        <v>57</v>
      </c>
      <c r="D2" s="12" t="s">
        <v>72</v>
      </c>
      <c r="E2" s="12" t="s">
        <v>78</v>
      </c>
      <c r="F2" s="15" t="s">
        <v>79</v>
      </c>
    </row>
    <row r="3" spans="1:6" ht="15">
      <c r="A3" s="35" t="s">
        <v>1</v>
      </c>
      <c r="B3" s="16">
        <v>2.6</v>
      </c>
      <c r="C3" s="1">
        <v>2.6</v>
      </c>
      <c r="D3" s="1">
        <v>2.6</v>
      </c>
      <c r="E3" s="1">
        <v>2.6</v>
      </c>
      <c r="F3" s="17">
        <v>2.6</v>
      </c>
    </row>
    <row r="4" spans="1:6" ht="15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7">
        <v>100</v>
      </c>
    </row>
    <row r="5" spans="1:6" ht="15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9" t="s">
        <v>4</v>
      </c>
    </row>
    <row r="6" spans="1:6" ht="15">
      <c r="A6" s="35" t="s">
        <v>5</v>
      </c>
      <c r="B6" s="16" t="s">
        <v>4</v>
      </c>
      <c r="C6" s="1" t="s">
        <v>4</v>
      </c>
      <c r="D6" s="1" t="s">
        <v>4</v>
      </c>
      <c r="E6" s="1" t="s">
        <v>4</v>
      </c>
      <c r="F6" s="17" t="s">
        <v>4</v>
      </c>
    </row>
    <row r="7" spans="1:6" ht="15">
      <c r="A7" s="35" t="s">
        <v>6</v>
      </c>
      <c r="B7" s="18" t="s">
        <v>4</v>
      </c>
      <c r="C7" s="10" t="s">
        <v>4</v>
      </c>
      <c r="D7" s="10" t="s">
        <v>4</v>
      </c>
      <c r="E7" s="10" t="s">
        <v>4</v>
      </c>
      <c r="F7" s="19" t="s">
        <v>4</v>
      </c>
    </row>
    <row r="8" spans="1:6" ht="15">
      <c r="A8" s="35" t="s">
        <v>7</v>
      </c>
      <c r="B8" s="20">
        <v>0.1</v>
      </c>
      <c r="C8" s="3">
        <v>0.1</v>
      </c>
      <c r="D8" s="3">
        <v>0.1</v>
      </c>
      <c r="E8" s="3">
        <v>0.1</v>
      </c>
      <c r="F8" s="21">
        <v>0.1</v>
      </c>
    </row>
    <row r="9" spans="1:6" ht="15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7" t="s">
        <v>9</v>
      </c>
    </row>
    <row r="10" spans="1:6" ht="15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7">
        <v>3</v>
      </c>
    </row>
    <row r="11" spans="1:6">
      <c r="A11" s="34" t="s">
        <v>11</v>
      </c>
      <c r="B11" s="22"/>
      <c r="C11" s="4"/>
      <c r="D11" s="4"/>
      <c r="E11" s="4"/>
      <c r="F11" s="23"/>
    </row>
    <row r="12" spans="1:6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7">
        <v>192</v>
      </c>
    </row>
    <row r="13" spans="1:6" ht="15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7">
        <v>64</v>
      </c>
    </row>
    <row r="14" spans="1:6" ht="15">
      <c r="A14" s="37" t="s">
        <v>14</v>
      </c>
      <c r="B14" s="58">
        <v>4</v>
      </c>
      <c r="C14" s="7">
        <v>4</v>
      </c>
      <c r="D14" s="59">
        <v>4</v>
      </c>
      <c r="E14" s="7">
        <v>4</v>
      </c>
      <c r="F14" s="66">
        <v>4</v>
      </c>
    </row>
    <row r="15" spans="1:6" ht="15">
      <c r="A15" s="35" t="s">
        <v>15</v>
      </c>
      <c r="B15" s="16">
        <v>33</v>
      </c>
      <c r="C15" s="1">
        <v>33</v>
      </c>
      <c r="D15" s="1">
        <v>33</v>
      </c>
      <c r="E15" s="1">
        <v>33</v>
      </c>
      <c r="F15" s="17">
        <v>33</v>
      </c>
    </row>
    <row r="16" spans="1:6" ht="15">
      <c r="A16" s="35" t="s">
        <v>16</v>
      </c>
      <c r="B16" s="16">
        <f t="shared" ref="B16:F16" si="0">B15+10*LOG10(B4)</f>
        <v>53</v>
      </c>
      <c r="C16" s="1">
        <f t="shared" si="0"/>
        <v>53</v>
      </c>
      <c r="D16" s="1">
        <f t="shared" ref="D16" si="1">D15+10*LOG10(D4)</f>
        <v>53</v>
      </c>
      <c r="E16" s="1">
        <f t="shared" si="0"/>
        <v>53</v>
      </c>
      <c r="F16" s="17">
        <f t="shared" si="0"/>
        <v>53</v>
      </c>
    </row>
    <row r="17" spans="1:6" ht="30">
      <c r="A17" s="35" t="s">
        <v>17</v>
      </c>
      <c r="B17" s="16">
        <f t="shared" ref="B17:E17" si="2">B15+10*LOG10(B42/1000000)</f>
        <v>45.375437381428746</v>
      </c>
      <c r="C17" s="1">
        <f t="shared" si="2"/>
        <v>45.375437381428746</v>
      </c>
      <c r="D17" s="1">
        <f t="shared" ref="D17" si="3">D15+10*LOG10(D42/1000000)</f>
        <v>38.976951859255124</v>
      </c>
      <c r="E17" s="1">
        <f t="shared" si="2"/>
        <v>38.976951859255124</v>
      </c>
      <c r="F17" s="17">
        <f t="shared" ref="F17" si="4">F15+10*LOG10(F42/1000000)</f>
        <v>38.976951859255124</v>
      </c>
    </row>
    <row r="18" spans="1:6" ht="45">
      <c r="A18" s="36" t="s">
        <v>18</v>
      </c>
      <c r="B18" s="16">
        <f t="shared" ref="B18:F18" si="5">B19+10*LOG10(B12/B13)-B20</f>
        <v>12.771212547196624</v>
      </c>
      <c r="C18" s="1">
        <f t="shared" si="5"/>
        <v>12.771212547196624</v>
      </c>
      <c r="D18" s="1">
        <f t="shared" ref="D18" si="6">D19+10*LOG10(D12/D13)-D20</f>
        <v>12.771212547196624</v>
      </c>
      <c r="E18" s="1">
        <f t="shared" si="5"/>
        <v>12.771212547196624</v>
      </c>
      <c r="F18" s="17">
        <f t="shared" si="5"/>
        <v>12.771212547196624</v>
      </c>
    </row>
    <row r="19" spans="1:6" ht="15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7">
        <v>8</v>
      </c>
    </row>
    <row r="20" spans="1:6" ht="45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26">
        <v>0</v>
      </c>
    </row>
    <row r="21" spans="1:6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28">
        <v>0</v>
      </c>
    </row>
    <row r="22" spans="1:6" ht="15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7">
        <v>0</v>
      </c>
    </row>
    <row r="23" spans="1:6" ht="15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7">
        <v>0</v>
      </c>
    </row>
    <row r="24" spans="1:6" ht="30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7">
        <v>3</v>
      </c>
    </row>
    <row r="25" spans="1:6" ht="15">
      <c r="A25" s="35" t="s">
        <v>25</v>
      </c>
      <c r="B25" s="18" t="s">
        <v>4</v>
      </c>
      <c r="C25" s="10" t="s">
        <v>4</v>
      </c>
      <c r="D25" s="10" t="s">
        <v>4</v>
      </c>
      <c r="E25" s="10" t="s">
        <v>4</v>
      </c>
      <c r="F25" s="19" t="s">
        <v>4</v>
      </c>
    </row>
    <row r="26" spans="1:6" ht="15">
      <c r="A26" s="35" t="s">
        <v>26</v>
      </c>
      <c r="B26" s="16">
        <f t="shared" ref="B26:E26" si="7">B17+B18+B21-B23-B24</f>
        <v>55.146649928625372</v>
      </c>
      <c r="C26" s="1">
        <f t="shared" si="7"/>
        <v>55.146649928625372</v>
      </c>
      <c r="D26" s="1">
        <f t="shared" ref="D26" si="8">D17+D18+D21-D23-D24</f>
        <v>48.74816440645175</v>
      </c>
      <c r="E26" s="1">
        <f t="shared" si="7"/>
        <v>48.74816440645175</v>
      </c>
      <c r="F26" s="17">
        <f t="shared" ref="F26" si="9">F17+F18+F21-F23-F24</f>
        <v>48.74816440645175</v>
      </c>
    </row>
    <row r="27" spans="1:6">
      <c r="A27" s="34" t="s">
        <v>27</v>
      </c>
      <c r="B27" s="22"/>
      <c r="C27" s="4"/>
      <c r="D27" s="4"/>
      <c r="E27" s="4"/>
      <c r="F27" s="23"/>
    </row>
    <row r="28" spans="1:6" ht="15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7">
        <v>1</v>
      </c>
    </row>
    <row r="29" spans="1:6" ht="15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7">
        <v>1</v>
      </c>
    </row>
    <row r="30" spans="1:6" ht="45">
      <c r="A30" s="35" t="s">
        <v>30</v>
      </c>
      <c r="B30" s="16">
        <f t="shared" ref="B30:F30" si="10">B31+10*LOG10(B28/B29)-B32</f>
        <v>0</v>
      </c>
      <c r="C30" s="1">
        <f t="shared" si="10"/>
        <v>0</v>
      </c>
      <c r="D30" s="1">
        <f t="shared" ref="D30" si="11">D31+10*LOG10(D28/D29)-D32</f>
        <v>0</v>
      </c>
      <c r="E30" s="1">
        <f t="shared" si="10"/>
        <v>0</v>
      </c>
      <c r="F30" s="17">
        <f t="shared" si="10"/>
        <v>0</v>
      </c>
    </row>
    <row r="31" spans="1:6" ht="15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4">
        <v>0</v>
      </c>
    </row>
    <row r="32" spans="1:6" ht="45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7">
        <v>0</v>
      </c>
    </row>
    <row r="33" spans="1:6" ht="30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7">
        <v>0</v>
      </c>
    </row>
    <row r="34" spans="1:6" ht="30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7">
        <v>1</v>
      </c>
    </row>
    <row r="35" spans="1:6" ht="15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7">
        <v>7</v>
      </c>
    </row>
    <row r="36" spans="1:6" ht="15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7">
        <v>-174</v>
      </c>
    </row>
    <row r="37" spans="1:6" ht="15">
      <c r="A37" s="36" t="s">
        <v>36</v>
      </c>
      <c r="B37" s="16" t="s">
        <v>4</v>
      </c>
      <c r="C37" s="1" t="s">
        <v>4</v>
      </c>
      <c r="D37" s="1" t="s">
        <v>4</v>
      </c>
      <c r="E37" s="1" t="s">
        <v>4</v>
      </c>
      <c r="F37" s="17" t="s">
        <v>4</v>
      </c>
    </row>
    <row r="38" spans="1:6" ht="15">
      <c r="A38" s="37" t="s">
        <v>37</v>
      </c>
      <c r="B38" s="25">
        <v>-999</v>
      </c>
      <c r="C38" s="7">
        <v>-999</v>
      </c>
      <c r="D38" s="7">
        <v>-999</v>
      </c>
      <c r="E38" s="7">
        <v>-999</v>
      </c>
      <c r="F38" s="26">
        <v>-999</v>
      </c>
    </row>
    <row r="39" spans="1:6" ht="30">
      <c r="A39" s="35" t="s">
        <v>53</v>
      </c>
      <c r="B39" s="18" t="s">
        <v>4</v>
      </c>
      <c r="C39" s="10" t="s">
        <v>4</v>
      </c>
      <c r="D39" s="10" t="s">
        <v>4</v>
      </c>
      <c r="E39" s="10" t="s">
        <v>4</v>
      </c>
      <c r="F39" s="19" t="s">
        <v>4</v>
      </c>
    </row>
    <row r="40" spans="1:6" ht="30">
      <c r="A40" s="35" t="s">
        <v>54</v>
      </c>
      <c r="B40" s="16">
        <f t="shared" ref="B40:E40" si="12">10*LOG10(10^((B35+B36)/10)+10^(B38/10))</f>
        <v>-167.00000000000003</v>
      </c>
      <c r="C40" s="1">
        <f t="shared" si="12"/>
        <v>-167.00000000000003</v>
      </c>
      <c r="D40" s="1">
        <f t="shared" ref="D40" si="13">10*LOG10(10^((D35+D36)/10)+10^(D38/10))</f>
        <v>-167.00000000000003</v>
      </c>
      <c r="E40" s="1">
        <f t="shared" si="12"/>
        <v>-167.00000000000003</v>
      </c>
      <c r="F40" s="17">
        <f t="shared" ref="F40" si="14">10*LOG10(10^((F35+F36)/10)+10^(F38/10))</f>
        <v>-167.00000000000003</v>
      </c>
    </row>
    <row r="41" spans="1:6" ht="15">
      <c r="A41" s="39" t="s">
        <v>39</v>
      </c>
      <c r="B41" s="16" t="s">
        <v>4</v>
      </c>
      <c r="C41" s="1" t="s">
        <v>4</v>
      </c>
      <c r="D41" s="1" t="s">
        <v>4</v>
      </c>
      <c r="E41" s="1" t="s">
        <v>4</v>
      </c>
      <c r="F41" s="17" t="s">
        <v>4</v>
      </c>
    </row>
    <row r="42" spans="1:6" ht="15">
      <c r="A42" s="40" t="s">
        <v>40</v>
      </c>
      <c r="B42" s="25">
        <f>48*360*1000</f>
        <v>17280000</v>
      </c>
      <c r="C42" s="7">
        <f>48*360*1000</f>
        <v>17280000</v>
      </c>
      <c r="D42" s="7">
        <f>11*360*1000</f>
        <v>3960000</v>
      </c>
      <c r="E42" s="7">
        <f>11*360*1000</f>
        <v>3960000</v>
      </c>
      <c r="F42" s="26">
        <f>11*360*1000</f>
        <v>3960000</v>
      </c>
    </row>
    <row r="43" spans="1:6" ht="15">
      <c r="A43" s="35" t="s">
        <v>41</v>
      </c>
      <c r="B43" s="16" t="s">
        <v>4</v>
      </c>
      <c r="C43" s="1" t="s">
        <v>4</v>
      </c>
      <c r="D43" s="1" t="s">
        <v>4</v>
      </c>
      <c r="E43" s="1" t="s">
        <v>4</v>
      </c>
      <c r="F43" s="17" t="s">
        <v>4</v>
      </c>
    </row>
    <row r="44" spans="1:6" ht="15">
      <c r="A44" s="35" t="s">
        <v>42</v>
      </c>
      <c r="B44" s="16">
        <f t="shared" ref="B44:E44" si="15">B40+10*LOG10(B42)</f>
        <v>-94.624562618571289</v>
      </c>
      <c r="C44" s="1">
        <f t="shared" si="15"/>
        <v>-94.624562618571289</v>
      </c>
      <c r="D44" s="1">
        <f t="shared" ref="D44" si="16">D40+10*LOG10(D42)</f>
        <v>-101.0230481407449</v>
      </c>
      <c r="E44" s="1">
        <f t="shared" si="15"/>
        <v>-101.0230481407449</v>
      </c>
      <c r="F44" s="17">
        <f t="shared" ref="F44" si="17">F40+10*LOG10(F42)</f>
        <v>-101.0230481407449</v>
      </c>
    </row>
    <row r="45" spans="1:6" ht="15">
      <c r="A45" s="39" t="s">
        <v>43</v>
      </c>
      <c r="B45" s="16" t="s">
        <v>4</v>
      </c>
      <c r="C45" s="1" t="s">
        <v>4</v>
      </c>
      <c r="D45" s="1" t="s">
        <v>4</v>
      </c>
      <c r="E45" s="1" t="s">
        <v>4</v>
      </c>
      <c r="F45" s="17" t="s">
        <v>4</v>
      </c>
    </row>
    <row r="46" spans="1:6" ht="15">
      <c r="A46" s="40" t="s">
        <v>44</v>
      </c>
      <c r="B46" s="25"/>
      <c r="C46" s="7"/>
      <c r="D46" s="7"/>
      <c r="E46" s="7"/>
      <c r="F46" s="26"/>
    </row>
    <row r="47" spans="1:6" ht="15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7">
        <v>2</v>
      </c>
    </row>
    <row r="48" spans="1:6" ht="30">
      <c r="A48" s="35" t="s">
        <v>46</v>
      </c>
      <c r="B48" s="16" t="s">
        <v>4</v>
      </c>
      <c r="C48" s="1" t="s">
        <v>4</v>
      </c>
      <c r="D48" s="1" t="s">
        <v>4</v>
      </c>
      <c r="E48" s="1" t="s">
        <v>4</v>
      </c>
      <c r="F48" s="17" t="s">
        <v>4</v>
      </c>
    </row>
    <row r="49" spans="1:6" ht="33.75" customHeight="1">
      <c r="A49" s="35" t="s">
        <v>47</v>
      </c>
      <c r="B49" s="16">
        <v>0</v>
      </c>
      <c r="C49" s="1">
        <v>0</v>
      </c>
      <c r="D49" s="1">
        <v>0</v>
      </c>
      <c r="E49" s="1">
        <v>0</v>
      </c>
      <c r="F49" s="17">
        <v>0</v>
      </c>
    </row>
    <row r="50" spans="1:6" ht="30">
      <c r="A50" s="35" t="s">
        <v>48</v>
      </c>
      <c r="B50" s="18" t="s">
        <v>4</v>
      </c>
      <c r="C50" s="10" t="s">
        <v>4</v>
      </c>
      <c r="D50" s="10" t="s">
        <v>4</v>
      </c>
      <c r="E50" s="10" t="s">
        <v>4</v>
      </c>
      <c r="F50" s="19" t="s">
        <v>4</v>
      </c>
    </row>
    <row r="51" spans="1:6" ht="30">
      <c r="A51" s="35" t="s">
        <v>49</v>
      </c>
      <c r="B51" s="16">
        <f t="shared" ref="B51:E51" si="18">B44+B46+B47-B49</f>
        <v>-92.624562618571289</v>
      </c>
      <c r="C51" s="1">
        <f t="shared" si="18"/>
        <v>-92.624562618571289</v>
      </c>
      <c r="D51" s="1">
        <f t="shared" ref="D51" si="19">D44+D46+D47-D49</f>
        <v>-99.023048140744905</v>
      </c>
      <c r="E51" s="1">
        <f t="shared" si="18"/>
        <v>-99.023048140744905</v>
      </c>
      <c r="F51" s="17">
        <f t="shared" ref="F51" si="20">F44+F46+F47-F49</f>
        <v>-99.023048140744905</v>
      </c>
    </row>
    <row r="52" spans="1:6" ht="30">
      <c r="A52" s="41" t="s">
        <v>50</v>
      </c>
      <c r="B52" s="29" t="s">
        <v>4</v>
      </c>
      <c r="C52" s="8" t="s">
        <v>4</v>
      </c>
      <c r="D52" s="8" t="s">
        <v>4</v>
      </c>
      <c r="E52" s="8" t="s">
        <v>4</v>
      </c>
      <c r="F52" s="30" t="s">
        <v>4</v>
      </c>
    </row>
    <row r="53" spans="1:6" ht="30">
      <c r="A53" s="71" t="s">
        <v>51</v>
      </c>
      <c r="B53" s="80">
        <f>B26+B30+B33-B34-B51</f>
        <v>146.77121254719665</v>
      </c>
      <c r="C53" s="81">
        <f t="shared" ref="C53:E53" si="21">C26+C30+C33-C34-C51</f>
        <v>146.77121254719665</v>
      </c>
      <c r="D53" s="81">
        <f t="shared" ref="D53" si="22">D26+D30+D33-D34-D51</f>
        <v>146.77121254719665</v>
      </c>
      <c r="E53" s="81">
        <f t="shared" si="21"/>
        <v>146.77121254719665</v>
      </c>
      <c r="F53" s="82">
        <f t="shared" ref="F53" si="23">F26+F30+F33-F34-F51</f>
        <v>146.77121254719665</v>
      </c>
    </row>
    <row r="54" spans="1:6" ht="15.75" thickBot="1">
      <c r="A54" s="72" t="s">
        <v>69</v>
      </c>
      <c r="B54" s="88"/>
      <c r="C54" s="89"/>
      <c r="D54" s="89"/>
      <c r="E54" s="89"/>
      <c r="F54" s="90"/>
    </row>
  </sheetData>
  <mergeCells count="2">
    <mergeCell ref="B1:F1"/>
    <mergeCell ref="B54:F54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5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4" width="17.625" style="9" customWidth="1"/>
    <col min="5" max="16384" width="9" style="9"/>
  </cols>
  <sheetData>
    <row r="1" spans="1:4" ht="14.25" customHeight="1">
      <c r="A1" s="57" t="s">
        <v>70</v>
      </c>
      <c r="B1" s="91" t="s">
        <v>58</v>
      </c>
      <c r="C1" s="92"/>
      <c r="D1" s="93"/>
    </row>
    <row r="2" spans="1:4" ht="28.5">
      <c r="A2" s="73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48" t="s">
        <v>1</v>
      </c>
      <c r="B3" s="16">
        <v>2.6</v>
      </c>
      <c r="C3" s="1">
        <v>2.6</v>
      </c>
      <c r="D3" s="17">
        <v>2.6</v>
      </c>
    </row>
    <row r="4" spans="1:4" ht="15">
      <c r="A4" s="48" t="s">
        <v>2</v>
      </c>
      <c r="B4" s="16">
        <v>100</v>
      </c>
      <c r="C4" s="1">
        <v>100</v>
      </c>
      <c r="D4" s="17">
        <v>100</v>
      </c>
    </row>
    <row r="5" spans="1:4" ht="15">
      <c r="A5" s="48" t="s">
        <v>3</v>
      </c>
      <c r="B5" s="18" t="s">
        <v>4</v>
      </c>
      <c r="C5" s="10" t="s">
        <v>4</v>
      </c>
      <c r="D5" s="19" t="s">
        <v>4</v>
      </c>
    </row>
    <row r="6" spans="1:4" ht="15">
      <c r="A6" s="48" t="s">
        <v>5</v>
      </c>
      <c r="B6" s="18" t="s">
        <v>4</v>
      </c>
      <c r="C6" s="10" t="s">
        <v>4</v>
      </c>
      <c r="D6" s="19" t="s">
        <v>4</v>
      </c>
    </row>
    <row r="7" spans="1:4" ht="30">
      <c r="A7" s="48" t="s">
        <v>56</v>
      </c>
      <c r="B7" s="20">
        <v>0.01</v>
      </c>
      <c r="C7" s="3">
        <v>0.01</v>
      </c>
      <c r="D7" s="21">
        <v>0.01</v>
      </c>
    </row>
    <row r="8" spans="1:4" ht="15">
      <c r="A8" s="48" t="s">
        <v>7</v>
      </c>
      <c r="B8" s="18" t="s">
        <v>4</v>
      </c>
      <c r="C8" s="10" t="s">
        <v>4</v>
      </c>
      <c r="D8" s="19" t="s">
        <v>4</v>
      </c>
    </row>
    <row r="9" spans="1:4" ht="15">
      <c r="A9" s="48" t="s">
        <v>8</v>
      </c>
      <c r="B9" s="16" t="s">
        <v>9</v>
      </c>
      <c r="C9" s="1" t="s">
        <v>9</v>
      </c>
      <c r="D9" s="17" t="s">
        <v>9</v>
      </c>
    </row>
    <row r="10" spans="1:4" ht="15">
      <c r="A10" s="48" t="s">
        <v>10</v>
      </c>
      <c r="B10" s="16">
        <v>3</v>
      </c>
      <c r="C10" s="1">
        <v>3</v>
      </c>
      <c r="D10" s="17">
        <v>3</v>
      </c>
    </row>
    <row r="11" spans="1:4">
      <c r="A11" s="47" t="s">
        <v>11</v>
      </c>
      <c r="B11" s="22"/>
      <c r="C11" s="4"/>
      <c r="D11" s="23"/>
    </row>
    <row r="12" spans="1:4" ht="15" customHeight="1">
      <c r="A12" s="48" t="s">
        <v>12</v>
      </c>
      <c r="B12" s="16">
        <v>1</v>
      </c>
      <c r="C12" s="1">
        <v>1</v>
      </c>
      <c r="D12" s="17">
        <v>1</v>
      </c>
    </row>
    <row r="13" spans="1:4" ht="15">
      <c r="A13" s="48" t="s">
        <v>13</v>
      </c>
      <c r="B13" s="16">
        <v>64</v>
      </c>
      <c r="C13" s="1">
        <v>64</v>
      </c>
      <c r="D13" s="17">
        <v>64</v>
      </c>
    </row>
    <row r="14" spans="1:4" ht="15">
      <c r="A14" s="49" t="s">
        <v>14</v>
      </c>
      <c r="B14" s="16">
        <v>1</v>
      </c>
      <c r="C14" s="1">
        <v>1</v>
      </c>
      <c r="D14" s="17">
        <v>1</v>
      </c>
    </row>
    <row r="15" spans="1:4" ht="15">
      <c r="A15" s="48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48" t="s">
        <v>16</v>
      </c>
      <c r="B16" s="16">
        <v>23</v>
      </c>
      <c r="C16" s="1">
        <v>23</v>
      </c>
      <c r="D16" s="17">
        <v>23</v>
      </c>
    </row>
    <row r="17" spans="1:4" ht="30">
      <c r="A17" s="48" t="s">
        <v>17</v>
      </c>
      <c r="B17" s="16">
        <v>23</v>
      </c>
      <c r="C17" s="1">
        <v>23</v>
      </c>
      <c r="D17" s="17">
        <v>23</v>
      </c>
    </row>
    <row r="18" spans="1:4" ht="45">
      <c r="A18" s="49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 ht="15">
      <c r="A19" s="48" t="s">
        <v>19</v>
      </c>
      <c r="B19" s="16">
        <v>0</v>
      </c>
      <c r="C19" s="2">
        <v>0</v>
      </c>
      <c r="D19" s="24">
        <v>0</v>
      </c>
    </row>
    <row r="20" spans="1:4" ht="45">
      <c r="A20" s="49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49" t="s">
        <v>21</v>
      </c>
      <c r="B21" s="16">
        <v>0</v>
      </c>
      <c r="C21" s="1">
        <v>0</v>
      </c>
      <c r="D21" s="17">
        <v>0</v>
      </c>
    </row>
    <row r="22" spans="1:4" ht="15">
      <c r="A22" s="48" t="s">
        <v>22</v>
      </c>
      <c r="B22" s="16">
        <v>0</v>
      </c>
      <c r="C22" s="1">
        <v>0</v>
      </c>
      <c r="D22" s="17">
        <v>0</v>
      </c>
    </row>
    <row r="23" spans="1:4" ht="15">
      <c r="A23" s="48" t="s">
        <v>23</v>
      </c>
      <c r="B23" s="16">
        <v>0</v>
      </c>
      <c r="C23" s="1">
        <v>0</v>
      </c>
      <c r="D23" s="17">
        <v>0</v>
      </c>
    </row>
    <row r="24" spans="1:4" ht="30">
      <c r="A24" s="48" t="s">
        <v>24</v>
      </c>
      <c r="B24" s="16">
        <v>1</v>
      </c>
      <c r="C24" s="1">
        <v>1</v>
      </c>
      <c r="D24" s="17">
        <v>1</v>
      </c>
    </row>
    <row r="25" spans="1:4" ht="15">
      <c r="A25" s="48" t="s">
        <v>25</v>
      </c>
      <c r="B25" s="16">
        <f t="shared" ref="B25:D25" si="2">B17+B18+B21+B22-B24</f>
        <v>22</v>
      </c>
      <c r="C25" s="1">
        <f t="shared" ref="C25" si="3">C17+C18+C21+C22-C24</f>
        <v>22</v>
      </c>
      <c r="D25" s="17">
        <f t="shared" si="2"/>
        <v>22</v>
      </c>
    </row>
    <row r="26" spans="1:4" ht="15">
      <c r="A26" s="48" t="s">
        <v>26</v>
      </c>
      <c r="B26" s="18" t="s">
        <v>4</v>
      </c>
      <c r="C26" s="10" t="s">
        <v>4</v>
      </c>
      <c r="D26" s="19" t="s">
        <v>4</v>
      </c>
    </row>
    <row r="27" spans="1:4">
      <c r="A27" s="47" t="s">
        <v>27</v>
      </c>
      <c r="B27" s="22"/>
      <c r="C27" s="4"/>
      <c r="D27" s="23"/>
    </row>
    <row r="28" spans="1:4" ht="15">
      <c r="A28" s="48" t="s">
        <v>55</v>
      </c>
      <c r="B28" s="16">
        <v>192</v>
      </c>
      <c r="C28" s="1">
        <v>192</v>
      </c>
      <c r="D28" s="17">
        <v>192</v>
      </c>
    </row>
    <row r="29" spans="1:4" ht="15">
      <c r="A29" s="50" t="s">
        <v>29</v>
      </c>
      <c r="B29" s="58">
        <v>4</v>
      </c>
      <c r="C29" s="7">
        <v>4</v>
      </c>
      <c r="D29" s="66">
        <v>4</v>
      </c>
    </row>
    <row r="30" spans="1:4" ht="45">
      <c r="A30" s="48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 ht="15">
      <c r="A31" s="48" t="s">
        <v>31</v>
      </c>
      <c r="B31" s="16">
        <v>8</v>
      </c>
      <c r="C31" s="1">
        <v>8</v>
      </c>
      <c r="D31" s="17">
        <v>8</v>
      </c>
    </row>
    <row r="32" spans="1:4" ht="45">
      <c r="A32" s="50" t="s">
        <v>32</v>
      </c>
      <c r="B32" s="25">
        <v>0</v>
      </c>
      <c r="C32" s="7">
        <v>0</v>
      </c>
      <c r="D32" s="26">
        <v>0</v>
      </c>
    </row>
    <row r="33" spans="1:4" ht="30">
      <c r="A33" s="51" t="s">
        <v>52</v>
      </c>
      <c r="B33" s="27">
        <v>0</v>
      </c>
      <c r="C33" s="5">
        <v>0</v>
      </c>
      <c r="D33" s="28">
        <v>0</v>
      </c>
    </row>
    <row r="34" spans="1:4" ht="30">
      <c r="A34" s="48" t="s">
        <v>33</v>
      </c>
      <c r="B34" s="16">
        <v>3</v>
      </c>
      <c r="C34" s="1">
        <v>3</v>
      </c>
      <c r="D34" s="17">
        <v>3</v>
      </c>
    </row>
    <row r="35" spans="1:4" ht="15">
      <c r="A35" s="48" t="s">
        <v>34</v>
      </c>
      <c r="B35" s="16">
        <v>5</v>
      </c>
      <c r="C35" s="1">
        <v>5</v>
      </c>
      <c r="D35" s="17">
        <v>5</v>
      </c>
    </row>
    <row r="36" spans="1:4" ht="15">
      <c r="A36" s="48" t="s">
        <v>35</v>
      </c>
      <c r="B36" s="16">
        <v>-174</v>
      </c>
      <c r="C36" s="1">
        <v>-174</v>
      </c>
      <c r="D36" s="17">
        <v>-174</v>
      </c>
    </row>
    <row r="37" spans="1:4" ht="15">
      <c r="A37" s="50" t="s">
        <v>36</v>
      </c>
      <c r="B37" s="25">
        <v>-999</v>
      </c>
      <c r="C37" s="7">
        <v>-999</v>
      </c>
      <c r="D37" s="26">
        <v>-999</v>
      </c>
    </row>
    <row r="38" spans="1:4" ht="15">
      <c r="A38" s="49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48" t="s">
        <v>38</v>
      </c>
      <c r="B39" s="16">
        <f t="shared" ref="B39:D39" si="6">10*LOG10(10^((B35+B36)/10)+10^(B37/10))</f>
        <v>-169.00000000000003</v>
      </c>
      <c r="C39" s="1">
        <f t="shared" ref="C39" si="7">10*LOG10(10^((C35+C36)/10)+10^(C37/10))</f>
        <v>-169.00000000000003</v>
      </c>
      <c r="D39" s="17">
        <f t="shared" si="6"/>
        <v>-169.00000000000003</v>
      </c>
    </row>
    <row r="40" spans="1:4" ht="30">
      <c r="A40" s="48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56" t="s">
        <v>39</v>
      </c>
      <c r="B41" s="25">
        <f>139*30*1000</f>
        <v>4170000</v>
      </c>
      <c r="C41" s="7">
        <f>139*30*1000</f>
        <v>4170000</v>
      </c>
      <c r="D41" s="26">
        <f>130*30*1000</f>
        <v>3900000</v>
      </c>
    </row>
    <row r="42" spans="1:4" ht="15">
      <c r="A42" s="52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48" t="s">
        <v>41</v>
      </c>
      <c r="B43" s="16">
        <f t="shared" ref="B43:D43" si="8">B39+10*LOG10(B41)</f>
        <v>-102.79863945026246</v>
      </c>
      <c r="C43" s="1">
        <f t="shared" ref="C43" si="9">C39+10*LOG10(C41)</f>
        <v>-102.79863945026246</v>
      </c>
      <c r="D43" s="17">
        <f t="shared" si="8"/>
        <v>-103.08935392973504</v>
      </c>
    </row>
    <row r="44" spans="1:4" ht="15">
      <c r="A44" s="48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53" t="s">
        <v>43</v>
      </c>
      <c r="B45" s="27"/>
      <c r="C45" s="5"/>
      <c r="D45" s="28"/>
    </row>
    <row r="46" spans="1:4" ht="15">
      <c r="A46" s="52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48" t="s">
        <v>45</v>
      </c>
      <c r="B47" s="16">
        <v>2</v>
      </c>
      <c r="C47" s="1">
        <v>2</v>
      </c>
      <c r="D47" s="17">
        <v>2</v>
      </c>
    </row>
    <row r="48" spans="1:4" ht="30">
      <c r="A48" s="48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48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48" t="s">
        <v>48</v>
      </c>
      <c r="B50" s="16">
        <f t="shared" ref="B50:D50" si="10">B43+B45+B47-B48</f>
        <v>-100.79863945026246</v>
      </c>
      <c r="C50" s="1">
        <f t="shared" ref="C50" si="11">C43+C45+C47-C48</f>
        <v>-100.79863945026246</v>
      </c>
      <c r="D50" s="17">
        <f t="shared" si="10"/>
        <v>-101.08935392973504</v>
      </c>
    </row>
    <row r="51" spans="1:4" ht="30">
      <c r="A51" s="48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54" t="s">
        <v>50</v>
      </c>
      <c r="B52" s="31">
        <f t="shared" ref="B52:D52" si="12">B25+B30+B33-B34-B50</f>
        <v>132.56985199745907</v>
      </c>
      <c r="C52" s="6">
        <f t="shared" ref="C52" si="13">C25+C30+C33-C34-C50</f>
        <v>132.56985199745907</v>
      </c>
      <c r="D52" s="32">
        <f t="shared" si="12"/>
        <v>132.86056647693167</v>
      </c>
    </row>
    <row r="53" spans="1:4" ht="30">
      <c r="A53" s="75" t="s">
        <v>51</v>
      </c>
      <c r="B53" s="29" t="s">
        <v>4</v>
      </c>
      <c r="C53" s="8" t="s">
        <v>4</v>
      </c>
      <c r="D53" s="30" t="s">
        <v>4</v>
      </c>
    </row>
    <row r="54" spans="1:4" ht="15.75" thickBot="1">
      <c r="A54" s="74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9606-CB55-4C83-8C07-EBF5C7EFE4B1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4" width="17.625" style="9" customWidth="1"/>
    <col min="5" max="16384" width="9" style="9"/>
  </cols>
  <sheetData>
    <row r="1" spans="1:4" ht="14.25" customHeight="1">
      <c r="A1" s="33" t="s">
        <v>70</v>
      </c>
      <c r="B1" s="91" t="s">
        <v>58</v>
      </c>
      <c r="C1" s="92"/>
      <c r="D1" s="93"/>
    </row>
    <row r="2" spans="1:4" ht="28.5">
      <c r="A2" s="44" t="s">
        <v>0</v>
      </c>
      <c r="B2" s="14" t="s">
        <v>59</v>
      </c>
      <c r="C2" s="12" t="s">
        <v>57</v>
      </c>
      <c r="D2" s="15" t="s">
        <v>71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30">
      <c r="A7" s="35" t="s">
        <v>56</v>
      </c>
      <c r="B7" s="20">
        <v>0.01</v>
      </c>
      <c r="C7" s="3">
        <v>0.01</v>
      </c>
      <c r="D7" s="21">
        <v>0.01</v>
      </c>
    </row>
    <row r="8" spans="1:4" ht="15">
      <c r="A8" s="35" t="s">
        <v>7</v>
      </c>
      <c r="B8" s="18" t="s">
        <v>4</v>
      </c>
      <c r="C8" s="10" t="s">
        <v>4</v>
      </c>
      <c r="D8" s="19" t="s">
        <v>4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si="0"/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6">
        <f t="shared" ref="B25:D25" si="1">B17+B18+B21+B22-B24</f>
        <v>22</v>
      </c>
      <c r="C25" s="1">
        <f t="shared" si="1"/>
        <v>22</v>
      </c>
      <c r="D25" s="17">
        <f t="shared" si="1"/>
        <v>22</v>
      </c>
    </row>
    <row r="26" spans="1:4" ht="15">
      <c r="A26" s="35" t="s">
        <v>26</v>
      </c>
      <c r="B26" s="18" t="s">
        <v>4</v>
      </c>
      <c r="C26" s="10" t="s">
        <v>4</v>
      </c>
      <c r="D26" s="19" t="s">
        <v>4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25">
        <v>4</v>
      </c>
      <c r="C29" s="13">
        <v>4</v>
      </c>
      <c r="D29" s="66">
        <v>4</v>
      </c>
    </row>
    <row r="30" spans="1:4" ht="45">
      <c r="A30" s="35" t="s">
        <v>30</v>
      </c>
      <c r="B30" s="16">
        <f t="shared" ref="B30:D30" si="2">B31+10*LOG10(B28/B13)-B32</f>
        <v>12.771212547196624</v>
      </c>
      <c r="C30" s="1">
        <f t="shared" si="2"/>
        <v>12.771212547196624</v>
      </c>
      <c r="D30" s="17">
        <f t="shared" si="2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7" t="s">
        <v>36</v>
      </c>
      <c r="B37" s="25">
        <v>-999</v>
      </c>
      <c r="C37" s="7">
        <v>-999</v>
      </c>
      <c r="D37" s="26">
        <v>-999</v>
      </c>
    </row>
    <row r="38" spans="1:4" ht="15">
      <c r="A38" s="36" t="s">
        <v>37</v>
      </c>
      <c r="B38" s="16" t="s">
        <v>4</v>
      </c>
      <c r="C38" s="1" t="s">
        <v>4</v>
      </c>
      <c r="D38" s="17" t="s">
        <v>4</v>
      </c>
    </row>
    <row r="39" spans="1:4" ht="30">
      <c r="A39" s="35" t="s">
        <v>38</v>
      </c>
      <c r="B39" s="16">
        <f t="shared" ref="B39:D39" si="3">10*LOG10(10^((B35+B36)/10)+10^(B37/10))</f>
        <v>-169.00000000000003</v>
      </c>
      <c r="C39" s="1">
        <f t="shared" si="3"/>
        <v>-169.00000000000003</v>
      </c>
      <c r="D39" s="17">
        <f t="shared" si="3"/>
        <v>-169.00000000000003</v>
      </c>
    </row>
    <row r="40" spans="1:4" ht="30">
      <c r="A40" s="35" t="s">
        <v>54</v>
      </c>
      <c r="B40" s="18" t="s">
        <v>4</v>
      </c>
      <c r="C40" s="10" t="s">
        <v>4</v>
      </c>
      <c r="D40" s="19" t="s">
        <v>4</v>
      </c>
    </row>
    <row r="41" spans="1:4" ht="15">
      <c r="A41" s="40" t="s">
        <v>39</v>
      </c>
      <c r="B41" s="25">
        <f>139*30*1000</f>
        <v>4170000</v>
      </c>
      <c r="C41" s="7">
        <f>139*30*1000</f>
        <v>4170000</v>
      </c>
      <c r="D41" s="26">
        <f>130*30*1000</f>
        <v>3900000</v>
      </c>
    </row>
    <row r="42" spans="1:4" ht="15">
      <c r="A42" s="39" t="s">
        <v>40</v>
      </c>
      <c r="B42" s="16" t="s">
        <v>4</v>
      </c>
      <c r="C42" s="1" t="s">
        <v>4</v>
      </c>
      <c r="D42" s="17" t="s">
        <v>4</v>
      </c>
    </row>
    <row r="43" spans="1:4" ht="15">
      <c r="A43" s="35" t="s">
        <v>41</v>
      </c>
      <c r="B43" s="16">
        <f t="shared" ref="B43:D43" si="4">B39+10*LOG10(B41)</f>
        <v>-102.79863945026246</v>
      </c>
      <c r="C43" s="1">
        <f t="shared" si="4"/>
        <v>-102.79863945026246</v>
      </c>
      <c r="D43" s="17">
        <f t="shared" si="4"/>
        <v>-103.08935392973504</v>
      </c>
    </row>
    <row r="44" spans="1:4" ht="15">
      <c r="A44" s="35" t="s">
        <v>42</v>
      </c>
      <c r="B44" s="18" t="s">
        <v>4</v>
      </c>
      <c r="C44" s="10" t="s">
        <v>4</v>
      </c>
      <c r="D44" s="19" t="s">
        <v>4</v>
      </c>
    </row>
    <row r="45" spans="1:4" ht="15">
      <c r="A45" s="42" t="s">
        <v>43</v>
      </c>
      <c r="B45" s="27"/>
      <c r="C45" s="5"/>
      <c r="D45" s="28"/>
    </row>
    <row r="46" spans="1:4" ht="15">
      <c r="A46" s="39" t="s">
        <v>44</v>
      </c>
      <c r="B46" s="16" t="s">
        <v>4</v>
      </c>
      <c r="C46" s="1" t="s">
        <v>4</v>
      </c>
      <c r="D46" s="17" t="s">
        <v>4</v>
      </c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>
        <v>0</v>
      </c>
      <c r="C48" s="1">
        <v>0</v>
      </c>
      <c r="D48" s="17">
        <v>0</v>
      </c>
    </row>
    <row r="49" spans="1:4" ht="33.75" customHeight="1">
      <c r="A49" s="35" t="s">
        <v>47</v>
      </c>
      <c r="B49" s="18" t="s">
        <v>4</v>
      </c>
      <c r="C49" s="10" t="s">
        <v>4</v>
      </c>
      <c r="D49" s="19" t="s">
        <v>4</v>
      </c>
    </row>
    <row r="50" spans="1:4" ht="30">
      <c r="A50" s="35" t="s">
        <v>48</v>
      </c>
      <c r="B50" s="16">
        <f t="shared" ref="B50:D50" si="5">B43+B45+B47-B48</f>
        <v>-100.79863945026246</v>
      </c>
      <c r="C50" s="1">
        <f t="shared" si="5"/>
        <v>-100.79863945026246</v>
      </c>
      <c r="D50" s="17">
        <f t="shared" si="5"/>
        <v>-101.08935392973504</v>
      </c>
    </row>
    <row r="51" spans="1:4" ht="30">
      <c r="A51" s="35" t="s">
        <v>49</v>
      </c>
      <c r="B51" s="16" t="s">
        <v>4</v>
      </c>
      <c r="C51" s="1" t="s">
        <v>4</v>
      </c>
      <c r="D51" s="17" t="s">
        <v>4</v>
      </c>
    </row>
    <row r="52" spans="1:4" ht="30">
      <c r="A52" s="43" t="s">
        <v>50</v>
      </c>
      <c r="B52" s="31">
        <f t="shared" ref="B52:D52" si="6">B25+B30+B33-B34-B50</f>
        <v>132.56985199745907</v>
      </c>
      <c r="C52" s="6">
        <f t="shared" si="6"/>
        <v>132.56985199745907</v>
      </c>
      <c r="D52" s="32">
        <f t="shared" si="6"/>
        <v>132.86056647693167</v>
      </c>
    </row>
    <row r="53" spans="1:4" ht="30">
      <c r="A53" s="41" t="s">
        <v>51</v>
      </c>
      <c r="B53" s="79" t="s">
        <v>4</v>
      </c>
      <c r="C53" s="76" t="s">
        <v>4</v>
      </c>
      <c r="D53" s="77" t="s">
        <v>4</v>
      </c>
    </row>
    <row r="54" spans="1:4" ht="15.75" thickBot="1">
      <c r="A54" s="78" t="s">
        <v>69</v>
      </c>
      <c r="B54" s="88"/>
      <c r="C54" s="89"/>
      <c r="D54" s="90"/>
    </row>
  </sheetData>
  <mergeCells count="2">
    <mergeCell ref="B1:D1"/>
    <mergeCell ref="B54:D54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5.625" style="9" customWidth="1"/>
    <col min="4" max="4" width="14.625" style="9" bestFit="1" customWidth="1"/>
    <col min="5" max="5" width="15.625" style="9" customWidth="1"/>
    <col min="6" max="16384" width="9" style="9"/>
  </cols>
  <sheetData>
    <row r="1" spans="1:5" ht="14.25" customHeight="1">
      <c r="A1" s="33" t="s">
        <v>70</v>
      </c>
      <c r="B1" s="85" t="s">
        <v>58</v>
      </c>
      <c r="C1" s="86"/>
      <c r="D1" s="86"/>
      <c r="E1" s="87"/>
    </row>
    <row r="2" spans="1:5" ht="57">
      <c r="A2" s="34" t="s">
        <v>0</v>
      </c>
      <c r="B2" s="14" t="s">
        <v>59</v>
      </c>
      <c r="C2" s="12" t="s">
        <v>57</v>
      </c>
      <c r="D2" s="12" t="s">
        <v>80</v>
      </c>
      <c r="E2" s="60" t="s">
        <v>81</v>
      </c>
    </row>
    <row r="3" spans="1:5" ht="15">
      <c r="A3" s="35" t="s">
        <v>1</v>
      </c>
      <c r="B3" s="16">
        <v>2.6</v>
      </c>
      <c r="C3" s="1">
        <v>2.6</v>
      </c>
      <c r="D3" s="1">
        <v>2.6</v>
      </c>
      <c r="E3" s="61">
        <v>2.6</v>
      </c>
    </row>
    <row r="4" spans="1:5" ht="15">
      <c r="A4" s="35" t="s">
        <v>2</v>
      </c>
      <c r="B4" s="16">
        <v>100</v>
      </c>
      <c r="C4" s="1">
        <v>100</v>
      </c>
      <c r="D4" s="1">
        <v>100</v>
      </c>
      <c r="E4" s="61">
        <v>100</v>
      </c>
    </row>
    <row r="5" spans="1:5" ht="15">
      <c r="A5" s="35" t="s">
        <v>3</v>
      </c>
      <c r="B5" s="18" t="s">
        <v>4</v>
      </c>
      <c r="C5" s="10" t="s">
        <v>4</v>
      </c>
      <c r="D5" s="10" t="s">
        <v>4</v>
      </c>
      <c r="E5" s="62" t="s">
        <v>4</v>
      </c>
    </row>
    <row r="6" spans="1:5" ht="15">
      <c r="A6" s="35" t="s">
        <v>5</v>
      </c>
      <c r="B6" s="16" t="s">
        <v>4</v>
      </c>
      <c r="C6" s="1" t="s">
        <v>4</v>
      </c>
      <c r="D6" s="1" t="s">
        <v>4</v>
      </c>
      <c r="E6" s="61" t="s">
        <v>4</v>
      </c>
    </row>
    <row r="7" spans="1:5" ht="15">
      <c r="A7" s="35" t="s">
        <v>6</v>
      </c>
      <c r="B7" s="18" t="s">
        <v>4</v>
      </c>
      <c r="C7" s="10" t="s">
        <v>4</v>
      </c>
      <c r="D7" s="10" t="s">
        <v>4</v>
      </c>
      <c r="E7" s="62" t="s">
        <v>4</v>
      </c>
    </row>
    <row r="8" spans="1:5" ht="15">
      <c r="A8" s="35" t="s">
        <v>7</v>
      </c>
      <c r="B8" s="20">
        <v>0.1</v>
      </c>
      <c r="C8" s="3">
        <v>0.1</v>
      </c>
      <c r="D8" s="3">
        <v>0.1</v>
      </c>
      <c r="E8" s="63">
        <v>0.1</v>
      </c>
    </row>
    <row r="9" spans="1:5" ht="15">
      <c r="A9" s="35" t="s">
        <v>8</v>
      </c>
      <c r="B9" s="16" t="s">
        <v>9</v>
      </c>
      <c r="C9" s="1" t="s">
        <v>9</v>
      </c>
      <c r="D9" s="1" t="s">
        <v>9</v>
      </c>
      <c r="E9" s="61" t="s">
        <v>9</v>
      </c>
    </row>
    <row r="10" spans="1:5" ht="15">
      <c r="A10" s="35" t="s">
        <v>10</v>
      </c>
      <c r="B10" s="16">
        <v>3</v>
      </c>
      <c r="C10" s="1">
        <v>3</v>
      </c>
      <c r="D10" s="1">
        <v>3</v>
      </c>
      <c r="E10" s="61">
        <v>3</v>
      </c>
    </row>
    <row r="11" spans="1:5">
      <c r="A11" s="34" t="s">
        <v>11</v>
      </c>
      <c r="B11" s="22"/>
      <c r="C11" s="4"/>
      <c r="D11" s="4"/>
      <c r="E11" s="64"/>
    </row>
    <row r="12" spans="1:5" ht="15" customHeight="1">
      <c r="A12" s="35" t="s">
        <v>12</v>
      </c>
      <c r="B12" s="16">
        <v>192</v>
      </c>
      <c r="C12" s="1">
        <v>192</v>
      </c>
      <c r="D12" s="1">
        <v>192</v>
      </c>
      <c r="E12" s="61">
        <v>192</v>
      </c>
    </row>
    <row r="13" spans="1:5" ht="15">
      <c r="A13" s="35" t="s">
        <v>13</v>
      </c>
      <c r="B13" s="16">
        <v>64</v>
      </c>
      <c r="C13" s="1">
        <v>64</v>
      </c>
      <c r="D13" s="1">
        <v>64</v>
      </c>
      <c r="E13" s="61">
        <v>64</v>
      </c>
    </row>
    <row r="14" spans="1:5" ht="15">
      <c r="A14" s="37" t="s">
        <v>14</v>
      </c>
      <c r="B14" s="25">
        <v>4</v>
      </c>
      <c r="C14" s="7">
        <v>4</v>
      </c>
      <c r="D14" s="7">
        <v>4</v>
      </c>
      <c r="E14" s="26">
        <v>4</v>
      </c>
    </row>
    <row r="15" spans="1:5" ht="15">
      <c r="A15" s="35" t="s">
        <v>15</v>
      </c>
      <c r="B15" s="16">
        <v>33</v>
      </c>
      <c r="C15" s="1">
        <v>33</v>
      </c>
      <c r="D15" s="1">
        <v>33</v>
      </c>
      <c r="E15" s="61">
        <v>33</v>
      </c>
    </row>
    <row r="16" spans="1:5" ht="15">
      <c r="A16" s="35" t="s">
        <v>16</v>
      </c>
      <c r="B16" s="16">
        <f t="shared" ref="B16:D16" si="0">B15+10*LOG10(B4)</f>
        <v>53</v>
      </c>
      <c r="C16" s="1">
        <f t="shared" si="0"/>
        <v>53</v>
      </c>
      <c r="D16" s="1">
        <f t="shared" si="0"/>
        <v>53</v>
      </c>
      <c r="E16" s="61">
        <f t="shared" ref="E16" si="1">E15+10*LOG10(E4)</f>
        <v>53</v>
      </c>
    </row>
    <row r="17" spans="1:5" ht="30">
      <c r="A17" s="35" t="s">
        <v>17</v>
      </c>
      <c r="B17" s="16">
        <f t="shared" ref="B17:D17" si="2">B15+10*LOG10(B42/1000000)</f>
        <v>33.334237554869496</v>
      </c>
      <c r="C17" s="1">
        <f t="shared" si="2"/>
        <v>33.334237554869496</v>
      </c>
      <c r="D17" s="1">
        <f t="shared" si="2"/>
        <v>33.334237554869496</v>
      </c>
      <c r="E17" s="61">
        <f t="shared" ref="E17" si="3">E15+10*LOG10(E42/1000000)</f>
        <v>33.334237554869496</v>
      </c>
    </row>
    <row r="18" spans="1:5" ht="45">
      <c r="A18" s="36" t="s">
        <v>18</v>
      </c>
      <c r="B18" s="16">
        <f t="shared" ref="B18:D18" si="4">B19+10*LOG10(B12/B13)-B20</f>
        <v>12.771212547196624</v>
      </c>
      <c r="C18" s="1">
        <f t="shared" si="4"/>
        <v>12.771212547196624</v>
      </c>
      <c r="D18" s="1">
        <f t="shared" si="4"/>
        <v>12.771212547196624</v>
      </c>
      <c r="E18" s="61">
        <f t="shared" ref="E18" si="5">E19+10*LOG10(E12/E13)-E20</f>
        <v>12.771212547196624</v>
      </c>
    </row>
    <row r="19" spans="1:5" ht="15">
      <c r="A19" s="35" t="s">
        <v>19</v>
      </c>
      <c r="B19" s="16">
        <v>8</v>
      </c>
      <c r="C19" s="1">
        <v>8</v>
      </c>
      <c r="D19" s="1">
        <v>8</v>
      </c>
      <c r="E19" s="61">
        <v>8</v>
      </c>
    </row>
    <row r="20" spans="1:5" ht="45">
      <c r="A20" s="37" t="s">
        <v>20</v>
      </c>
      <c r="B20" s="25">
        <v>0</v>
      </c>
      <c r="C20" s="7">
        <v>0</v>
      </c>
      <c r="D20" s="7">
        <v>0</v>
      </c>
      <c r="E20" s="66">
        <v>0</v>
      </c>
    </row>
    <row r="21" spans="1:5" ht="61.5" customHeight="1">
      <c r="A21" s="38" t="s">
        <v>21</v>
      </c>
      <c r="B21" s="27">
        <v>0</v>
      </c>
      <c r="C21" s="5">
        <v>0</v>
      </c>
      <c r="D21" s="5">
        <v>0</v>
      </c>
      <c r="E21" s="67">
        <v>0</v>
      </c>
    </row>
    <row r="22" spans="1:5" ht="15">
      <c r="A22" s="35" t="s">
        <v>22</v>
      </c>
      <c r="B22" s="16">
        <v>0</v>
      </c>
      <c r="C22" s="1">
        <v>0</v>
      </c>
      <c r="D22" s="1">
        <v>0</v>
      </c>
      <c r="E22" s="61">
        <v>0</v>
      </c>
    </row>
    <row r="23" spans="1:5" ht="15">
      <c r="A23" s="35" t="s">
        <v>23</v>
      </c>
      <c r="B23" s="16">
        <v>0</v>
      </c>
      <c r="C23" s="1">
        <v>0</v>
      </c>
      <c r="D23" s="1">
        <v>0</v>
      </c>
      <c r="E23" s="61">
        <v>0</v>
      </c>
    </row>
    <row r="24" spans="1:5" ht="30">
      <c r="A24" s="35" t="s">
        <v>24</v>
      </c>
      <c r="B24" s="16">
        <v>3</v>
      </c>
      <c r="C24" s="1">
        <v>3</v>
      </c>
      <c r="D24" s="1">
        <v>3</v>
      </c>
      <c r="E24" s="61">
        <v>3</v>
      </c>
    </row>
    <row r="25" spans="1:5" ht="15">
      <c r="A25" s="35" t="s">
        <v>25</v>
      </c>
      <c r="B25" s="18" t="s">
        <v>4</v>
      </c>
      <c r="C25" s="10" t="s">
        <v>4</v>
      </c>
      <c r="D25" s="10" t="s">
        <v>4</v>
      </c>
      <c r="E25" s="62" t="s">
        <v>4</v>
      </c>
    </row>
    <row r="26" spans="1:5" ht="15">
      <c r="A26" s="35" t="s">
        <v>26</v>
      </c>
      <c r="B26" s="16">
        <f t="shared" ref="B26:D26" si="6">B17+B18+B21-B23-B24</f>
        <v>43.105450102066122</v>
      </c>
      <c r="C26" s="1">
        <f t="shared" si="6"/>
        <v>43.105450102066122</v>
      </c>
      <c r="D26" s="1">
        <f t="shared" si="6"/>
        <v>43.105450102066122</v>
      </c>
      <c r="E26" s="61">
        <f t="shared" ref="E26" si="7">E17+E18+E21-E23-E24</f>
        <v>43.105450102066122</v>
      </c>
    </row>
    <row r="27" spans="1:5">
      <c r="A27" s="34" t="s">
        <v>27</v>
      </c>
      <c r="B27" s="22"/>
      <c r="C27" s="4"/>
      <c r="D27" s="4"/>
      <c r="E27" s="64"/>
    </row>
    <row r="28" spans="1:5" ht="15">
      <c r="A28" s="35" t="s">
        <v>28</v>
      </c>
      <c r="B28" s="16">
        <v>4</v>
      </c>
      <c r="C28" s="1">
        <v>1</v>
      </c>
      <c r="D28" s="1">
        <v>1</v>
      </c>
      <c r="E28" s="61">
        <v>1</v>
      </c>
    </row>
    <row r="29" spans="1:5" ht="15">
      <c r="A29" s="35" t="s">
        <v>29</v>
      </c>
      <c r="B29" s="16">
        <v>4</v>
      </c>
      <c r="C29" s="1">
        <v>1</v>
      </c>
      <c r="D29" s="1">
        <v>1</v>
      </c>
      <c r="E29" s="61">
        <v>1</v>
      </c>
    </row>
    <row r="30" spans="1:5" ht="45">
      <c r="A30" s="35" t="s">
        <v>30</v>
      </c>
      <c r="B30" s="16">
        <f t="shared" ref="B30:D30" si="8">B31+10*LOG10(B28/B29)-B32</f>
        <v>0</v>
      </c>
      <c r="C30" s="1">
        <f t="shared" si="8"/>
        <v>0</v>
      </c>
      <c r="D30" s="1">
        <f t="shared" si="8"/>
        <v>0</v>
      </c>
      <c r="E30" s="61">
        <f t="shared" ref="E30" si="9">E31+10*LOG10(E28/E29)-E32</f>
        <v>0</v>
      </c>
    </row>
    <row r="31" spans="1:5" ht="15">
      <c r="A31" s="35" t="s">
        <v>31</v>
      </c>
      <c r="B31" s="16">
        <v>0</v>
      </c>
      <c r="C31" s="2">
        <v>0</v>
      </c>
      <c r="D31" s="2">
        <v>0</v>
      </c>
      <c r="E31" s="65">
        <v>0</v>
      </c>
    </row>
    <row r="32" spans="1:5" ht="45">
      <c r="A32" s="36" t="s">
        <v>32</v>
      </c>
      <c r="B32" s="16">
        <v>0</v>
      </c>
      <c r="C32" s="1">
        <v>0</v>
      </c>
      <c r="D32" s="1">
        <v>0</v>
      </c>
      <c r="E32" s="61">
        <v>0</v>
      </c>
    </row>
    <row r="33" spans="1:5" ht="28.5">
      <c r="A33" s="39" t="s">
        <v>52</v>
      </c>
      <c r="B33" s="16">
        <v>0</v>
      </c>
      <c r="C33" s="1">
        <v>0</v>
      </c>
      <c r="D33" s="1">
        <v>0</v>
      </c>
      <c r="E33" s="61">
        <v>0</v>
      </c>
    </row>
    <row r="34" spans="1:5" ht="30">
      <c r="A34" s="35" t="s">
        <v>33</v>
      </c>
      <c r="B34" s="16">
        <v>1</v>
      </c>
      <c r="C34" s="1">
        <v>1</v>
      </c>
      <c r="D34" s="1">
        <v>1</v>
      </c>
      <c r="E34" s="61">
        <v>1</v>
      </c>
    </row>
    <row r="35" spans="1:5" ht="15">
      <c r="A35" s="35" t="s">
        <v>34</v>
      </c>
      <c r="B35" s="16">
        <v>7</v>
      </c>
      <c r="C35" s="1">
        <v>7</v>
      </c>
      <c r="D35" s="1">
        <v>7</v>
      </c>
      <c r="E35" s="61">
        <v>7</v>
      </c>
    </row>
    <row r="36" spans="1:5" ht="15">
      <c r="A36" s="35" t="s">
        <v>35</v>
      </c>
      <c r="B36" s="16">
        <v>-174</v>
      </c>
      <c r="C36" s="1">
        <v>-174</v>
      </c>
      <c r="D36" s="1">
        <v>-174</v>
      </c>
      <c r="E36" s="61">
        <v>-174</v>
      </c>
    </row>
    <row r="37" spans="1:5" ht="15">
      <c r="A37" s="36" t="s">
        <v>36</v>
      </c>
      <c r="B37" s="16" t="s">
        <v>4</v>
      </c>
      <c r="C37" s="1" t="s">
        <v>4</v>
      </c>
      <c r="D37" s="1" t="s">
        <v>4</v>
      </c>
      <c r="E37" s="61" t="s">
        <v>4</v>
      </c>
    </row>
    <row r="38" spans="1:5" ht="15">
      <c r="A38" s="37" t="s">
        <v>37</v>
      </c>
      <c r="B38" s="25">
        <v>-999</v>
      </c>
      <c r="C38" s="7">
        <v>-999</v>
      </c>
      <c r="D38" s="7">
        <v>-999</v>
      </c>
      <c r="E38" s="66">
        <v>-999</v>
      </c>
    </row>
    <row r="39" spans="1:5" ht="30">
      <c r="A39" s="35" t="s">
        <v>53</v>
      </c>
      <c r="B39" s="18" t="s">
        <v>4</v>
      </c>
      <c r="C39" s="10" t="s">
        <v>4</v>
      </c>
      <c r="D39" s="10" t="s">
        <v>4</v>
      </c>
      <c r="E39" s="62" t="s">
        <v>4</v>
      </c>
    </row>
    <row r="40" spans="1:5" ht="30">
      <c r="A40" s="35" t="s">
        <v>54</v>
      </c>
      <c r="B40" s="16">
        <f t="shared" ref="B40:D40" si="10">10*LOG10(10^((B35+B36)/10)+10^(B38/10))</f>
        <v>-167.00000000000003</v>
      </c>
      <c r="C40" s="1">
        <f t="shared" si="10"/>
        <v>-167.00000000000003</v>
      </c>
      <c r="D40" s="1">
        <f t="shared" si="10"/>
        <v>-167.00000000000003</v>
      </c>
      <c r="E40" s="61">
        <f t="shared" ref="E40" si="11">10*LOG10(10^((E35+E36)/10)+10^(E38/10))</f>
        <v>-167.00000000000003</v>
      </c>
    </row>
    <row r="41" spans="1:5" ht="15">
      <c r="A41" s="39" t="s">
        <v>39</v>
      </c>
      <c r="B41" s="16" t="s">
        <v>4</v>
      </c>
      <c r="C41" s="1" t="s">
        <v>4</v>
      </c>
      <c r="D41" s="1" t="s">
        <v>4</v>
      </c>
      <c r="E41" s="61" t="s">
        <v>4</v>
      </c>
    </row>
    <row r="42" spans="1:5" ht="15">
      <c r="A42" s="40" t="s">
        <v>40</v>
      </c>
      <c r="B42" s="27">
        <f>3*360*1000</f>
        <v>1080000</v>
      </c>
      <c r="C42" s="5">
        <f t="shared" ref="C42:E42" si="12">3*360*1000</f>
        <v>1080000</v>
      </c>
      <c r="D42" s="7">
        <f t="shared" si="12"/>
        <v>1080000</v>
      </c>
      <c r="E42" s="66">
        <f t="shared" si="12"/>
        <v>1080000</v>
      </c>
    </row>
    <row r="43" spans="1:5" ht="15">
      <c r="A43" s="35" t="s">
        <v>41</v>
      </c>
      <c r="B43" s="16" t="s">
        <v>4</v>
      </c>
      <c r="C43" s="1" t="s">
        <v>4</v>
      </c>
      <c r="D43" s="1" t="s">
        <v>4</v>
      </c>
      <c r="E43" s="61" t="s">
        <v>4</v>
      </c>
    </row>
    <row r="44" spans="1:5" ht="15">
      <c r="A44" s="35" t="s">
        <v>42</v>
      </c>
      <c r="B44" s="16">
        <f t="shared" ref="B44:D44" si="13">B40+10*LOG10(B42)</f>
        <v>-106.66576244513053</v>
      </c>
      <c r="C44" s="1">
        <f t="shared" si="13"/>
        <v>-106.66576244513053</v>
      </c>
      <c r="D44" s="1">
        <f t="shared" si="13"/>
        <v>-106.66576244513053</v>
      </c>
      <c r="E44" s="61">
        <f t="shared" ref="E44" si="14">E40+10*LOG10(E42)</f>
        <v>-106.66576244513053</v>
      </c>
    </row>
    <row r="45" spans="1:5" ht="15">
      <c r="A45" s="39" t="s">
        <v>43</v>
      </c>
      <c r="B45" s="16" t="s">
        <v>4</v>
      </c>
      <c r="C45" s="1" t="s">
        <v>4</v>
      </c>
      <c r="D45" s="1" t="s">
        <v>4</v>
      </c>
      <c r="E45" s="61" t="s">
        <v>4</v>
      </c>
    </row>
    <row r="46" spans="1:5" ht="15">
      <c r="A46" s="40" t="s">
        <v>44</v>
      </c>
      <c r="B46" s="27"/>
      <c r="C46" s="5"/>
      <c r="D46" s="5"/>
      <c r="E46" s="67"/>
    </row>
    <row r="47" spans="1:5" ht="15">
      <c r="A47" s="35" t="s">
        <v>45</v>
      </c>
      <c r="B47" s="16">
        <v>2</v>
      </c>
      <c r="C47" s="1">
        <v>2</v>
      </c>
      <c r="D47" s="1">
        <v>2</v>
      </c>
      <c r="E47" s="61">
        <v>2</v>
      </c>
    </row>
    <row r="48" spans="1:5" ht="30">
      <c r="A48" s="35" t="s">
        <v>46</v>
      </c>
      <c r="B48" s="16" t="s">
        <v>4</v>
      </c>
      <c r="C48" s="1" t="s">
        <v>4</v>
      </c>
      <c r="D48" s="1" t="s">
        <v>4</v>
      </c>
      <c r="E48" s="61" t="s">
        <v>4</v>
      </c>
    </row>
    <row r="49" spans="1:5" ht="33.75" customHeight="1">
      <c r="A49" s="35" t="s">
        <v>47</v>
      </c>
      <c r="B49" s="16">
        <v>0</v>
      </c>
      <c r="C49" s="1">
        <v>0</v>
      </c>
      <c r="D49" s="1">
        <v>0</v>
      </c>
      <c r="E49" s="61">
        <v>0</v>
      </c>
    </row>
    <row r="50" spans="1:5" ht="30">
      <c r="A50" s="35" t="s">
        <v>48</v>
      </c>
      <c r="B50" s="18" t="s">
        <v>4</v>
      </c>
      <c r="C50" s="10" t="s">
        <v>4</v>
      </c>
      <c r="D50" s="10" t="s">
        <v>4</v>
      </c>
      <c r="E50" s="62" t="s">
        <v>4</v>
      </c>
    </row>
    <row r="51" spans="1:5" ht="30">
      <c r="A51" s="35" t="s">
        <v>49</v>
      </c>
      <c r="B51" s="16">
        <f t="shared" ref="B51:D51" si="15">B44+B46+B47-B49</f>
        <v>-104.66576244513053</v>
      </c>
      <c r="C51" s="1">
        <f t="shared" si="15"/>
        <v>-104.66576244513053</v>
      </c>
      <c r="D51" s="1">
        <f t="shared" si="15"/>
        <v>-104.66576244513053</v>
      </c>
      <c r="E51" s="61">
        <f t="shared" ref="E51" si="16">E44+E46+E47-E49</f>
        <v>-104.66576244513053</v>
      </c>
    </row>
    <row r="52" spans="1:5" ht="30">
      <c r="A52" s="41" t="s">
        <v>50</v>
      </c>
      <c r="B52" s="29" t="s">
        <v>4</v>
      </c>
      <c r="C52" s="8" t="s">
        <v>4</v>
      </c>
      <c r="D52" s="8" t="s">
        <v>4</v>
      </c>
      <c r="E52" s="68" t="s">
        <v>4</v>
      </c>
    </row>
    <row r="53" spans="1:5" ht="30">
      <c r="A53" s="43" t="s">
        <v>51</v>
      </c>
      <c r="B53" s="31">
        <f>B26+B30+B33-B34-B51</f>
        <v>146.77121254719665</v>
      </c>
      <c r="C53" s="6">
        <f t="shared" ref="C53:D53" si="17">C26+C30+C33-C34-C51</f>
        <v>146.77121254719665</v>
      </c>
      <c r="D53" s="6">
        <f t="shared" si="17"/>
        <v>146.77121254719665</v>
      </c>
      <c r="E53" s="83">
        <f t="shared" ref="E53" si="18">E26+E30+E33-E34-E51</f>
        <v>146.77121254719665</v>
      </c>
    </row>
    <row r="54" spans="1:5" ht="15.75" thickBot="1">
      <c r="A54" s="72" t="s">
        <v>69</v>
      </c>
      <c r="B54" s="88"/>
      <c r="C54" s="89"/>
      <c r="D54" s="89"/>
      <c r="E54" s="90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3" width="16.75" style="9" bestFit="1" customWidth="1"/>
    <col min="4" max="4" width="16.875" style="9" bestFit="1" customWidth="1"/>
    <col min="5" max="16384" width="9" style="9"/>
  </cols>
  <sheetData>
    <row r="1" spans="1:4" ht="14.25" customHeight="1">
      <c r="A1" s="33" t="s">
        <v>70</v>
      </c>
      <c r="B1" s="91" t="s">
        <v>58</v>
      </c>
      <c r="C1" s="92"/>
      <c r="D1" s="93"/>
    </row>
    <row r="2" spans="1:4" ht="28.5">
      <c r="A2" s="34" t="s">
        <v>0</v>
      </c>
      <c r="B2" s="14" t="s">
        <v>67</v>
      </c>
      <c r="C2" s="12" t="s">
        <v>64</v>
      </c>
      <c r="D2" s="15" t="s">
        <v>82</v>
      </c>
    </row>
    <row r="3" spans="1:4" ht="15">
      <c r="A3" s="35" t="s">
        <v>1</v>
      </c>
      <c r="B3" s="16">
        <v>2.6</v>
      </c>
      <c r="C3" s="1">
        <v>2.6</v>
      </c>
      <c r="D3" s="17">
        <v>2.6</v>
      </c>
    </row>
    <row r="4" spans="1:4" ht="15">
      <c r="A4" s="35" t="s">
        <v>2</v>
      </c>
      <c r="B4" s="16">
        <v>100</v>
      </c>
      <c r="C4" s="1">
        <v>100</v>
      </c>
      <c r="D4" s="17">
        <v>100</v>
      </c>
    </row>
    <row r="5" spans="1:4" ht="15">
      <c r="A5" s="35" t="s">
        <v>3</v>
      </c>
      <c r="B5" s="18" t="s">
        <v>4</v>
      </c>
      <c r="C5" s="10" t="s">
        <v>4</v>
      </c>
      <c r="D5" s="19" t="s">
        <v>4</v>
      </c>
    </row>
    <row r="6" spans="1:4" ht="15">
      <c r="A6" s="35" t="s">
        <v>5</v>
      </c>
      <c r="B6" s="18" t="s">
        <v>4</v>
      </c>
      <c r="C6" s="10" t="s">
        <v>4</v>
      </c>
      <c r="D6" s="19" t="s">
        <v>4</v>
      </c>
    </row>
    <row r="7" spans="1:4" ht="15">
      <c r="A7" s="35" t="s">
        <v>6</v>
      </c>
      <c r="B7" s="18" t="s">
        <v>4</v>
      </c>
      <c r="C7" s="10" t="s">
        <v>4</v>
      </c>
      <c r="D7" s="19" t="s">
        <v>4</v>
      </c>
    </row>
    <row r="8" spans="1:4" ht="15">
      <c r="A8" s="35" t="s">
        <v>7</v>
      </c>
      <c r="B8" s="20">
        <v>0.1</v>
      </c>
      <c r="C8" s="3">
        <v>0.1</v>
      </c>
      <c r="D8" s="21">
        <v>0.1</v>
      </c>
    </row>
    <row r="9" spans="1:4" ht="15">
      <c r="A9" s="35" t="s">
        <v>8</v>
      </c>
      <c r="B9" s="16" t="s">
        <v>9</v>
      </c>
      <c r="C9" s="1" t="s">
        <v>9</v>
      </c>
      <c r="D9" s="17" t="s">
        <v>9</v>
      </c>
    </row>
    <row r="10" spans="1:4" ht="15">
      <c r="A10" s="35" t="s">
        <v>10</v>
      </c>
      <c r="B10" s="16">
        <v>3</v>
      </c>
      <c r="C10" s="1">
        <v>3</v>
      </c>
      <c r="D10" s="17">
        <v>3</v>
      </c>
    </row>
    <row r="11" spans="1:4">
      <c r="A11" s="34" t="s">
        <v>11</v>
      </c>
      <c r="B11" s="22"/>
      <c r="C11" s="4"/>
      <c r="D11" s="23"/>
    </row>
    <row r="12" spans="1:4" ht="15" customHeight="1">
      <c r="A12" s="35" t="s">
        <v>12</v>
      </c>
      <c r="B12" s="16">
        <v>1</v>
      </c>
      <c r="C12" s="1">
        <v>1</v>
      </c>
      <c r="D12" s="17">
        <v>1</v>
      </c>
    </row>
    <row r="13" spans="1:4" ht="15">
      <c r="A13" s="35" t="s">
        <v>13</v>
      </c>
      <c r="B13" s="16">
        <v>64</v>
      </c>
      <c r="C13" s="1">
        <v>64</v>
      </c>
      <c r="D13" s="17">
        <v>64</v>
      </c>
    </row>
    <row r="14" spans="1:4" ht="15">
      <c r="A14" s="36" t="s">
        <v>14</v>
      </c>
      <c r="B14" s="16">
        <v>1</v>
      </c>
      <c r="C14" s="1">
        <v>1</v>
      </c>
      <c r="D14" s="17">
        <v>1</v>
      </c>
    </row>
    <row r="15" spans="1:4" ht="15">
      <c r="A15" s="35" t="s">
        <v>15</v>
      </c>
      <c r="B15" s="16" t="s">
        <v>4</v>
      </c>
      <c r="C15" s="1" t="s">
        <v>4</v>
      </c>
      <c r="D15" s="17" t="s">
        <v>4</v>
      </c>
    </row>
    <row r="16" spans="1:4" ht="15">
      <c r="A16" s="35" t="s">
        <v>16</v>
      </c>
      <c r="B16" s="16">
        <v>23</v>
      </c>
      <c r="C16" s="1">
        <v>23</v>
      </c>
      <c r="D16" s="17">
        <v>23</v>
      </c>
    </row>
    <row r="17" spans="1:4" ht="30">
      <c r="A17" s="35" t="s">
        <v>17</v>
      </c>
      <c r="B17" s="16">
        <v>23</v>
      </c>
      <c r="C17" s="1">
        <v>23</v>
      </c>
      <c r="D17" s="17">
        <v>23</v>
      </c>
    </row>
    <row r="18" spans="1:4" ht="45">
      <c r="A18" s="36" t="s">
        <v>18</v>
      </c>
      <c r="B18" s="16">
        <f t="shared" ref="B18:D18" si="0">B19+10*LOG10(B12/B14)-B20</f>
        <v>0</v>
      </c>
      <c r="C18" s="1">
        <f t="shared" ref="C18" si="1">C19+10*LOG10(C12/C14)-C20</f>
        <v>0</v>
      </c>
      <c r="D18" s="17">
        <f t="shared" si="0"/>
        <v>0</v>
      </c>
    </row>
    <row r="19" spans="1:4" ht="15">
      <c r="A19" s="35" t="s">
        <v>19</v>
      </c>
      <c r="B19" s="16">
        <v>0</v>
      </c>
      <c r="C19" s="2">
        <v>0</v>
      </c>
      <c r="D19" s="24">
        <v>0</v>
      </c>
    </row>
    <row r="20" spans="1:4" ht="45">
      <c r="A20" s="36" t="s">
        <v>20</v>
      </c>
      <c r="B20" s="16">
        <v>0</v>
      </c>
      <c r="C20" s="1">
        <v>0</v>
      </c>
      <c r="D20" s="17">
        <v>0</v>
      </c>
    </row>
    <row r="21" spans="1:4" ht="61.5" customHeight="1">
      <c r="A21" s="36" t="s">
        <v>21</v>
      </c>
      <c r="B21" s="16">
        <v>0</v>
      </c>
      <c r="C21" s="1">
        <v>0</v>
      </c>
      <c r="D21" s="17">
        <v>0</v>
      </c>
    </row>
    <row r="22" spans="1:4" ht="15">
      <c r="A22" s="35" t="s">
        <v>22</v>
      </c>
      <c r="B22" s="16">
        <v>0</v>
      </c>
      <c r="C22" s="1">
        <v>0</v>
      </c>
      <c r="D22" s="17">
        <v>0</v>
      </c>
    </row>
    <row r="23" spans="1:4" ht="15">
      <c r="A23" s="35" t="s">
        <v>23</v>
      </c>
      <c r="B23" s="16">
        <v>0</v>
      </c>
      <c r="C23" s="1">
        <v>0</v>
      </c>
      <c r="D23" s="17">
        <v>0</v>
      </c>
    </row>
    <row r="24" spans="1:4" ht="30">
      <c r="A24" s="35" t="s">
        <v>24</v>
      </c>
      <c r="B24" s="16">
        <v>1</v>
      </c>
      <c r="C24" s="1">
        <v>1</v>
      </c>
      <c r="D24" s="17">
        <v>1</v>
      </c>
    </row>
    <row r="25" spans="1:4" ht="15">
      <c r="A25" s="35" t="s">
        <v>25</v>
      </c>
      <c r="B25" s="18" t="s">
        <v>4</v>
      </c>
      <c r="C25" s="10" t="s">
        <v>4</v>
      </c>
      <c r="D25" s="19" t="s">
        <v>4</v>
      </c>
    </row>
    <row r="26" spans="1:4" ht="15">
      <c r="A26" s="35" t="s">
        <v>26</v>
      </c>
      <c r="B26" s="16">
        <f t="shared" ref="B26:D26" si="2">B17+B18+B21-B23-B24</f>
        <v>22</v>
      </c>
      <c r="C26" s="1">
        <f t="shared" ref="C26" si="3">C17+C18+C21-C23-C24</f>
        <v>22</v>
      </c>
      <c r="D26" s="17">
        <f t="shared" si="2"/>
        <v>22</v>
      </c>
    </row>
    <row r="27" spans="1:4">
      <c r="A27" s="34" t="s">
        <v>27</v>
      </c>
      <c r="B27" s="22"/>
      <c r="C27" s="4"/>
      <c r="D27" s="23"/>
    </row>
    <row r="28" spans="1:4" ht="15">
      <c r="A28" s="35" t="s">
        <v>55</v>
      </c>
      <c r="B28" s="16">
        <v>192</v>
      </c>
      <c r="C28" s="1">
        <v>192</v>
      </c>
      <c r="D28" s="17">
        <v>192</v>
      </c>
    </row>
    <row r="29" spans="1:4" ht="15">
      <c r="A29" s="37" t="s">
        <v>29</v>
      </c>
      <c r="B29" s="58">
        <v>4</v>
      </c>
      <c r="C29" s="7">
        <v>4</v>
      </c>
      <c r="D29" s="66">
        <v>4</v>
      </c>
    </row>
    <row r="30" spans="1:4" ht="45">
      <c r="A30" s="35" t="s">
        <v>30</v>
      </c>
      <c r="B30" s="16">
        <f t="shared" ref="B30:D30" si="4">B31+10*LOG10(B28/B13)-B32</f>
        <v>12.771212547196624</v>
      </c>
      <c r="C30" s="1">
        <f t="shared" ref="C30" si="5">C31+10*LOG10(C28/C13)-C32</f>
        <v>12.771212547196624</v>
      </c>
      <c r="D30" s="17">
        <f t="shared" si="4"/>
        <v>12.771212547196624</v>
      </c>
    </row>
    <row r="31" spans="1:4" ht="15">
      <c r="A31" s="35" t="s">
        <v>31</v>
      </c>
      <c r="B31" s="16">
        <v>8</v>
      </c>
      <c r="C31" s="1">
        <v>8</v>
      </c>
      <c r="D31" s="17">
        <v>8</v>
      </c>
    </row>
    <row r="32" spans="1:4" ht="45">
      <c r="A32" s="37" t="s">
        <v>32</v>
      </c>
      <c r="B32" s="25">
        <v>0</v>
      </c>
      <c r="C32" s="7">
        <v>0</v>
      </c>
      <c r="D32" s="26">
        <v>0</v>
      </c>
    </row>
    <row r="33" spans="1:4" ht="30">
      <c r="A33" s="38" t="s">
        <v>52</v>
      </c>
      <c r="B33" s="27">
        <v>0</v>
      </c>
      <c r="C33" s="5">
        <v>0</v>
      </c>
      <c r="D33" s="28">
        <v>0</v>
      </c>
    </row>
    <row r="34" spans="1:4" ht="30">
      <c r="A34" s="35" t="s">
        <v>33</v>
      </c>
      <c r="B34" s="16">
        <v>3</v>
      </c>
      <c r="C34" s="1">
        <v>3</v>
      </c>
      <c r="D34" s="17">
        <v>3</v>
      </c>
    </row>
    <row r="35" spans="1:4" ht="15">
      <c r="A35" s="35" t="s">
        <v>34</v>
      </c>
      <c r="B35" s="16">
        <v>5</v>
      </c>
      <c r="C35" s="1">
        <v>5</v>
      </c>
      <c r="D35" s="17">
        <v>5</v>
      </c>
    </row>
    <row r="36" spans="1:4" ht="15">
      <c r="A36" s="35" t="s">
        <v>35</v>
      </c>
      <c r="B36" s="16">
        <v>-174</v>
      </c>
      <c r="C36" s="1">
        <v>-174</v>
      </c>
      <c r="D36" s="17">
        <v>-174</v>
      </c>
    </row>
    <row r="37" spans="1:4" ht="15">
      <c r="A37" s="36" t="s">
        <v>36</v>
      </c>
      <c r="B37" s="16" t="s">
        <v>4</v>
      </c>
      <c r="C37" s="1" t="s">
        <v>4</v>
      </c>
      <c r="D37" s="17" t="s">
        <v>4</v>
      </c>
    </row>
    <row r="38" spans="1:4" ht="15">
      <c r="A38" s="37" t="s">
        <v>37</v>
      </c>
      <c r="B38" s="25">
        <v>-999</v>
      </c>
      <c r="C38" s="7">
        <v>-999</v>
      </c>
      <c r="D38" s="26">
        <v>-999</v>
      </c>
    </row>
    <row r="39" spans="1:4" ht="30">
      <c r="A39" s="35" t="s">
        <v>38</v>
      </c>
      <c r="B39" s="18" t="s">
        <v>4</v>
      </c>
      <c r="C39" s="10" t="s">
        <v>4</v>
      </c>
      <c r="D39" s="19" t="s">
        <v>4</v>
      </c>
    </row>
    <row r="40" spans="1:4" ht="30">
      <c r="A40" s="35" t="s">
        <v>54</v>
      </c>
      <c r="B40" s="16">
        <f t="shared" ref="B40:D40" si="6">10*LOG10(10^((B35+B36)/10)+10^(B38/10))</f>
        <v>-169.00000000000003</v>
      </c>
      <c r="C40" s="1">
        <f t="shared" ref="C40" si="7">10*LOG10(10^((C35+C36)/10)+10^(C38/10))</f>
        <v>-169.00000000000003</v>
      </c>
      <c r="D40" s="17">
        <f t="shared" si="6"/>
        <v>-169.00000000000003</v>
      </c>
    </row>
    <row r="41" spans="1:4" ht="15">
      <c r="A41" s="39" t="s">
        <v>39</v>
      </c>
      <c r="B41" s="16" t="s">
        <v>4</v>
      </c>
      <c r="C41" s="1" t="s">
        <v>4</v>
      </c>
      <c r="D41" s="17" t="s">
        <v>4</v>
      </c>
    </row>
    <row r="42" spans="1:4" ht="15">
      <c r="A42" s="39" t="s">
        <v>40</v>
      </c>
      <c r="B42" s="25">
        <f t="shared" ref="B42:D42" si="8">2*360*1000</f>
        <v>720000</v>
      </c>
      <c r="C42" s="7">
        <f t="shared" si="8"/>
        <v>720000</v>
      </c>
      <c r="D42" s="26">
        <f t="shared" si="8"/>
        <v>720000</v>
      </c>
    </row>
    <row r="43" spans="1:4" ht="15">
      <c r="A43" s="35" t="s">
        <v>41</v>
      </c>
      <c r="B43" s="18" t="s">
        <v>4</v>
      </c>
      <c r="C43" s="10" t="s">
        <v>4</v>
      </c>
      <c r="D43" s="19" t="s">
        <v>4</v>
      </c>
    </row>
    <row r="44" spans="1:4" ht="15">
      <c r="A44" s="35" t="s">
        <v>42</v>
      </c>
      <c r="B44" s="16">
        <f t="shared" ref="B44:D44" si="9">B40+10*LOG10(B42)</f>
        <v>-110.42667503568734</v>
      </c>
      <c r="C44" s="1">
        <f t="shared" ref="C44" si="10">C40+10*LOG10(C42)</f>
        <v>-110.42667503568734</v>
      </c>
      <c r="D44" s="17">
        <f t="shared" si="9"/>
        <v>-110.42667503568734</v>
      </c>
    </row>
    <row r="45" spans="1:4" ht="15">
      <c r="A45" s="39" t="s">
        <v>43</v>
      </c>
      <c r="B45" s="16" t="s">
        <v>4</v>
      </c>
      <c r="C45" s="1" t="s">
        <v>4</v>
      </c>
      <c r="D45" s="17" t="s">
        <v>4</v>
      </c>
    </row>
    <row r="46" spans="1:4" ht="15">
      <c r="A46" s="42" t="s">
        <v>44</v>
      </c>
      <c r="B46" s="25"/>
      <c r="C46" s="7"/>
      <c r="D46" s="26"/>
    </row>
    <row r="47" spans="1:4" ht="15">
      <c r="A47" s="35" t="s">
        <v>45</v>
      </c>
      <c r="B47" s="16">
        <v>2</v>
      </c>
      <c r="C47" s="1">
        <v>2</v>
      </c>
      <c r="D47" s="17">
        <v>2</v>
      </c>
    </row>
    <row r="48" spans="1:4" ht="30">
      <c r="A48" s="35" t="s">
        <v>46</v>
      </c>
      <c r="B48" s="16" t="s">
        <v>4</v>
      </c>
      <c r="C48" s="1" t="s">
        <v>4</v>
      </c>
      <c r="D48" s="17" t="s">
        <v>4</v>
      </c>
    </row>
    <row r="49" spans="1:4" ht="33.75" customHeight="1">
      <c r="A49" s="35" t="s">
        <v>47</v>
      </c>
      <c r="B49" s="16">
        <v>0</v>
      </c>
      <c r="C49" s="1">
        <v>0</v>
      </c>
      <c r="D49" s="17">
        <v>0</v>
      </c>
    </row>
    <row r="50" spans="1:4" ht="30">
      <c r="A50" s="35" t="s">
        <v>48</v>
      </c>
      <c r="B50" s="18" t="s">
        <v>4</v>
      </c>
      <c r="C50" s="10" t="s">
        <v>4</v>
      </c>
      <c r="D50" s="19" t="s">
        <v>4</v>
      </c>
    </row>
    <row r="51" spans="1:4" ht="30">
      <c r="A51" s="35" t="s">
        <v>49</v>
      </c>
      <c r="B51" s="16">
        <f t="shared" ref="B51:D51" si="11">B44+B46+B47-B49</f>
        <v>-108.42667503568734</v>
      </c>
      <c r="C51" s="1">
        <f t="shared" ref="C51" si="12">C44+C46+C47-C49</f>
        <v>-108.42667503568734</v>
      </c>
      <c r="D51" s="17">
        <f t="shared" si="11"/>
        <v>-108.42667503568734</v>
      </c>
    </row>
    <row r="52" spans="1:4" ht="30">
      <c r="A52" s="41" t="s">
        <v>50</v>
      </c>
      <c r="B52" s="29" t="s">
        <v>4</v>
      </c>
      <c r="C52" s="8" t="s">
        <v>4</v>
      </c>
      <c r="D52" s="30" t="s">
        <v>4</v>
      </c>
    </row>
    <row r="53" spans="1:4" ht="30">
      <c r="A53" s="71" t="s">
        <v>51</v>
      </c>
      <c r="B53" s="80">
        <f t="shared" ref="B53:D53" si="13">B26+B30+B33-B34-B51</f>
        <v>140.19788758288396</v>
      </c>
      <c r="C53" s="81">
        <f t="shared" ref="C53" si="14">C26+C30+C33-C34-C51</f>
        <v>140.19788758288396</v>
      </c>
      <c r="D53" s="82">
        <f t="shared" si="13"/>
        <v>140.19788758288396</v>
      </c>
    </row>
    <row r="54" spans="1:4" ht="15.75" thickBot="1">
      <c r="A54" s="72" t="s">
        <v>69</v>
      </c>
      <c r="B54" s="88"/>
      <c r="C54" s="89"/>
      <c r="D54" s="90"/>
    </row>
  </sheetData>
  <mergeCells count="2">
    <mergeCell ref="B1:D1"/>
    <mergeCell ref="B54:D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4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9" customWidth="1"/>
    <col min="2" max="2" width="15.625" style="11" customWidth="1"/>
    <col min="3" max="5" width="15.625" style="9" customWidth="1"/>
    <col min="6" max="16384" width="9" style="9"/>
  </cols>
  <sheetData>
    <row r="1" spans="1:5" ht="14.25" customHeight="1">
      <c r="A1" s="33" t="s">
        <v>70</v>
      </c>
      <c r="B1" s="85" t="s">
        <v>58</v>
      </c>
      <c r="C1" s="86"/>
      <c r="D1" s="86"/>
      <c r="E1" s="87"/>
    </row>
    <row r="2" spans="1:5" ht="59.1" customHeight="1">
      <c r="A2" s="34" t="s">
        <v>0</v>
      </c>
      <c r="B2" s="14" t="s">
        <v>59</v>
      </c>
      <c r="C2" s="12" t="s">
        <v>57</v>
      </c>
      <c r="D2" s="12" t="s">
        <v>83</v>
      </c>
      <c r="E2" s="15" t="s">
        <v>84</v>
      </c>
    </row>
    <row r="3" spans="1:5" ht="15">
      <c r="A3" s="35" t="s">
        <v>1</v>
      </c>
      <c r="B3" s="16">
        <v>2.6</v>
      </c>
      <c r="C3" s="1">
        <v>2.6</v>
      </c>
      <c r="D3" s="1">
        <v>2.6</v>
      </c>
      <c r="E3" s="17">
        <v>2.6</v>
      </c>
    </row>
    <row r="4" spans="1:5" ht="15">
      <c r="A4" s="35" t="s">
        <v>2</v>
      </c>
      <c r="B4" s="16">
        <v>100</v>
      </c>
      <c r="C4" s="1">
        <v>100</v>
      </c>
      <c r="D4" s="1">
        <v>100</v>
      </c>
      <c r="E4" s="17">
        <v>100</v>
      </c>
    </row>
    <row r="5" spans="1:5" ht="15">
      <c r="A5" s="35" t="s">
        <v>3</v>
      </c>
      <c r="B5" s="18" t="s">
        <v>4</v>
      </c>
      <c r="C5" s="10" t="s">
        <v>4</v>
      </c>
      <c r="D5" s="10" t="s">
        <v>4</v>
      </c>
      <c r="E5" s="19" t="s">
        <v>4</v>
      </c>
    </row>
    <row r="6" spans="1:5" ht="15">
      <c r="A6" s="35" t="s">
        <v>5</v>
      </c>
      <c r="B6" s="16" t="s">
        <v>4</v>
      </c>
      <c r="C6" s="1" t="s">
        <v>4</v>
      </c>
      <c r="D6" s="1" t="s">
        <v>4</v>
      </c>
      <c r="E6" s="17" t="s">
        <v>4</v>
      </c>
    </row>
    <row r="7" spans="1:5" ht="15">
      <c r="A7" s="35" t="s">
        <v>6</v>
      </c>
      <c r="B7" s="18" t="s">
        <v>4</v>
      </c>
      <c r="C7" s="10" t="s">
        <v>4</v>
      </c>
      <c r="D7" s="10" t="s">
        <v>4</v>
      </c>
      <c r="E7" s="19" t="s">
        <v>4</v>
      </c>
    </row>
    <row r="8" spans="1:5" ht="15">
      <c r="A8" s="35" t="s">
        <v>7</v>
      </c>
      <c r="B8" s="20">
        <v>0.1</v>
      </c>
      <c r="C8" s="3">
        <v>0.1</v>
      </c>
      <c r="D8" s="3">
        <v>0.1</v>
      </c>
      <c r="E8" s="21">
        <v>0.1</v>
      </c>
    </row>
    <row r="9" spans="1:5" ht="15">
      <c r="A9" s="35" t="s">
        <v>8</v>
      </c>
      <c r="B9" s="16" t="s">
        <v>9</v>
      </c>
      <c r="C9" s="1" t="s">
        <v>9</v>
      </c>
      <c r="D9" s="1" t="s">
        <v>9</v>
      </c>
      <c r="E9" s="17" t="s">
        <v>9</v>
      </c>
    </row>
    <row r="10" spans="1:5" ht="15">
      <c r="A10" s="35" t="s">
        <v>10</v>
      </c>
      <c r="B10" s="16">
        <v>3</v>
      </c>
      <c r="C10" s="1">
        <v>3</v>
      </c>
      <c r="D10" s="1">
        <v>3</v>
      </c>
      <c r="E10" s="17">
        <v>3</v>
      </c>
    </row>
    <row r="11" spans="1:5">
      <c r="A11" s="34" t="s">
        <v>11</v>
      </c>
      <c r="B11" s="22"/>
      <c r="C11" s="4"/>
      <c r="D11" s="4"/>
      <c r="E11" s="23"/>
    </row>
    <row r="12" spans="1:5" ht="15" customHeight="1">
      <c r="A12" s="35" t="s">
        <v>12</v>
      </c>
      <c r="B12" s="16">
        <v>192</v>
      </c>
      <c r="C12" s="1">
        <v>192</v>
      </c>
      <c r="D12" s="1">
        <v>192</v>
      </c>
      <c r="E12" s="17">
        <v>192</v>
      </c>
    </row>
    <row r="13" spans="1:5" ht="15">
      <c r="A13" s="35" t="s">
        <v>13</v>
      </c>
      <c r="B13" s="16">
        <v>64</v>
      </c>
      <c r="C13" s="1">
        <v>64</v>
      </c>
      <c r="D13" s="1">
        <v>64</v>
      </c>
      <c r="E13" s="17">
        <v>64</v>
      </c>
    </row>
    <row r="14" spans="1:5" ht="15">
      <c r="A14" s="37" t="s">
        <v>14</v>
      </c>
      <c r="B14" s="58">
        <v>4</v>
      </c>
      <c r="C14" s="7">
        <v>4</v>
      </c>
      <c r="D14" s="7">
        <v>4</v>
      </c>
      <c r="E14" s="66">
        <v>4</v>
      </c>
    </row>
    <row r="15" spans="1:5" ht="15">
      <c r="A15" s="35" t="s">
        <v>15</v>
      </c>
      <c r="B15" s="16">
        <v>33</v>
      </c>
      <c r="C15" s="1">
        <v>33</v>
      </c>
      <c r="D15" s="1">
        <v>33</v>
      </c>
      <c r="E15" s="17">
        <v>33</v>
      </c>
    </row>
    <row r="16" spans="1:5" ht="15">
      <c r="A16" s="35" t="s">
        <v>16</v>
      </c>
      <c r="B16" s="16">
        <f t="shared" ref="B16:E16" si="0">B15+10*LOG10(B4)</f>
        <v>53</v>
      </c>
      <c r="C16" s="1">
        <f t="shared" si="0"/>
        <v>53</v>
      </c>
      <c r="D16" s="1">
        <f t="shared" si="0"/>
        <v>53</v>
      </c>
      <c r="E16" s="17">
        <f t="shared" si="0"/>
        <v>53</v>
      </c>
    </row>
    <row r="17" spans="1:5" ht="30">
      <c r="A17" s="35" t="s">
        <v>17</v>
      </c>
      <c r="B17" s="16">
        <f t="shared" ref="B17:D17" si="1">B15+10*LOG10(B42/1000000)</f>
        <v>44.795517911651878</v>
      </c>
      <c r="C17" s="1">
        <f t="shared" si="1"/>
        <v>44.795517911651878</v>
      </c>
      <c r="D17" s="1">
        <f t="shared" si="1"/>
        <v>38.976951859255124</v>
      </c>
      <c r="E17" s="17">
        <f t="shared" ref="E17" si="2">E15+10*LOG10(E42/1000000)</f>
        <v>38.976951859255124</v>
      </c>
    </row>
    <row r="18" spans="1:5" ht="45">
      <c r="A18" s="36" t="s">
        <v>18</v>
      </c>
      <c r="B18" s="16">
        <f t="shared" ref="B18:E18" si="3">B19+10*LOG10(B12/B13)-B20</f>
        <v>12.771212547196624</v>
      </c>
      <c r="C18" s="1">
        <f t="shared" si="3"/>
        <v>12.771212547196624</v>
      </c>
      <c r="D18" s="1">
        <f t="shared" si="3"/>
        <v>12.771212547196624</v>
      </c>
      <c r="E18" s="17">
        <f t="shared" si="3"/>
        <v>12.771212547196624</v>
      </c>
    </row>
    <row r="19" spans="1:5" ht="15">
      <c r="A19" s="35" t="s">
        <v>19</v>
      </c>
      <c r="B19" s="16">
        <v>8</v>
      </c>
      <c r="C19" s="1">
        <v>8</v>
      </c>
      <c r="D19" s="1">
        <v>8</v>
      </c>
      <c r="E19" s="17">
        <v>8</v>
      </c>
    </row>
    <row r="20" spans="1:5" ht="45">
      <c r="A20" s="37" t="s">
        <v>20</v>
      </c>
      <c r="B20" s="25">
        <v>0</v>
      </c>
      <c r="C20" s="7">
        <v>0</v>
      </c>
      <c r="D20" s="7">
        <v>0</v>
      </c>
      <c r="E20" s="26">
        <v>0</v>
      </c>
    </row>
    <row r="21" spans="1:5" ht="61.5" customHeight="1">
      <c r="A21" s="38" t="s">
        <v>21</v>
      </c>
      <c r="B21" s="27">
        <v>0</v>
      </c>
      <c r="C21" s="5">
        <v>0</v>
      </c>
      <c r="D21" s="5">
        <v>0</v>
      </c>
      <c r="E21" s="28">
        <v>0</v>
      </c>
    </row>
    <row r="22" spans="1:5" ht="15">
      <c r="A22" s="35" t="s">
        <v>22</v>
      </c>
      <c r="B22" s="16">
        <v>0</v>
      </c>
      <c r="C22" s="1">
        <v>0</v>
      </c>
      <c r="D22" s="1">
        <v>0</v>
      </c>
      <c r="E22" s="17">
        <v>0</v>
      </c>
    </row>
    <row r="23" spans="1:5" ht="15">
      <c r="A23" s="35" t="s">
        <v>23</v>
      </c>
      <c r="B23" s="16">
        <v>0</v>
      </c>
      <c r="C23" s="1">
        <v>0</v>
      </c>
      <c r="D23" s="1">
        <v>0</v>
      </c>
      <c r="E23" s="17">
        <v>0</v>
      </c>
    </row>
    <row r="24" spans="1:5" ht="30">
      <c r="A24" s="35" t="s">
        <v>24</v>
      </c>
      <c r="B24" s="16">
        <v>3</v>
      </c>
      <c r="C24" s="1">
        <v>3</v>
      </c>
      <c r="D24" s="1">
        <v>3</v>
      </c>
      <c r="E24" s="17">
        <v>3</v>
      </c>
    </row>
    <row r="25" spans="1:5" ht="15">
      <c r="A25" s="35" t="s">
        <v>25</v>
      </c>
      <c r="B25" s="18" t="s">
        <v>4</v>
      </c>
      <c r="C25" s="10" t="s">
        <v>4</v>
      </c>
      <c r="D25" s="10" t="s">
        <v>4</v>
      </c>
      <c r="E25" s="19" t="s">
        <v>4</v>
      </c>
    </row>
    <row r="26" spans="1:5" ht="15">
      <c r="A26" s="35" t="s">
        <v>26</v>
      </c>
      <c r="B26" s="16">
        <f t="shared" ref="B26:D26" si="4">B17+B18+B21-B23-B24</f>
        <v>54.566730458848504</v>
      </c>
      <c r="C26" s="1">
        <f t="shared" si="4"/>
        <v>54.566730458848504</v>
      </c>
      <c r="D26" s="1">
        <f t="shared" si="4"/>
        <v>48.74816440645175</v>
      </c>
      <c r="E26" s="17">
        <f t="shared" ref="E26" si="5">E17+E18+E21-E23-E24</f>
        <v>48.74816440645175</v>
      </c>
    </row>
    <row r="27" spans="1:5">
      <c r="A27" s="34" t="s">
        <v>27</v>
      </c>
      <c r="B27" s="22"/>
      <c r="C27" s="4"/>
      <c r="D27" s="4"/>
      <c r="E27" s="23"/>
    </row>
    <row r="28" spans="1:5" ht="15">
      <c r="A28" s="35" t="s">
        <v>28</v>
      </c>
      <c r="B28" s="16">
        <v>4</v>
      </c>
      <c r="C28" s="1">
        <v>1</v>
      </c>
      <c r="D28" s="1">
        <v>1</v>
      </c>
      <c r="E28" s="17">
        <v>1</v>
      </c>
    </row>
    <row r="29" spans="1:5" ht="15">
      <c r="A29" s="35" t="s">
        <v>29</v>
      </c>
      <c r="B29" s="16">
        <v>4</v>
      </c>
      <c r="C29" s="1">
        <v>1</v>
      </c>
      <c r="D29" s="1">
        <v>1</v>
      </c>
      <c r="E29" s="17">
        <v>1</v>
      </c>
    </row>
    <row r="30" spans="1:5" ht="45">
      <c r="A30" s="35" t="s">
        <v>30</v>
      </c>
      <c r="B30" s="16">
        <f t="shared" ref="B30:E30" si="6">B31+10*LOG10(B28/B29)-B32</f>
        <v>0</v>
      </c>
      <c r="C30" s="1">
        <f t="shared" si="6"/>
        <v>0</v>
      </c>
      <c r="D30" s="1">
        <f t="shared" si="6"/>
        <v>0</v>
      </c>
      <c r="E30" s="17">
        <f t="shared" si="6"/>
        <v>0</v>
      </c>
    </row>
    <row r="31" spans="1:5" ht="15">
      <c r="A31" s="35" t="s">
        <v>31</v>
      </c>
      <c r="B31" s="16">
        <v>0</v>
      </c>
      <c r="C31" s="2">
        <v>0</v>
      </c>
      <c r="D31" s="2">
        <v>0</v>
      </c>
      <c r="E31" s="24">
        <v>0</v>
      </c>
    </row>
    <row r="32" spans="1:5" ht="45">
      <c r="A32" s="36" t="s">
        <v>32</v>
      </c>
      <c r="B32" s="16">
        <v>0</v>
      </c>
      <c r="C32" s="1">
        <v>0</v>
      </c>
      <c r="D32" s="1">
        <v>0</v>
      </c>
      <c r="E32" s="17">
        <v>0</v>
      </c>
    </row>
    <row r="33" spans="1:5" ht="28.5">
      <c r="A33" s="39" t="s">
        <v>52</v>
      </c>
      <c r="B33" s="16">
        <v>0</v>
      </c>
      <c r="C33" s="1">
        <v>0</v>
      </c>
      <c r="D33" s="1">
        <v>0</v>
      </c>
      <c r="E33" s="17">
        <v>0</v>
      </c>
    </row>
    <row r="34" spans="1:5" ht="30">
      <c r="A34" s="35" t="s">
        <v>33</v>
      </c>
      <c r="B34" s="16">
        <v>1</v>
      </c>
      <c r="C34" s="1">
        <v>1</v>
      </c>
      <c r="D34" s="1">
        <v>1</v>
      </c>
      <c r="E34" s="17">
        <v>1</v>
      </c>
    </row>
    <row r="35" spans="1:5" ht="15">
      <c r="A35" s="35" t="s">
        <v>34</v>
      </c>
      <c r="B35" s="16">
        <v>7</v>
      </c>
      <c r="C35" s="1">
        <v>7</v>
      </c>
      <c r="D35" s="1">
        <v>7</v>
      </c>
      <c r="E35" s="17">
        <v>7</v>
      </c>
    </row>
    <row r="36" spans="1:5" ht="15">
      <c r="A36" s="35" t="s">
        <v>35</v>
      </c>
      <c r="B36" s="16">
        <v>-174</v>
      </c>
      <c r="C36" s="1">
        <v>-174</v>
      </c>
      <c r="D36" s="1">
        <v>-174</v>
      </c>
      <c r="E36" s="17">
        <v>-174</v>
      </c>
    </row>
    <row r="37" spans="1:5" ht="15">
      <c r="A37" s="36" t="s">
        <v>36</v>
      </c>
      <c r="B37" s="16" t="s">
        <v>4</v>
      </c>
      <c r="C37" s="1" t="s">
        <v>4</v>
      </c>
      <c r="D37" s="1" t="s">
        <v>4</v>
      </c>
      <c r="E37" s="17" t="s">
        <v>4</v>
      </c>
    </row>
    <row r="38" spans="1:5" ht="15">
      <c r="A38" s="37" t="s">
        <v>37</v>
      </c>
      <c r="B38" s="25">
        <v>-999</v>
      </c>
      <c r="C38" s="7">
        <v>-999</v>
      </c>
      <c r="D38" s="7">
        <v>-999</v>
      </c>
      <c r="E38" s="26">
        <v>-999</v>
      </c>
    </row>
    <row r="39" spans="1:5" ht="30">
      <c r="A39" s="35" t="s">
        <v>53</v>
      </c>
      <c r="B39" s="18" t="s">
        <v>4</v>
      </c>
      <c r="C39" s="10" t="s">
        <v>4</v>
      </c>
      <c r="D39" s="10" t="s">
        <v>4</v>
      </c>
      <c r="E39" s="19" t="s">
        <v>4</v>
      </c>
    </row>
    <row r="40" spans="1:5" ht="30">
      <c r="A40" s="35" t="s">
        <v>54</v>
      </c>
      <c r="B40" s="16">
        <f t="shared" ref="B40:D40" si="7">10*LOG10(10^((B35+B36)/10)+10^(B38/10))</f>
        <v>-167.00000000000003</v>
      </c>
      <c r="C40" s="1">
        <f t="shared" si="7"/>
        <v>-167.00000000000003</v>
      </c>
      <c r="D40" s="1">
        <f t="shared" si="7"/>
        <v>-167.00000000000003</v>
      </c>
      <c r="E40" s="17">
        <f t="shared" ref="E40" si="8">10*LOG10(10^((E35+E36)/10)+10^(E38/10))</f>
        <v>-167.00000000000003</v>
      </c>
    </row>
    <row r="41" spans="1:5" ht="15">
      <c r="A41" s="39" t="s">
        <v>39</v>
      </c>
      <c r="B41" s="16" t="s">
        <v>4</v>
      </c>
      <c r="C41" s="1" t="s">
        <v>4</v>
      </c>
      <c r="D41" s="1" t="s">
        <v>4</v>
      </c>
      <c r="E41" s="17" t="s">
        <v>4</v>
      </c>
    </row>
    <row r="42" spans="1:5" ht="15">
      <c r="A42" s="40" t="s">
        <v>40</v>
      </c>
      <c r="B42" s="25">
        <f>42*360*1000</f>
        <v>15120000</v>
      </c>
      <c r="C42" s="7">
        <f>42*360*1000</f>
        <v>15120000</v>
      </c>
      <c r="D42" s="7">
        <f>11*360*1000</f>
        <v>3960000</v>
      </c>
      <c r="E42" s="26">
        <f>11*360*1000</f>
        <v>3960000</v>
      </c>
    </row>
    <row r="43" spans="1:5" ht="15">
      <c r="A43" s="35" t="s">
        <v>41</v>
      </c>
      <c r="B43" s="16" t="s">
        <v>4</v>
      </c>
      <c r="C43" s="1" t="s">
        <v>4</v>
      </c>
      <c r="D43" s="1" t="s">
        <v>4</v>
      </c>
      <c r="E43" s="17" t="s">
        <v>4</v>
      </c>
    </row>
    <row r="44" spans="1:5" ht="15">
      <c r="A44" s="35" t="s">
        <v>42</v>
      </c>
      <c r="B44" s="16">
        <f t="shared" ref="B44:D44" si="9">B40+10*LOG10(B42)</f>
        <v>-95.204482088348158</v>
      </c>
      <c r="C44" s="1">
        <f t="shared" si="9"/>
        <v>-95.204482088348158</v>
      </c>
      <c r="D44" s="1">
        <f t="shared" si="9"/>
        <v>-101.0230481407449</v>
      </c>
      <c r="E44" s="17">
        <f t="shared" ref="E44" si="10">E40+10*LOG10(E42)</f>
        <v>-101.0230481407449</v>
      </c>
    </row>
    <row r="45" spans="1:5" ht="15">
      <c r="A45" s="39" t="s">
        <v>43</v>
      </c>
      <c r="B45" s="16" t="s">
        <v>4</v>
      </c>
      <c r="C45" s="1" t="s">
        <v>4</v>
      </c>
      <c r="D45" s="1" t="s">
        <v>4</v>
      </c>
      <c r="E45" s="17" t="s">
        <v>4</v>
      </c>
    </row>
    <row r="46" spans="1:5" ht="15">
      <c r="A46" s="40" t="s">
        <v>44</v>
      </c>
      <c r="B46" s="25"/>
      <c r="C46" s="7"/>
      <c r="D46" s="7"/>
      <c r="E46" s="26"/>
    </row>
    <row r="47" spans="1:5" ht="15">
      <c r="A47" s="35" t="s">
        <v>45</v>
      </c>
      <c r="B47" s="16">
        <v>2</v>
      </c>
      <c r="C47" s="1">
        <v>2</v>
      </c>
      <c r="D47" s="1">
        <v>2</v>
      </c>
      <c r="E47" s="17">
        <v>2</v>
      </c>
    </row>
    <row r="48" spans="1:5" ht="30">
      <c r="A48" s="35" t="s">
        <v>46</v>
      </c>
      <c r="B48" s="16" t="s">
        <v>4</v>
      </c>
      <c r="C48" s="1" t="s">
        <v>4</v>
      </c>
      <c r="D48" s="1" t="s">
        <v>4</v>
      </c>
      <c r="E48" s="17" t="s">
        <v>4</v>
      </c>
    </row>
    <row r="49" spans="1:5" ht="33.75" customHeight="1">
      <c r="A49" s="35" t="s">
        <v>47</v>
      </c>
      <c r="B49" s="16">
        <v>0</v>
      </c>
      <c r="C49" s="1">
        <v>0</v>
      </c>
      <c r="D49" s="1">
        <v>0</v>
      </c>
      <c r="E49" s="17">
        <v>0</v>
      </c>
    </row>
    <row r="50" spans="1:5" ht="30">
      <c r="A50" s="35" t="s">
        <v>48</v>
      </c>
      <c r="B50" s="18" t="s">
        <v>4</v>
      </c>
      <c r="C50" s="10" t="s">
        <v>4</v>
      </c>
      <c r="D50" s="10" t="s">
        <v>4</v>
      </c>
      <c r="E50" s="19" t="s">
        <v>4</v>
      </c>
    </row>
    <row r="51" spans="1:5" ht="30">
      <c r="A51" s="35" t="s">
        <v>49</v>
      </c>
      <c r="B51" s="16">
        <f t="shared" ref="B51:D51" si="11">B44+B46+B47-B49</f>
        <v>-93.204482088348158</v>
      </c>
      <c r="C51" s="1">
        <f t="shared" si="11"/>
        <v>-93.204482088348158</v>
      </c>
      <c r="D51" s="1">
        <f t="shared" si="11"/>
        <v>-99.023048140744905</v>
      </c>
      <c r="E51" s="17">
        <f t="shared" ref="E51" si="12">E44+E46+E47-E49</f>
        <v>-99.023048140744905</v>
      </c>
    </row>
    <row r="52" spans="1:5" ht="30">
      <c r="A52" s="41" t="s">
        <v>50</v>
      </c>
      <c r="B52" s="29" t="s">
        <v>4</v>
      </c>
      <c r="C52" s="8" t="s">
        <v>4</v>
      </c>
      <c r="D52" s="8" t="s">
        <v>4</v>
      </c>
      <c r="E52" s="30" t="s">
        <v>4</v>
      </c>
    </row>
    <row r="53" spans="1:5" ht="30">
      <c r="A53" s="43" t="s">
        <v>51</v>
      </c>
      <c r="B53" s="80">
        <f>B26+B30+B33-B34-B51</f>
        <v>146.77121254719665</v>
      </c>
      <c r="C53" s="81">
        <f t="shared" ref="C53:D53" si="13">C26+C30+C33-C34-C51</f>
        <v>146.77121254719665</v>
      </c>
      <c r="D53" s="81">
        <f t="shared" si="13"/>
        <v>146.77121254719665</v>
      </c>
      <c r="E53" s="82">
        <f t="shared" ref="E53" si="14">E26+E30+E33-E34-E51</f>
        <v>146.77121254719665</v>
      </c>
    </row>
    <row r="54" spans="1:5" ht="15.75" thickBot="1">
      <c r="A54" s="78" t="s">
        <v>69</v>
      </c>
      <c r="B54" s="88"/>
      <c r="C54" s="89"/>
      <c r="D54" s="89"/>
      <c r="E54" s="90"/>
    </row>
  </sheetData>
  <mergeCells count="2">
    <mergeCell ref="B1:E1"/>
    <mergeCell ref="B54:E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"/>
  <sheetViews>
    <sheetView zoomScaleNormal="100" workbookViewId="0">
      <pane xSplit="1" topLeftCell="B1" activePane="topRight" state="frozen"/>
      <selection pane="topRight" activeCell="B1" sqref="B1:F1"/>
    </sheetView>
  </sheetViews>
  <sheetFormatPr defaultColWidth="9" defaultRowHeight="14.25"/>
  <cols>
    <col min="1" max="1" width="62.125" style="9" customWidth="1"/>
    <col min="2" max="2" width="15.625" style="11" customWidth="1"/>
    <col min="3" max="5" width="15.625" style="9" customWidth="1"/>
    <col min="6" max="6" width="14.375" style="9" bestFit="1" customWidth="1"/>
    <col min="7" max="16384" width="9" style="9"/>
  </cols>
  <sheetData>
    <row r="1" spans="1:6" ht="14.25" customHeight="1">
      <c r="A1" s="33" t="s">
        <v>70</v>
      </c>
      <c r="B1" s="85" t="s">
        <v>58</v>
      </c>
      <c r="C1" s="86"/>
      <c r="D1" s="86"/>
      <c r="E1" s="86"/>
      <c r="F1" s="87"/>
    </row>
    <row r="2" spans="1:6" ht="85.5">
      <c r="A2" s="34" t="s">
        <v>0</v>
      </c>
      <c r="B2" s="14" t="s">
        <v>62</v>
      </c>
      <c r="C2" s="45" t="s">
        <v>63</v>
      </c>
      <c r="D2" s="12" t="s">
        <v>85</v>
      </c>
      <c r="E2" s="12" t="s">
        <v>76</v>
      </c>
      <c r="F2" s="15" t="s">
        <v>77</v>
      </c>
    </row>
    <row r="3" spans="1:6" ht="15">
      <c r="A3" s="35" t="s">
        <v>1</v>
      </c>
      <c r="B3" s="16">
        <v>2.6</v>
      </c>
      <c r="C3" s="1">
        <v>2.6</v>
      </c>
      <c r="D3" s="46">
        <v>2.6</v>
      </c>
      <c r="E3" s="46">
        <v>2.6</v>
      </c>
      <c r="F3" s="55">
        <v>2.6</v>
      </c>
    </row>
    <row r="4" spans="1:6" ht="15">
      <c r="A4" s="35" t="s">
        <v>2</v>
      </c>
      <c r="B4" s="16">
        <v>100</v>
      </c>
      <c r="C4" s="1">
        <v>100</v>
      </c>
      <c r="D4" s="1">
        <v>100</v>
      </c>
      <c r="E4" s="1">
        <v>100</v>
      </c>
      <c r="F4" s="17">
        <v>100</v>
      </c>
    </row>
    <row r="5" spans="1:6" ht="15">
      <c r="A5" s="35" t="s">
        <v>3</v>
      </c>
      <c r="B5" s="18" t="s">
        <v>4</v>
      </c>
      <c r="C5" s="10" t="s">
        <v>4</v>
      </c>
      <c r="D5" s="10" t="s">
        <v>4</v>
      </c>
      <c r="E5" s="10" t="s">
        <v>4</v>
      </c>
      <c r="F5" s="19" t="s">
        <v>4</v>
      </c>
    </row>
    <row r="6" spans="1:6" ht="15">
      <c r="A6" s="35" t="s">
        <v>5</v>
      </c>
      <c r="B6" s="18" t="s">
        <v>4</v>
      </c>
      <c r="C6" s="10" t="s">
        <v>4</v>
      </c>
      <c r="D6" s="10" t="s">
        <v>4</v>
      </c>
      <c r="E6" s="10" t="s">
        <v>4</v>
      </c>
      <c r="F6" s="19" t="s">
        <v>4</v>
      </c>
    </row>
    <row r="7" spans="1:6" ht="15">
      <c r="A7" s="35" t="s">
        <v>6</v>
      </c>
      <c r="B7" s="20">
        <v>0.01</v>
      </c>
      <c r="C7" s="3">
        <v>0.01</v>
      </c>
      <c r="D7" s="3">
        <v>0.01</v>
      </c>
      <c r="E7" s="3">
        <v>0.01</v>
      </c>
      <c r="F7" s="21">
        <v>0.01</v>
      </c>
    </row>
    <row r="8" spans="1:6" ht="15">
      <c r="A8" s="35" t="s">
        <v>7</v>
      </c>
      <c r="B8" s="18" t="s">
        <v>4</v>
      </c>
      <c r="C8" s="10" t="s">
        <v>4</v>
      </c>
      <c r="D8" s="10" t="s">
        <v>4</v>
      </c>
      <c r="E8" s="10" t="s">
        <v>4</v>
      </c>
      <c r="F8" s="19" t="s">
        <v>4</v>
      </c>
    </row>
    <row r="9" spans="1:6" ht="15">
      <c r="A9" s="35" t="s">
        <v>8</v>
      </c>
      <c r="B9" s="16" t="s">
        <v>9</v>
      </c>
      <c r="C9" s="1" t="s">
        <v>9</v>
      </c>
      <c r="D9" s="1" t="s">
        <v>9</v>
      </c>
      <c r="E9" s="1" t="s">
        <v>9</v>
      </c>
      <c r="F9" s="17" t="s">
        <v>9</v>
      </c>
    </row>
    <row r="10" spans="1:6" ht="15">
      <c r="A10" s="35" t="s">
        <v>10</v>
      </c>
      <c r="B10" s="16">
        <v>3</v>
      </c>
      <c r="C10" s="1">
        <v>3</v>
      </c>
      <c r="D10" s="1">
        <v>3</v>
      </c>
      <c r="E10" s="1">
        <v>3</v>
      </c>
      <c r="F10" s="17">
        <v>3</v>
      </c>
    </row>
    <row r="11" spans="1:6">
      <c r="A11" s="34" t="s">
        <v>11</v>
      </c>
      <c r="B11" s="22"/>
      <c r="C11" s="4"/>
      <c r="D11" s="4"/>
      <c r="E11" s="4"/>
      <c r="F11" s="23"/>
    </row>
    <row r="12" spans="1:6" ht="15" customHeight="1">
      <c r="A12" s="35" t="s">
        <v>12</v>
      </c>
      <c r="B12" s="16">
        <v>192</v>
      </c>
      <c r="C12" s="1">
        <v>192</v>
      </c>
      <c r="D12" s="1">
        <v>192</v>
      </c>
      <c r="E12" s="1">
        <v>192</v>
      </c>
      <c r="F12" s="17">
        <v>192</v>
      </c>
    </row>
    <row r="13" spans="1:6" ht="15">
      <c r="A13" s="35" t="s">
        <v>13</v>
      </c>
      <c r="B13" s="16">
        <v>64</v>
      </c>
      <c r="C13" s="1">
        <v>64</v>
      </c>
      <c r="D13" s="1">
        <v>64</v>
      </c>
      <c r="E13" s="1">
        <v>64</v>
      </c>
      <c r="F13" s="17">
        <v>64</v>
      </c>
    </row>
    <row r="14" spans="1:6" ht="15">
      <c r="A14" s="37" t="s">
        <v>14</v>
      </c>
      <c r="B14" s="58">
        <v>4</v>
      </c>
      <c r="C14" s="7">
        <v>4</v>
      </c>
      <c r="D14" s="7">
        <v>4</v>
      </c>
      <c r="E14" s="7">
        <v>4</v>
      </c>
      <c r="F14" s="66">
        <v>4</v>
      </c>
    </row>
    <row r="15" spans="1:6" ht="15">
      <c r="A15" s="35" t="s">
        <v>15</v>
      </c>
      <c r="B15" s="16">
        <v>33</v>
      </c>
      <c r="C15" s="1">
        <v>33</v>
      </c>
      <c r="D15" s="1">
        <v>33</v>
      </c>
      <c r="E15" s="1">
        <v>33</v>
      </c>
      <c r="F15" s="17">
        <v>33</v>
      </c>
    </row>
    <row r="16" spans="1:6" ht="15">
      <c r="A16" s="35" t="s">
        <v>16</v>
      </c>
      <c r="B16" s="16">
        <f t="shared" ref="B16:D16" si="0">B15+10*LOG10(B4)</f>
        <v>53</v>
      </c>
      <c r="C16" s="1">
        <f t="shared" ref="C16" si="1">C15+10*LOG10(C4)</f>
        <v>53</v>
      </c>
      <c r="D16" s="1">
        <f t="shared" si="0"/>
        <v>53</v>
      </c>
      <c r="E16" s="1">
        <f t="shared" ref="E16:F16" si="2">E15+10*LOG10(E4)</f>
        <v>53</v>
      </c>
      <c r="F16" s="17">
        <f t="shared" si="2"/>
        <v>53</v>
      </c>
    </row>
    <row r="17" spans="1:6" ht="30">
      <c r="A17" s="35" t="s">
        <v>17</v>
      </c>
      <c r="B17" s="16">
        <f t="shared" ref="B17:D17" si="3">B15+10*LOG10(B41/1000000)</f>
        <v>45.375437381428746</v>
      </c>
      <c r="C17" s="1">
        <f t="shared" ref="C17" si="4">C15+10*LOG10(C41/1000000)</f>
        <v>45.375437381428746</v>
      </c>
      <c r="D17" s="1">
        <f t="shared" si="3"/>
        <v>36.344537511509309</v>
      </c>
      <c r="E17" s="1">
        <f t="shared" ref="E17:F17" si="5">E15+10*LOG10(E41/1000000)</f>
        <v>38.976951859255124</v>
      </c>
      <c r="F17" s="17">
        <f t="shared" si="5"/>
        <v>38.976951859255124</v>
      </c>
    </row>
    <row r="18" spans="1:6" ht="45">
      <c r="A18" s="36" t="s">
        <v>18</v>
      </c>
      <c r="B18" s="16">
        <f t="shared" ref="B18:D18" si="6">B19+10*LOG10(B12/B13)-B20</f>
        <v>12.771212547196624</v>
      </c>
      <c r="C18" s="1">
        <f t="shared" ref="C18" si="7">C19+10*LOG10(C12/C13)-C20</f>
        <v>12.771212547196624</v>
      </c>
      <c r="D18" s="1">
        <f t="shared" si="6"/>
        <v>12.771212547196624</v>
      </c>
      <c r="E18" s="1">
        <f t="shared" ref="E18:F18" si="8">E19+10*LOG10(E12/E13)-E20</f>
        <v>12.771212547196624</v>
      </c>
      <c r="F18" s="17">
        <f t="shared" si="8"/>
        <v>12.771212547196624</v>
      </c>
    </row>
    <row r="19" spans="1:6" ht="15">
      <c r="A19" s="35" t="s">
        <v>19</v>
      </c>
      <c r="B19" s="16">
        <v>8</v>
      </c>
      <c r="C19" s="1">
        <v>8</v>
      </c>
      <c r="D19" s="1">
        <v>8</v>
      </c>
      <c r="E19" s="1">
        <v>8</v>
      </c>
      <c r="F19" s="17">
        <v>8</v>
      </c>
    </row>
    <row r="20" spans="1:6" ht="45">
      <c r="A20" s="37" t="s">
        <v>20</v>
      </c>
      <c r="B20" s="25">
        <v>0</v>
      </c>
      <c r="C20" s="7">
        <v>0</v>
      </c>
      <c r="D20" s="7">
        <v>0</v>
      </c>
      <c r="E20" s="7">
        <v>0</v>
      </c>
      <c r="F20" s="26">
        <v>0</v>
      </c>
    </row>
    <row r="21" spans="1:6" ht="61.5" customHeight="1">
      <c r="A21" s="38" t="s">
        <v>21</v>
      </c>
      <c r="B21" s="27">
        <v>0</v>
      </c>
      <c r="C21" s="5">
        <v>0</v>
      </c>
      <c r="D21" s="5">
        <v>0</v>
      </c>
      <c r="E21" s="5">
        <v>0</v>
      </c>
      <c r="F21" s="28">
        <v>10</v>
      </c>
    </row>
    <row r="22" spans="1:6" ht="15">
      <c r="A22" s="35" t="s">
        <v>22</v>
      </c>
      <c r="B22" s="16">
        <v>0</v>
      </c>
      <c r="C22" s="1">
        <v>0</v>
      </c>
      <c r="D22" s="1">
        <v>0</v>
      </c>
      <c r="E22" s="1">
        <v>0</v>
      </c>
      <c r="F22" s="17">
        <v>0</v>
      </c>
    </row>
    <row r="23" spans="1:6" ht="15">
      <c r="A23" s="35" t="s">
        <v>23</v>
      </c>
      <c r="B23" s="16">
        <v>0</v>
      </c>
      <c r="C23" s="1">
        <v>0</v>
      </c>
      <c r="D23" s="1">
        <v>0</v>
      </c>
      <c r="E23" s="1">
        <v>0</v>
      </c>
      <c r="F23" s="17">
        <v>0</v>
      </c>
    </row>
    <row r="24" spans="1:6" ht="30">
      <c r="A24" s="35" t="s">
        <v>24</v>
      </c>
      <c r="B24" s="16">
        <v>3</v>
      </c>
      <c r="C24" s="1">
        <v>3</v>
      </c>
      <c r="D24" s="1">
        <v>3</v>
      </c>
      <c r="E24" s="1">
        <v>3</v>
      </c>
      <c r="F24" s="17">
        <v>3</v>
      </c>
    </row>
    <row r="25" spans="1:6" ht="15">
      <c r="A25" s="35" t="s">
        <v>25</v>
      </c>
      <c r="B25" s="16">
        <f>B17+B18+B21+B22-B24</f>
        <v>55.146649928625372</v>
      </c>
      <c r="C25" s="1">
        <f t="shared" ref="C25" si="9">C17+C18+C21+C22-C24</f>
        <v>55.146649928625372</v>
      </c>
      <c r="D25" s="1">
        <f t="shared" ref="D25:E25" si="10">D17+D18+D21+D22-D24</f>
        <v>46.115750058705935</v>
      </c>
      <c r="E25" s="1">
        <f t="shared" si="10"/>
        <v>48.74816440645175</v>
      </c>
      <c r="F25" s="17">
        <f t="shared" ref="F25" si="11">F17+F18+F21+F22-F24</f>
        <v>58.74816440645175</v>
      </c>
    </row>
    <row r="26" spans="1:6" ht="15">
      <c r="A26" s="35" t="s">
        <v>26</v>
      </c>
      <c r="B26" s="18" t="s">
        <v>4</v>
      </c>
      <c r="C26" s="10" t="s">
        <v>4</v>
      </c>
      <c r="D26" s="10" t="s">
        <v>4</v>
      </c>
      <c r="E26" s="10" t="s">
        <v>4</v>
      </c>
      <c r="F26" s="19" t="s">
        <v>4</v>
      </c>
    </row>
    <row r="27" spans="1:6">
      <c r="A27" s="34" t="s">
        <v>27</v>
      </c>
      <c r="B27" s="22"/>
      <c r="C27" s="4"/>
      <c r="D27" s="4"/>
      <c r="E27" s="4"/>
      <c r="F27" s="23"/>
    </row>
    <row r="28" spans="1:6" ht="15">
      <c r="A28" s="35" t="s">
        <v>28</v>
      </c>
      <c r="B28" s="16">
        <v>4</v>
      </c>
      <c r="C28" s="1">
        <v>1</v>
      </c>
      <c r="D28" s="1">
        <v>1</v>
      </c>
      <c r="E28" s="1">
        <v>1</v>
      </c>
      <c r="F28" s="17">
        <v>1</v>
      </c>
    </row>
    <row r="29" spans="1:6" ht="15">
      <c r="A29" s="35" t="s">
        <v>29</v>
      </c>
      <c r="B29" s="16">
        <v>4</v>
      </c>
      <c r="C29" s="1">
        <v>1</v>
      </c>
      <c r="D29" s="1">
        <v>1</v>
      </c>
      <c r="E29" s="1">
        <v>1</v>
      </c>
      <c r="F29" s="17">
        <v>1</v>
      </c>
    </row>
    <row r="30" spans="1:6" ht="45">
      <c r="A30" s="35" t="s">
        <v>30</v>
      </c>
      <c r="B30" s="16">
        <f t="shared" ref="B30:D30" si="12">B31+10*LOG10(B28/B29)-B32</f>
        <v>0</v>
      </c>
      <c r="C30" s="1">
        <f t="shared" ref="C30" si="13">C31+10*LOG10(C28/C29)-C32</f>
        <v>0</v>
      </c>
      <c r="D30" s="1">
        <f t="shared" si="12"/>
        <v>0</v>
      </c>
      <c r="E30" s="1">
        <f t="shared" ref="E30:F30" si="14">E31+10*LOG10(E28/E29)-E32</f>
        <v>0</v>
      </c>
      <c r="F30" s="17">
        <f t="shared" si="14"/>
        <v>0</v>
      </c>
    </row>
    <row r="31" spans="1:6" ht="15">
      <c r="A31" s="35" t="s">
        <v>31</v>
      </c>
      <c r="B31" s="16">
        <v>0</v>
      </c>
      <c r="C31" s="2">
        <v>0</v>
      </c>
      <c r="D31" s="2">
        <v>0</v>
      </c>
      <c r="E31" s="2">
        <v>0</v>
      </c>
      <c r="F31" s="24">
        <v>0</v>
      </c>
    </row>
    <row r="32" spans="1:6" ht="45">
      <c r="A32" s="36" t="s">
        <v>32</v>
      </c>
      <c r="B32" s="16">
        <v>0</v>
      </c>
      <c r="C32" s="1">
        <v>0</v>
      </c>
      <c r="D32" s="1">
        <v>0</v>
      </c>
      <c r="E32" s="1">
        <v>0</v>
      </c>
      <c r="F32" s="17">
        <v>0</v>
      </c>
    </row>
    <row r="33" spans="1:6" ht="30">
      <c r="A33" s="36" t="s">
        <v>52</v>
      </c>
      <c r="B33" s="16">
        <v>0</v>
      </c>
      <c r="C33" s="1">
        <v>0</v>
      </c>
      <c r="D33" s="1">
        <v>0</v>
      </c>
      <c r="E33" s="1">
        <v>0</v>
      </c>
      <c r="F33" s="17">
        <v>0</v>
      </c>
    </row>
    <row r="34" spans="1:6" ht="30">
      <c r="A34" s="35" t="s">
        <v>33</v>
      </c>
      <c r="B34" s="16">
        <v>1</v>
      </c>
      <c r="C34" s="1">
        <v>1</v>
      </c>
      <c r="D34" s="1">
        <v>1</v>
      </c>
      <c r="E34" s="1">
        <v>1</v>
      </c>
      <c r="F34" s="17">
        <v>1</v>
      </c>
    </row>
    <row r="35" spans="1:6" ht="15">
      <c r="A35" s="35" t="s">
        <v>34</v>
      </c>
      <c r="B35" s="16">
        <v>7</v>
      </c>
      <c r="C35" s="1">
        <v>7</v>
      </c>
      <c r="D35" s="1">
        <v>7</v>
      </c>
      <c r="E35" s="1">
        <v>7</v>
      </c>
      <c r="F35" s="17">
        <v>7</v>
      </c>
    </row>
    <row r="36" spans="1:6" ht="15">
      <c r="A36" s="35" t="s">
        <v>35</v>
      </c>
      <c r="B36" s="16">
        <v>-174</v>
      </c>
      <c r="C36" s="1">
        <v>-174</v>
      </c>
      <c r="D36" s="1">
        <v>-174</v>
      </c>
      <c r="E36" s="1">
        <v>-174</v>
      </c>
      <c r="F36" s="17">
        <v>-174</v>
      </c>
    </row>
    <row r="37" spans="1:6" ht="15">
      <c r="A37" s="37" t="s">
        <v>36</v>
      </c>
      <c r="B37" s="25">
        <v>-999</v>
      </c>
      <c r="C37" s="7">
        <v>-999</v>
      </c>
      <c r="D37" s="7">
        <v>-999</v>
      </c>
      <c r="E37" s="7">
        <v>-999</v>
      </c>
      <c r="F37" s="26">
        <v>-999</v>
      </c>
    </row>
    <row r="38" spans="1:6" ht="15">
      <c r="A38" s="36" t="s">
        <v>37</v>
      </c>
      <c r="B38" s="16" t="s">
        <v>4</v>
      </c>
      <c r="C38" s="1" t="s">
        <v>4</v>
      </c>
      <c r="D38" s="1" t="s">
        <v>4</v>
      </c>
      <c r="E38" s="1" t="s">
        <v>4</v>
      </c>
      <c r="F38" s="17" t="s">
        <v>4</v>
      </c>
    </row>
    <row r="39" spans="1:6" ht="30">
      <c r="A39" s="35" t="s">
        <v>53</v>
      </c>
      <c r="B39" s="16">
        <f t="shared" ref="B39:D39" si="15">10*LOG10(10^((B35+B36)/10)+10^(B37/10))</f>
        <v>-167.00000000000003</v>
      </c>
      <c r="C39" s="1">
        <f t="shared" ref="C39" si="16">10*LOG10(10^((C35+C36)/10)+10^(C37/10))</f>
        <v>-167.00000000000003</v>
      </c>
      <c r="D39" s="1">
        <f t="shared" si="15"/>
        <v>-167.00000000000003</v>
      </c>
      <c r="E39" s="1">
        <f t="shared" ref="E39:F39" si="17">10*LOG10(10^((E35+E36)/10)+10^(E37/10))</f>
        <v>-167.00000000000003</v>
      </c>
      <c r="F39" s="17">
        <f t="shared" si="17"/>
        <v>-167.00000000000003</v>
      </c>
    </row>
    <row r="40" spans="1:6" ht="30">
      <c r="A40" s="35" t="s">
        <v>54</v>
      </c>
      <c r="B40" s="18" t="s">
        <v>4</v>
      </c>
      <c r="C40" s="10" t="s">
        <v>4</v>
      </c>
      <c r="D40" s="10" t="s">
        <v>4</v>
      </c>
      <c r="E40" s="10" t="s">
        <v>4</v>
      </c>
      <c r="F40" s="19" t="s">
        <v>4</v>
      </c>
    </row>
    <row r="41" spans="1:6" ht="15">
      <c r="A41" s="39" t="s">
        <v>39</v>
      </c>
      <c r="B41" s="25">
        <f t="shared" ref="B41:C41" si="18">48*360*1000</f>
        <v>17280000</v>
      </c>
      <c r="C41" s="7">
        <f t="shared" si="18"/>
        <v>17280000</v>
      </c>
      <c r="D41" s="7">
        <f>6*360*1000</f>
        <v>2160000</v>
      </c>
      <c r="E41" s="7">
        <f>11*360*1000</f>
        <v>3960000</v>
      </c>
      <c r="F41" s="26">
        <f>11*360*1000</f>
        <v>3960000</v>
      </c>
    </row>
    <row r="42" spans="1:6" ht="15">
      <c r="A42" s="39" t="s">
        <v>40</v>
      </c>
      <c r="B42" s="16" t="s">
        <v>4</v>
      </c>
      <c r="C42" s="1" t="s">
        <v>4</v>
      </c>
      <c r="D42" s="1" t="s">
        <v>4</v>
      </c>
      <c r="E42" s="1" t="s">
        <v>4</v>
      </c>
      <c r="F42" s="17" t="s">
        <v>4</v>
      </c>
    </row>
    <row r="43" spans="1:6" ht="15">
      <c r="A43" s="35" t="s">
        <v>41</v>
      </c>
      <c r="B43" s="16">
        <f t="shared" ref="B43:D43" si="19">B39+10*LOG10(B41)</f>
        <v>-94.624562618571289</v>
      </c>
      <c r="C43" s="1">
        <f t="shared" ref="C43" si="20">C39+10*LOG10(C41)</f>
        <v>-94.624562618571289</v>
      </c>
      <c r="D43" s="1">
        <f t="shared" si="19"/>
        <v>-103.65546248849071</v>
      </c>
      <c r="E43" s="1">
        <f t="shared" ref="E43:F43" si="21">E39+10*LOG10(E41)</f>
        <v>-101.0230481407449</v>
      </c>
      <c r="F43" s="17">
        <f t="shared" si="21"/>
        <v>-101.0230481407449</v>
      </c>
    </row>
    <row r="44" spans="1:6" ht="15">
      <c r="A44" s="35" t="s">
        <v>42</v>
      </c>
      <c r="B44" s="18" t="s">
        <v>4</v>
      </c>
      <c r="C44" s="10" t="s">
        <v>4</v>
      </c>
      <c r="D44" s="10" t="s">
        <v>4</v>
      </c>
      <c r="E44" s="10" t="s">
        <v>4</v>
      </c>
      <c r="F44" s="19" t="s">
        <v>4</v>
      </c>
    </row>
    <row r="45" spans="1:6" ht="15">
      <c r="A45" s="42" t="s">
        <v>43</v>
      </c>
      <c r="B45" s="27"/>
      <c r="C45" s="5"/>
      <c r="D45" s="5"/>
      <c r="E45" s="5"/>
      <c r="F45" s="28"/>
    </row>
    <row r="46" spans="1:6" ht="15">
      <c r="A46" s="39" t="s">
        <v>44</v>
      </c>
      <c r="B46" s="16" t="s">
        <v>4</v>
      </c>
      <c r="C46" s="1" t="s">
        <v>4</v>
      </c>
      <c r="D46" s="1" t="s">
        <v>4</v>
      </c>
      <c r="E46" s="1" t="s">
        <v>4</v>
      </c>
      <c r="F46" s="17" t="s">
        <v>4</v>
      </c>
    </row>
    <row r="47" spans="1:6" ht="15">
      <c r="A47" s="35" t="s">
        <v>45</v>
      </c>
      <c r="B47" s="16">
        <v>2</v>
      </c>
      <c r="C47" s="1">
        <v>2</v>
      </c>
      <c r="D47" s="1">
        <v>2</v>
      </c>
      <c r="E47" s="1">
        <v>2</v>
      </c>
      <c r="F47" s="17">
        <v>2</v>
      </c>
    </row>
    <row r="48" spans="1:6" ht="30">
      <c r="A48" s="35" t="s">
        <v>46</v>
      </c>
      <c r="B48" s="16">
        <v>0</v>
      </c>
      <c r="C48" s="1">
        <v>0</v>
      </c>
      <c r="D48" s="1">
        <v>0</v>
      </c>
      <c r="E48" s="1">
        <v>0</v>
      </c>
      <c r="F48" s="17">
        <v>0</v>
      </c>
    </row>
    <row r="49" spans="1:6" ht="33.75" customHeight="1">
      <c r="A49" s="35" t="s">
        <v>47</v>
      </c>
      <c r="B49" s="18" t="s">
        <v>4</v>
      </c>
      <c r="C49" s="10" t="s">
        <v>4</v>
      </c>
      <c r="D49" s="10" t="s">
        <v>4</v>
      </c>
      <c r="E49" s="10" t="s">
        <v>4</v>
      </c>
      <c r="F49" s="19" t="s">
        <v>4</v>
      </c>
    </row>
    <row r="50" spans="1:6" ht="30">
      <c r="A50" s="35" t="s">
        <v>48</v>
      </c>
      <c r="B50" s="16">
        <f t="shared" ref="B50:D50" si="22">B43+B45+B47-B48</f>
        <v>-92.624562618571289</v>
      </c>
      <c r="C50" s="1">
        <f t="shared" ref="C50" si="23">C43+C45+C47-C48</f>
        <v>-92.624562618571289</v>
      </c>
      <c r="D50" s="1">
        <f t="shared" si="22"/>
        <v>-101.65546248849071</v>
      </c>
      <c r="E50" s="1">
        <f t="shared" ref="E50:F50" si="24">E43+E45+E47-E48</f>
        <v>-99.023048140744905</v>
      </c>
      <c r="F50" s="17">
        <f t="shared" si="24"/>
        <v>-99.023048140744905</v>
      </c>
    </row>
    <row r="51" spans="1:6" ht="30">
      <c r="A51" s="35" t="s">
        <v>49</v>
      </c>
      <c r="B51" s="18" t="s">
        <v>4</v>
      </c>
      <c r="C51" s="10" t="s">
        <v>4</v>
      </c>
      <c r="D51" s="10" t="s">
        <v>4</v>
      </c>
      <c r="E51" s="10" t="s">
        <v>4</v>
      </c>
      <c r="F51" s="19" t="s">
        <v>4</v>
      </c>
    </row>
    <row r="52" spans="1:6" ht="30">
      <c r="A52" s="43" t="s">
        <v>50</v>
      </c>
      <c r="B52" s="31">
        <f>B25+B30+B33-B34-B50</f>
        <v>146.77121254719665</v>
      </c>
      <c r="C52" s="6">
        <f t="shared" ref="C52" si="25">C25+C30+C33-C34-C50</f>
        <v>146.77121254719665</v>
      </c>
      <c r="D52" s="6">
        <f t="shared" ref="D52:E52" si="26">D25+D30+D33-D34-D50</f>
        <v>146.77121254719665</v>
      </c>
      <c r="E52" s="6">
        <f t="shared" si="26"/>
        <v>146.77121254719665</v>
      </c>
      <c r="F52" s="32">
        <f t="shared" ref="F52" si="27">F25+F30+F33-F34-F50</f>
        <v>156.77121254719665</v>
      </c>
    </row>
    <row r="53" spans="1:6" ht="30">
      <c r="A53" s="84" t="s">
        <v>51</v>
      </c>
      <c r="B53" s="29" t="s">
        <v>4</v>
      </c>
      <c r="C53" s="8" t="s">
        <v>4</v>
      </c>
      <c r="D53" s="8" t="s">
        <v>4</v>
      </c>
      <c r="E53" s="8" t="s">
        <v>4</v>
      </c>
      <c r="F53" s="30" t="s">
        <v>4</v>
      </c>
    </row>
    <row r="54" spans="1:6" ht="15.75" thickBot="1">
      <c r="A54" s="72" t="s">
        <v>69</v>
      </c>
      <c r="B54" s="88"/>
      <c r="C54" s="89"/>
      <c r="D54" s="89"/>
      <c r="E54" s="89"/>
      <c r="F54" s="90"/>
    </row>
  </sheetData>
  <mergeCells count="2">
    <mergeCell ref="B1:F1"/>
    <mergeCell ref="B54:F54"/>
  </mergeCells>
  <phoneticPr fontId="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7" ma:contentTypeDescription="Create a new document." ma:contentTypeScope="" ma:versionID="e095ca369c297b516c2edc3b4e4eed57">
  <xsd:schema xmlns:xsd="http://www.w3.org/2001/XMLSchema" xmlns:xs="http://www.w3.org/2001/XMLSchema" xmlns:p="http://schemas.microsoft.com/office/2006/metadata/properties" xmlns:ns1="http://schemas.microsoft.com/sharepoint/v3" xmlns:ns2="2f282d3b-eb4a-4b09-b61f-b9593442e286" xmlns:ns3="9b239327-9e80-40e4-b1b7-4394fed77a33" targetNamespace="http://schemas.microsoft.com/office/2006/metadata/properties" ma:root="true" ma:fieldsID="718a2c12685b6f0600d082f95b142e57" ns1:_="" ns2:_="" ns3:_="">
    <xsd:import namespace="http://schemas.microsoft.com/sharepoint/v3"/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Flow_SignoffStatus xmlns="2f282d3b-eb4a-4b09-b61f-b9593442e286" xsi:nil="true"/>
  </documentManagement>
</p:properties>
</file>

<file path=customXml/itemProps1.xml><?xml version="1.0" encoding="utf-8"?>
<ds:datastoreItem xmlns:ds="http://schemas.openxmlformats.org/officeDocument/2006/customXml" ds:itemID="{471E9810-5275-4DE3-8A4C-522237E58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F6537E-1188-49EC-BB51-9E3C33102FA9}">
  <ds:schemaRefs/>
</ds:datastoreItem>
</file>

<file path=customXml/itemProps3.xml><?xml version="1.0" encoding="utf-8"?>
<ds:datastoreItem xmlns:ds="http://schemas.openxmlformats.org/officeDocument/2006/customXml" ds:itemID="{3DB4C97F-E777-4938-90FA-2500A9B43DA3}">
  <ds:schemaRefs>
    <ds:schemaRef ds:uri="http://schemas.microsoft.com/sharepoint/v3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b239327-9e80-40e4-b1b7-4394fed77a33"/>
    <ds:schemaRef ds:uri="2f282d3b-eb4a-4b09-b61f-b9593442e28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PBCH</vt:lpstr>
      <vt:lpstr>PDCCH CSS</vt:lpstr>
      <vt:lpstr>SIB1</vt:lpstr>
      <vt:lpstr>PRACH B4</vt:lpstr>
      <vt:lpstr>PRACH C2</vt:lpstr>
      <vt:lpstr>Msg2</vt:lpstr>
      <vt:lpstr>Msg3</vt:lpstr>
      <vt:lpstr>Msg4</vt:lpstr>
      <vt:lpstr>PDCCH USS</vt:lpstr>
      <vt:lpstr>PDSCH</vt:lpstr>
      <vt:lpstr>PUSCH</vt:lpstr>
      <vt:lpstr>PUCCH 2 bits</vt:lpstr>
      <vt:lpstr>PUCCH 11 bits</vt:lpstr>
      <vt:lpstr>PUCCH 22 bits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Johan Bergman</cp:lastModifiedBy>
  <cp:lastPrinted>2006-01-19T03:50:00Z</cp:lastPrinted>
  <dcterms:created xsi:type="dcterms:W3CDTF">2003-11-11T03:59:00Z</dcterms:created>
  <dcterms:modified xsi:type="dcterms:W3CDTF">2022-06-13T13:37:08Z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(4)xPIfDBNaCWEZOWKcMvMSURa7P5aZGT3vW89ptnwqENwFKhOYoj/4c5iQfJiQsmIVUBY5A9tV_x000d__x000d__x000d__x000d_
SpQXKoG3kDrHxbtwjjI2bTOdUwIkYr/W5/+ylhwSIPBkBSDq6AQyWQGUv+jLThg3nrFatU8D_x000d__x000d__x000d__x000d_
RxtLhhYzX+BOVOjRyKSUGFoqvbhe2mN9kaXYBU4xRuexYD0ZYCcYqGJrDgubNmnPhNmEYf4a_x000d__x000d__x000d__x000d_
+x3adntaFX6SA9Biln0bE</vt:lpwstr>
  </property>
  <property fmtid="{D5CDD505-2E9C-101B-9397-08002B2CF9AE}" pid="3" name="_ms_pID_7253431">
    <vt:lpwstr>D8O3VmwI+Z+PlISGjFExb4WrgeTq4XPkfm0hCre81xp56PEebhl_x000d__x000d__x000d__x000d_
XYYXFD11XlLvvike5JRQtmqtTp4NshrAT8MsoZP7ICMzMUYFkHT930bCAaaAhcJX/MpzdKQQ_x000d__x000d__x000d__x000d_
4Hyq5K+q74HwhApKetItk1FOE2x06JQRrdmUyTTBnHF0jbdXNYG1uTWPm9eJFNsKgN98Nr25_x000d__x000d__x000d__x000d_
s3UqtHQxxlK3pQexaSvmzHwV41HRA6xXiARy3iGtqp</vt:lpwstr>
  </property>
  <property fmtid="{D5CDD505-2E9C-101B-9397-08002B2CF9AE}" pid="4" name="_ms_pID_7253432">
    <vt:lpwstr>oNeTSWQYm0V5/MXRxHPt5ydn4yE2/u_x000d__x000d__x000d__x000d_
OQM/XRq8IseLeSeO9Eh/26gAvz5+qhierc1T8lvMZuPaU36C/9G9PuxqRsVgLFiPPxNFudRA_x000d__x000d__x000d__x000d_
AGuFqScwKMQtVeOuWcxq2qiNRCNBrGLp0A0L1Uba+TxrBvw/TowZdC4rQ07UpqVflcfepn32_x000d__x000d__x000d__x000d_
QtuRfZiZW20W7j/yyk5RsN1Kd44oVQTQuz4kuVKSNALeLaLc5hVkRqeL3TvVNn/</vt:lpwstr>
  </property>
  <property fmtid="{D5CDD505-2E9C-101B-9397-08002B2CF9AE}" pid="5" name="_ms_pID_7253433">
    <vt:lpwstr>OZ31sW5W4_x000d__x000d__x000d__x000d_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(3)M8vsE/wJ24qcKxQmo4AzIPfLoXax7K3JMZBJ8ztDPko/SVrMoveBhxzhMkIXgv8TzbTnHX7R_x000d__x000d__x000d__x000d_
z5aQ0CwKF9pl+LmHw/YNhPfTyXjuVLJgjAz3wvaAr7+DujX50h98bUYuBlyXtBlgX/HGeQYI_x000d__x000d__x000d__x000d_
LthUr2snWv5l74UzO9dj8zvuhfK2PQHnBwMqiArh5kcZI3XLb+ZJRiqB7hWMLCbm7OuDkXSO_x000d__x000d__x000d__x000d_
XObNt5BeqqsbHxf7aM</vt:lpwstr>
  </property>
  <property fmtid="{D5CDD505-2E9C-101B-9397-08002B2CF9AE}" pid="7" name="_2015_ms_pID_7253431">
    <vt:lpwstr>BJ+RDjnBOdRKWgz95jYIfuQWEbcwvdXb714OTvNPjSrl4S0AxKSduL_x000d__x000d__x000d__x000d_
LBC3eMKFNJhO2CP3Pskm9RDopncAz0xee+9u5f11mzIMe4BEa25xtJLQ7O8eJ1NFJaZL5gyN_x000d__x000d__x000d__x000d_
tH/417mUxNmwWhNVQsZR3Vl05VnxupcggsvnW0JjLpjvwNLxP5PUGPpIY7g2gbIQtteHh19m_x000d__x000d__x000d__x000d_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0x010100F3E9551B3FDDA24EBF0A209BAAD637CA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  <property fmtid="{D5CDD505-2E9C-101B-9397-08002B2CF9AE}" pid="25" name="KSOProductBuildVer">
    <vt:lpwstr>2052-11.8.2.9022</vt:lpwstr>
  </property>
</Properties>
</file>