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dongwook_kim_etsi_org/Documents/Documents/Spec manager/TSG Prep/TSG109/"/>
    </mc:Choice>
  </mc:AlternateContent>
  <xr:revisionPtr revIDLastSave="101" documentId="114_{62F56421-B599-4B0B-85A2-A846644A3816}" xr6:coauthVersionLast="47" xr6:coauthVersionMax="47" xr10:uidLastSave="{C05E490B-5C94-470E-B60E-9C6A8FCA6475}"/>
  <bookViews>
    <workbookView xWindow="-120" yWindow="-120" windowWidth="29040" windowHeight="15720" xr2:uid="{00000000-000D-0000-FFFF-FFFF00000000}"/>
  </bookViews>
  <sheets>
    <sheet name="All" sheetId="1" r:id="rId1"/>
  </sheets>
  <definedNames>
    <definedName name="_xlnm._FilterDatabase" localSheetId="0" hidden="1">All!$A$18:$E$733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</calcChain>
</file>

<file path=xl/sharedStrings.xml><?xml version="1.0" encoding="utf-8"?>
<sst xmlns="http://schemas.openxmlformats.org/spreadsheetml/2006/main" count="7353" uniqueCount="127">
  <si>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</si>
  <si>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</si>
  <si>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</si>
  <si>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</si>
  <si>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</si>
  <si>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</si>
  <si>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</si>
  <si>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</si>
  <si>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</si>
  <si>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</si>
  <si>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</si>
  <si>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</si>
  <si>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</si>
  <si>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NEW: Click here to download this table in Microsoft Excel format.</t>
  </si>
  <si>
    <t>3GPP Specifications arising from TSG 109</t>
  </si>
  <si>
    <t>Click here to go to directory holding complete set of specifications current following this meeting: 2025-09</t>
  </si>
  <si>
    <t>NOTE: Due to massive promotion, please check back after 31st of October for additional records.</t>
  </si>
  <si>
    <t>Rel-19</t>
  </si>
  <si>
    <t>19.0.0</t>
  </si>
  <si>
    <t>3GPPSA#109</t>
  </si>
  <si>
    <t>SP</t>
  </si>
  <si>
    <t>C6</t>
  </si>
  <si>
    <t>Rel-20</t>
  </si>
  <si>
    <t>0.1.1</t>
  </si>
  <si>
    <t>0.1.0</t>
  </si>
  <si>
    <t>S1</t>
  </si>
  <si>
    <t>19.6.0</t>
  </si>
  <si>
    <t>S3</t>
  </si>
  <si>
    <t>S4</t>
  </si>
  <si>
    <t>20.0.0</t>
  </si>
  <si>
    <t>19.12.0</t>
  </si>
  <si>
    <t>20.4.0</t>
  </si>
  <si>
    <t>20.1.0</t>
  </si>
  <si>
    <t>S2</t>
  </si>
  <si>
    <t>19.4.0</t>
  </si>
  <si>
    <t>3GPPCT#109</t>
  </si>
  <si>
    <t>C4</t>
  </si>
  <si>
    <t>C1</t>
  </si>
  <si>
    <t>Rel-17</t>
  </si>
  <si>
    <t>17.5.0</t>
  </si>
  <si>
    <t>Rel-18</t>
  </si>
  <si>
    <t>18.7.0</t>
  </si>
  <si>
    <t>19.2.0</t>
  </si>
  <si>
    <t>C3</t>
  </si>
  <si>
    <t>19.7.0</t>
  </si>
  <si>
    <t>S6</t>
  </si>
  <si>
    <t>18.13.1</t>
  </si>
  <si>
    <t>18.13.0</t>
  </si>
  <si>
    <t>19.8.0</t>
  </si>
  <si>
    <t>19.8.1</t>
  </si>
  <si>
    <t>18.11.0</t>
  </si>
  <si>
    <t>18.4.0</t>
  </si>
  <si>
    <t>19.5.0</t>
  </si>
  <si>
    <t>19.3.0</t>
  </si>
  <si>
    <t>19.1.0</t>
  </si>
  <si>
    <t>19.7.1</t>
  </si>
  <si>
    <t>18.10.0</t>
  </si>
  <si>
    <t>1.0.0</t>
  </si>
  <si>
    <t>2.0.0</t>
  </si>
  <si>
    <t>19.4.1</t>
  </si>
  <si>
    <t>Rel-15</t>
  </si>
  <si>
    <t>15.15.0</t>
  </si>
  <si>
    <t>Rel-16</t>
  </si>
  <si>
    <t>16.11.0</t>
  </si>
  <si>
    <t>17.11.0</t>
  </si>
  <si>
    <t>18.12.0</t>
  </si>
  <si>
    <t>17.13.0</t>
  </si>
  <si>
    <t>18.9.0</t>
  </si>
  <si>
    <t>17.8.0</t>
  </si>
  <si>
    <t>18.8.0</t>
  </si>
  <si>
    <t>17.4.0</t>
  </si>
  <si>
    <t>18.5.0</t>
  </si>
  <si>
    <t>17.7.0</t>
  </si>
  <si>
    <t>18.2.0</t>
  </si>
  <si>
    <t>R4</t>
  </si>
  <si>
    <t>RP</t>
  </si>
  <si>
    <t>R3</t>
  </si>
  <si>
    <t>18.6.0</t>
  </si>
  <si>
    <t>17.9.0</t>
  </si>
  <si>
    <t>19.0.1</t>
  </si>
  <si>
    <t>S5</t>
  </si>
  <si>
    <t>18.3.0</t>
  </si>
  <si>
    <t>18.1.0</t>
  </si>
  <si>
    <t>16.25.0</t>
  </si>
  <si>
    <t>17.20.0</t>
  </si>
  <si>
    <t>17.15.0</t>
  </si>
  <si>
    <t>16.1.0</t>
  </si>
  <si>
    <t>17.1.0</t>
  </si>
  <si>
    <t>16.2.0</t>
  </si>
  <si>
    <t>17.2.0</t>
  </si>
  <si>
    <t>17.19.0</t>
  </si>
  <si>
    <t>16.21.0</t>
  </si>
  <si>
    <t>17.16.0</t>
  </si>
  <si>
    <t>17.14.0</t>
  </si>
  <si>
    <t>17.17.0</t>
  </si>
  <si>
    <t>15.5.0</t>
  </si>
  <si>
    <t>16.7.0</t>
  </si>
  <si>
    <t>17.10.0</t>
  </si>
  <si>
    <t>16.6.0</t>
  </si>
  <si>
    <t>17.6.0</t>
  </si>
  <si>
    <t>17.18.0</t>
  </si>
  <si>
    <t>0.3.0</t>
  </si>
  <si>
    <t>1.1.0</t>
  </si>
  <si>
    <t>R2</t>
  </si>
  <si>
    <t>3GPPRAN#109</t>
  </si>
  <si>
    <t>R5</t>
  </si>
  <si>
    <t>R1</t>
  </si>
  <si>
    <t>15.21.0</t>
  </si>
  <si>
    <t>16.17.0</t>
  </si>
  <si>
    <t>17.12.0</t>
  </si>
  <si>
    <t>17.3.0</t>
  </si>
  <si>
    <t>15.29.0</t>
  </si>
  <si>
    <t>16.24.0</t>
  </si>
  <si>
    <t>18.11.1</t>
  </si>
  <si>
    <t>19.3.1</t>
  </si>
  <si>
    <t>15.28.0</t>
  </si>
  <si>
    <t>16.23.0</t>
  </si>
  <si>
    <t>16.22.0</t>
  </si>
  <si>
    <t>15.31.0</t>
  </si>
  <si>
    <t>15.14.0</t>
  </si>
  <si>
    <t>15.30.0</t>
  </si>
  <si>
    <t>18.7.1</t>
  </si>
  <si>
    <t>1.2.0</t>
  </si>
  <si>
    <t>2.1.0</t>
  </si>
  <si>
    <t>1.1.1</t>
  </si>
  <si>
    <t>0.2.0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</si>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</sst>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23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0" borderId="15" xfId="42" applyBorder="1" applyAlignment="1">
      <alignment vertical="center" wrapText="1"/>
    </xf>
    <xf numFmtId="0" fontId="0" fillId="0" borderId="15" xfId="0" applyBorder="1" applyAlignment="1">
      <alignment horizontal="center"/>
    </xf>
    <xf numFmtId="22" fontId="0" fillId="0" borderId="15" xfId="0" applyNumberFormat="1" applyBorder="1" applyAlignment="1">
      <alignment horizontal="center"/>
    </xf>
    <xf numFmtId="0" fontId="14" fillId="0" borderId="0" xfId="0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1083945</xdr:colOff>
      <xdr:row>4</xdr:row>
      <xdr:rowOff>98410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5-09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53"/>
  <sheetViews>
    <sheetView showGridLines="0" tabSelected="1" workbookViewId="0">
      <selection activeCell="A2" sqref="A2"/>
    </sheetView>
  </sheetViews>
  <sheetFormatPr defaultRowHeight="15" x14ac:dyDescent="0.2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 x14ac:dyDescent="0.25">
      <c r="E2" s="1" t="s">
        <v>0</v>
      </c>
      <c r="F2" s="3">
        <v>45943</v>
      </c>
    </row>
    <row r="6" spans="1:9" ht="23.25" x14ac:dyDescent="0.35">
      <c r="A6" s="4" t="s">
        <v>1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21" t="s">
        <v>16</v>
      </c>
    </row>
    <row r="8" spans="1:9" ht="18.75" x14ac:dyDescent="0.35">
      <c r="A8" s="5" t="s">
        <v>14</v>
      </c>
      <c r="B8" s="5"/>
      <c r="C8" s="5"/>
      <c r="E8" s="7"/>
    </row>
    <row r="9" spans="1:9" ht="18.75" x14ac:dyDescent="0.35">
      <c r="A9" s="5"/>
      <c r="B9" s="8"/>
      <c r="C9" s="8"/>
      <c r="D9" s="8"/>
      <c r="E9" s="8"/>
      <c r="F9" s="8"/>
      <c r="G9" s="8"/>
      <c r="H9" s="8"/>
    </row>
    <row r="10" spans="1:9" x14ac:dyDescent="0.25">
      <c r="A10" s="7" t="s">
        <v>15</v>
      </c>
      <c r="B10" s="8"/>
      <c r="C10" s="8"/>
      <c r="D10" s="8"/>
      <c r="E10" s="8"/>
    </row>
    <row r="11" spans="1:9" x14ac:dyDescent="0.25">
      <c r="A11" s="8" t="s">
        <v>3</v>
      </c>
      <c r="D11" s="10"/>
    </row>
    <row r="12" spans="1:9" x14ac:dyDescent="0.25">
      <c r="A12" s="8" t="s">
        <v>4</v>
      </c>
    </row>
    <row r="13" spans="1:9" x14ac:dyDescent="0.25">
      <c r="A13" s="8"/>
    </row>
    <row r="14" spans="1:9" x14ac:dyDescent="0.25">
      <c r="A14" s="9" t="s">
        <v>5</v>
      </c>
      <c r="B14" s="7"/>
      <c r="C14" s="7"/>
      <c r="D14" s="6" t="s">
        <v>2</v>
      </c>
      <c r="E14" s="7"/>
      <c r="F14" s="7"/>
    </row>
    <row r="15" spans="1:9" x14ac:dyDescent="0.25">
      <c r="A15" s="9"/>
      <c r="B15" s="7"/>
      <c r="C15" s="7"/>
      <c r="D15" s="6"/>
      <c r="E15" s="7"/>
      <c r="F15" s="7"/>
    </row>
    <row r="16" spans="1:9" x14ac:dyDescent="0.25">
      <c r="A16" s="14" t="s">
        <v>13</v>
      </c>
      <c r="B16" s="7"/>
      <c r="C16" s="7"/>
      <c r="D16" s="6"/>
      <c r="E16" s="7"/>
      <c r="F16" s="7"/>
    </row>
    <row r="17" spans="1:6" ht="15.75" thickBot="1" x14ac:dyDescent="0.3"/>
    <row r="18" spans="1:6" ht="23.25" x14ac:dyDescent="0.35">
      <c r="A18" s="11" t="s">
        <v>6</v>
      </c>
      <c r="B18" s="12" t="s">
        <v>7</v>
      </c>
      <c r="C18" s="12" t="s">
        <v>8</v>
      </c>
      <c r="D18" s="13" t="s">
        <v>9</v>
      </c>
      <c r="E18" s="12" t="s">
        <v>10</v>
      </c>
      <c r="F18"/>
    </row>
    <row r="19" spans="1:6" ht="23.25" x14ac:dyDescent="0.35">
      <c r="A19" s="15" t="s">
        <v>11</v>
      </c>
      <c r="B19" s="16"/>
      <c r="C19" s="16"/>
      <c r="D19" s="17"/>
      <c r="E19" s="16" t="s">
        <v>12</v>
      </c>
      <c r="F19"/>
    </row>
    <row r="20" spans="1:6" x14ac:dyDescent="0.25">
      <c r="A20" s="18" t="str">
        <f>HYPERLINK("https://www.3gpp.org/DynaReport/21101.htm","21.101")</f>
        <v>21.101</v>
      </c>
      <c r="B20" s="19" t="s">
        <v>17</v>
      </c>
      <c r="C20" s="19" t="s">
        <v>18</v>
      </c>
      <c r="D20" s="20" t="s">
        <v>19</v>
      </c>
      <c r="E20" s="19" t="s">
        <v>20</v>
      </c>
      <c r="F20"/>
    </row>
    <row r="21" spans="1:6" x14ac:dyDescent="0.25">
      <c r="A21" s="18" t="str">
        <f>HYPERLINK("https://www.3gpp.org/DynaReport/21111.htm","21.111")</f>
        <v>21.111</v>
      </c>
      <c r="B21" s="19" t="s">
        <v>17</v>
      </c>
      <c r="C21" s="19" t="s">
        <v>18</v>
      </c>
      <c r="D21" s="20" t="s">
        <v>19</v>
      </c>
      <c r="E21" s="19" t="s">
        <v>21</v>
      </c>
      <c r="F21"/>
    </row>
    <row r="22" spans="1:6" x14ac:dyDescent="0.25">
      <c r="A22" s="18" t="str">
        <f>HYPERLINK("https://www.3gpp.org/DynaReport/21201.htm","21.201")</f>
        <v>21.201</v>
      </c>
      <c r="B22" s="19" t="s">
        <v>17</v>
      </c>
      <c r="C22" s="19" t="s">
        <v>18</v>
      </c>
      <c r="D22" s="20" t="s">
        <v>19</v>
      </c>
      <c r="E22" s="19" t="s">
        <v>20</v>
      </c>
      <c r="F22"/>
    </row>
    <row r="23" spans="1:6" x14ac:dyDescent="0.25">
      <c r="A23" s="18" t="str">
        <f>HYPERLINK("https://www.3gpp.org/DynaReport/21202.htm","21.202")</f>
        <v>21.202</v>
      </c>
      <c r="B23" s="19" t="s">
        <v>17</v>
      </c>
      <c r="C23" s="19" t="s">
        <v>18</v>
      </c>
      <c r="D23" s="20" t="s">
        <v>19</v>
      </c>
      <c r="E23" s="19" t="s">
        <v>20</v>
      </c>
      <c r="F23"/>
    </row>
    <row r="24" spans="1:6" x14ac:dyDescent="0.25">
      <c r="A24" s="18" t="str">
        <f>HYPERLINK("https://www.3gpp.org/DynaReport/21205.htm","21.205")</f>
        <v>21.205</v>
      </c>
      <c r="B24" s="19" t="s">
        <v>17</v>
      </c>
      <c r="C24" s="19" t="s">
        <v>18</v>
      </c>
      <c r="D24" s="20" t="s">
        <v>19</v>
      </c>
      <c r="E24" s="19" t="s">
        <v>20</v>
      </c>
      <c r="F24"/>
    </row>
    <row r="25" spans="1:6" x14ac:dyDescent="0.25">
      <c r="A25" s="18" t="str">
        <f>HYPERLINK("https://www.3gpp.org/DynaReport/21802.htm","21.802")</f>
        <v>21.802</v>
      </c>
      <c r="B25" s="19" t="s">
        <v>22</v>
      </c>
      <c r="C25" s="19" t="s">
        <v>23</v>
      </c>
      <c r="D25" s="20" t="s">
        <v>19</v>
      </c>
      <c r="E25" s="19" t="s">
        <v>20</v>
      </c>
      <c r="F25"/>
    </row>
    <row r="26" spans="1:6" x14ac:dyDescent="0.25">
      <c r="A26" s="18" t="str">
        <f>HYPERLINK("https://www.3gpp.org/DynaReport/21802.htm","21.802")</f>
        <v>21.802</v>
      </c>
      <c r="B26" s="19" t="s">
        <v>22</v>
      </c>
      <c r="C26" s="19" t="s">
        <v>24</v>
      </c>
      <c r="D26" s="20" t="s">
        <v>19</v>
      </c>
      <c r="E26" s="19" t="s">
        <v>20</v>
      </c>
      <c r="F26"/>
    </row>
    <row r="27" spans="1:6" x14ac:dyDescent="0.25">
      <c r="A27" s="18" t="str">
        <f>HYPERLINK("https://www.3gpp.org/DynaReport/21905.htm","21.905")</f>
        <v>21.905</v>
      </c>
      <c r="B27" s="19" t="s">
        <v>17</v>
      </c>
      <c r="C27" s="19" t="s">
        <v>18</v>
      </c>
      <c r="D27" s="20" t="s">
        <v>19</v>
      </c>
      <c r="E27" s="19" t="s">
        <v>20</v>
      </c>
      <c r="F27"/>
    </row>
    <row r="28" spans="1:6" x14ac:dyDescent="0.25">
      <c r="A28" s="18" t="str">
        <f>HYPERLINK("https://www.3gpp.org/DynaReport/22001.htm","22.001")</f>
        <v>22.001</v>
      </c>
      <c r="B28" s="19" t="s">
        <v>17</v>
      </c>
      <c r="C28" s="19" t="s">
        <v>18</v>
      </c>
      <c r="D28" s="20" t="s">
        <v>19</v>
      </c>
      <c r="E28" s="19" t="s">
        <v>25</v>
      </c>
      <c r="F28"/>
    </row>
    <row r="29" spans="1:6" x14ac:dyDescent="0.25">
      <c r="A29" s="18" t="str">
        <f>HYPERLINK("https://www.3gpp.org/DynaReport/22002.htm","22.002")</f>
        <v>22.002</v>
      </c>
      <c r="B29" s="19" t="s">
        <v>17</v>
      </c>
      <c r="C29" s="19" t="s">
        <v>18</v>
      </c>
      <c r="D29" s="20" t="s">
        <v>19</v>
      </c>
      <c r="E29" s="19" t="s">
        <v>25</v>
      </c>
      <c r="F29"/>
    </row>
    <row r="30" spans="1:6" x14ac:dyDescent="0.25">
      <c r="A30" s="18" t="str">
        <f>HYPERLINK("https://www.3gpp.org/DynaReport/22003.htm","22.003")</f>
        <v>22.003</v>
      </c>
      <c r="B30" s="19" t="s">
        <v>17</v>
      </c>
      <c r="C30" s="19" t="s">
        <v>18</v>
      </c>
      <c r="D30" s="20" t="s">
        <v>19</v>
      </c>
      <c r="E30" s="19" t="s">
        <v>25</v>
      </c>
      <c r="F30"/>
    </row>
    <row r="31" spans="1:6" x14ac:dyDescent="0.25">
      <c r="A31" s="18" t="str">
        <f>HYPERLINK("https://www.3gpp.org/DynaReport/22004.htm","22.004")</f>
        <v>22.004</v>
      </c>
      <c r="B31" s="19" t="s">
        <v>17</v>
      </c>
      <c r="C31" s="19" t="s">
        <v>18</v>
      </c>
      <c r="D31" s="20" t="s">
        <v>19</v>
      </c>
      <c r="E31" s="19" t="s">
        <v>25</v>
      </c>
      <c r="F31"/>
    </row>
    <row r="32" spans="1:6" x14ac:dyDescent="0.25">
      <c r="A32" s="18" t="str">
        <f>HYPERLINK("https://www.3gpp.org/DynaReport/22011.htm","22.011")</f>
        <v>22.011</v>
      </c>
      <c r="B32" s="19" t="s">
        <v>17</v>
      </c>
      <c r="C32" s="19" t="s">
        <v>26</v>
      </c>
      <c r="D32" s="20" t="s">
        <v>19</v>
      </c>
      <c r="E32" s="19" t="s">
        <v>25</v>
      </c>
      <c r="F32"/>
    </row>
    <row r="33" spans="1:6" x14ac:dyDescent="0.25">
      <c r="A33" s="18" t="str">
        <f>HYPERLINK("https://www.3gpp.org/DynaReport/22016.htm","22.016")</f>
        <v>22.016</v>
      </c>
      <c r="B33" s="19" t="s">
        <v>17</v>
      </c>
      <c r="C33" s="19" t="s">
        <v>18</v>
      </c>
      <c r="D33" s="20" t="s">
        <v>19</v>
      </c>
      <c r="E33" s="19" t="s">
        <v>25</v>
      </c>
      <c r="F33"/>
    </row>
    <row r="34" spans="1:6" x14ac:dyDescent="0.25">
      <c r="A34" s="18" t="str">
        <f>HYPERLINK("https://www.3gpp.org/DynaReport/22022.htm","22.022")</f>
        <v>22.022</v>
      </c>
      <c r="B34" s="19" t="s">
        <v>17</v>
      </c>
      <c r="C34" s="19" t="s">
        <v>18</v>
      </c>
      <c r="D34" s="20" t="s">
        <v>19</v>
      </c>
      <c r="E34" s="19" t="s">
        <v>25</v>
      </c>
      <c r="F34"/>
    </row>
    <row r="35" spans="1:6" x14ac:dyDescent="0.25">
      <c r="A35" s="18" t="str">
        <f>HYPERLINK("https://www.3gpp.org/DynaReport/22024.htm","22.024")</f>
        <v>22.024</v>
      </c>
      <c r="B35" s="19" t="s">
        <v>17</v>
      </c>
      <c r="C35" s="19" t="s">
        <v>18</v>
      </c>
      <c r="D35" s="20" t="s">
        <v>19</v>
      </c>
      <c r="E35" s="19" t="s">
        <v>25</v>
      </c>
      <c r="F35"/>
    </row>
    <row r="36" spans="1:6" x14ac:dyDescent="0.25">
      <c r="A36" s="18" t="str">
        <f>HYPERLINK("https://www.3gpp.org/DynaReport/22030.htm","22.030")</f>
        <v>22.030</v>
      </c>
      <c r="B36" s="19" t="s">
        <v>17</v>
      </c>
      <c r="C36" s="19" t="s">
        <v>18</v>
      </c>
      <c r="D36" s="20" t="s">
        <v>19</v>
      </c>
      <c r="E36" s="19" t="s">
        <v>25</v>
      </c>
      <c r="F36"/>
    </row>
    <row r="37" spans="1:6" x14ac:dyDescent="0.25">
      <c r="A37" s="18" t="str">
        <f>HYPERLINK("https://www.3gpp.org/DynaReport/22031.htm","22.031")</f>
        <v>22.031</v>
      </c>
      <c r="B37" s="19" t="s">
        <v>17</v>
      </c>
      <c r="C37" s="19" t="s">
        <v>18</v>
      </c>
      <c r="D37" s="20" t="s">
        <v>19</v>
      </c>
      <c r="E37" s="19" t="s">
        <v>27</v>
      </c>
      <c r="F37"/>
    </row>
    <row r="38" spans="1:6" x14ac:dyDescent="0.25">
      <c r="A38" s="18" t="str">
        <f>HYPERLINK("https://www.3gpp.org/DynaReport/22032.htm","22.032")</f>
        <v>22.032</v>
      </c>
      <c r="B38" s="19" t="s">
        <v>17</v>
      </c>
      <c r="C38" s="19" t="s">
        <v>18</v>
      </c>
      <c r="D38" s="20" t="s">
        <v>19</v>
      </c>
      <c r="E38" s="19" t="s">
        <v>27</v>
      </c>
      <c r="F38"/>
    </row>
    <row r="39" spans="1:6" x14ac:dyDescent="0.25">
      <c r="A39" s="18" t="str">
        <f>HYPERLINK("https://www.3gpp.org/DynaReport/22034.htm","22.034")</f>
        <v>22.034</v>
      </c>
      <c r="B39" s="19" t="s">
        <v>17</v>
      </c>
      <c r="C39" s="19" t="s">
        <v>18</v>
      </c>
      <c r="D39" s="20" t="s">
        <v>19</v>
      </c>
      <c r="E39" s="19" t="s">
        <v>25</v>
      </c>
      <c r="F39"/>
    </row>
    <row r="40" spans="1:6" x14ac:dyDescent="0.25">
      <c r="A40" s="18" t="str">
        <f>HYPERLINK("https://www.3gpp.org/DynaReport/22038.htm","22.038")</f>
        <v>22.038</v>
      </c>
      <c r="B40" s="19" t="s">
        <v>17</v>
      </c>
      <c r="C40" s="19" t="s">
        <v>18</v>
      </c>
      <c r="D40" s="20" t="s">
        <v>19</v>
      </c>
      <c r="E40" s="19" t="s">
        <v>25</v>
      </c>
      <c r="F40"/>
    </row>
    <row r="41" spans="1:6" x14ac:dyDescent="0.25">
      <c r="A41" s="18" t="str">
        <f>HYPERLINK("https://www.3gpp.org/DynaReport/22041.htm","22.041")</f>
        <v>22.041</v>
      </c>
      <c r="B41" s="19" t="s">
        <v>17</v>
      </c>
      <c r="C41" s="19" t="s">
        <v>18</v>
      </c>
      <c r="D41" s="20" t="s">
        <v>19</v>
      </c>
      <c r="E41" s="19" t="s">
        <v>25</v>
      </c>
      <c r="F41"/>
    </row>
    <row r="42" spans="1:6" x14ac:dyDescent="0.25">
      <c r="A42" s="18" t="str">
        <f>HYPERLINK("https://www.3gpp.org/DynaReport/22042.htm","22.042")</f>
        <v>22.042</v>
      </c>
      <c r="B42" s="19" t="s">
        <v>17</v>
      </c>
      <c r="C42" s="19" t="s">
        <v>18</v>
      </c>
      <c r="D42" s="20" t="s">
        <v>19</v>
      </c>
      <c r="E42" s="19" t="s">
        <v>25</v>
      </c>
      <c r="F42"/>
    </row>
    <row r="43" spans="1:6" x14ac:dyDescent="0.25">
      <c r="A43" s="18" t="str">
        <f>HYPERLINK("https://www.3gpp.org/DynaReport/22053.htm","22.053")</f>
        <v>22.053</v>
      </c>
      <c r="B43" s="19" t="s">
        <v>17</v>
      </c>
      <c r="C43" s="19" t="s">
        <v>18</v>
      </c>
      <c r="D43" s="20" t="s">
        <v>19</v>
      </c>
      <c r="E43" s="19" t="s">
        <v>28</v>
      </c>
      <c r="F43"/>
    </row>
    <row r="44" spans="1:6" x14ac:dyDescent="0.25">
      <c r="A44" s="18" t="str">
        <f>HYPERLINK("https://www.3gpp.org/DynaReport/22057.htm","22.057")</f>
        <v>22.057</v>
      </c>
      <c r="B44" s="19" t="s">
        <v>17</v>
      </c>
      <c r="C44" s="19" t="s">
        <v>18</v>
      </c>
      <c r="D44" s="20" t="s">
        <v>19</v>
      </c>
      <c r="E44" s="19" t="s">
        <v>25</v>
      </c>
      <c r="F44"/>
    </row>
    <row r="45" spans="1:6" x14ac:dyDescent="0.25">
      <c r="A45" s="18" t="str">
        <f>HYPERLINK("https://www.3gpp.org/DynaReport/22060.htm","22.060")</f>
        <v>22.060</v>
      </c>
      <c r="B45" s="19" t="s">
        <v>17</v>
      </c>
      <c r="C45" s="19" t="s">
        <v>18</v>
      </c>
      <c r="D45" s="20" t="s">
        <v>19</v>
      </c>
      <c r="E45" s="19" t="s">
        <v>25</v>
      </c>
      <c r="F45"/>
    </row>
    <row r="46" spans="1:6" x14ac:dyDescent="0.25">
      <c r="A46" s="18" t="str">
        <f>HYPERLINK("https://www.3gpp.org/DynaReport/22066.htm","22.066")</f>
        <v>22.066</v>
      </c>
      <c r="B46" s="19" t="s">
        <v>17</v>
      </c>
      <c r="C46" s="19" t="s">
        <v>18</v>
      </c>
      <c r="D46" s="20" t="s">
        <v>19</v>
      </c>
      <c r="E46" s="19" t="s">
        <v>25</v>
      </c>
      <c r="F46"/>
    </row>
    <row r="47" spans="1:6" x14ac:dyDescent="0.25">
      <c r="A47" s="18" t="str">
        <f>HYPERLINK("https://www.3gpp.org/DynaReport/22067.htm","22.067")</f>
        <v>22.067</v>
      </c>
      <c r="B47" s="19" t="s">
        <v>17</v>
      </c>
      <c r="C47" s="19" t="s">
        <v>18</v>
      </c>
      <c r="D47" s="20" t="s">
        <v>19</v>
      </c>
      <c r="E47" s="19" t="s">
        <v>25</v>
      </c>
      <c r="F47"/>
    </row>
    <row r="48" spans="1:6" x14ac:dyDescent="0.25">
      <c r="A48" s="18" t="str">
        <f>HYPERLINK("https://www.3gpp.org/DynaReport/22071.htm","22.071")</f>
        <v>22.071</v>
      </c>
      <c r="B48" s="19" t="s">
        <v>17</v>
      </c>
      <c r="C48" s="19" t="s">
        <v>18</v>
      </c>
      <c r="D48" s="20" t="s">
        <v>19</v>
      </c>
      <c r="E48" s="19" t="s">
        <v>25</v>
      </c>
      <c r="F48"/>
    </row>
    <row r="49" spans="1:6" x14ac:dyDescent="0.25">
      <c r="A49" s="18" t="str">
        <f>HYPERLINK("https://www.3gpp.org/DynaReport/22072.htm","22.072")</f>
        <v>22.072</v>
      </c>
      <c r="B49" s="19" t="s">
        <v>17</v>
      </c>
      <c r="C49" s="19" t="s">
        <v>18</v>
      </c>
      <c r="D49" s="20" t="s">
        <v>19</v>
      </c>
      <c r="E49" s="19" t="s">
        <v>25</v>
      </c>
      <c r="F49"/>
    </row>
    <row r="50" spans="1:6" x14ac:dyDescent="0.25">
      <c r="A50" s="18" t="str">
        <f>HYPERLINK("https://www.3gpp.org/DynaReport/22076.htm","22.076")</f>
        <v>22.076</v>
      </c>
      <c r="B50" s="19" t="s">
        <v>17</v>
      </c>
      <c r="C50" s="19" t="s">
        <v>18</v>
      </c>
      <c r="D50" s="20" t="s">
        <v>19</v>
      </c>
      <c r="E50" s="19" t="s">
        <v>28</v>
      </c>
      <c r="F50"/>
    </row>
    <row r="51" spans="1:6" x14ac:dyDescent="0.25">
      <c r="A51" s="18" t="str">
        <f>HYPERLINK("https://www.3gpp.org/DynaReport/22078.htm","22.078")</f>
        <v>22.078</v>
      </c>
      <c r="B51" s="19" t="s">
        <v>17</v>
      </c>
      <c r="C51" s="19" t="s">
        <v>18</v>
      </c>
      <c r="D51" s="20" t="s">
        <v>19</v>
      </c>
      <c r="E51" s="19" t="s">
        <v>25</v>
      </c>
      <c r="F51"/>
    </row>
    <row r="52" spans="1:6" x14ac:dyDescent="0.25">
      <c r="A52" s="18" t="str">
        <f>HYPERLINK("https://www.3gpp.org/DynaReport/22079.htm","22.079")</f>
        <v>22.079</v>
      </c>
      <c r="B52" s="19" t="s">
        <v>17</v>
      </c>
      <c r="C52" s="19" t="s">
        <v>18</v>
      </c>
      <c r="D52" s="20" t="s">
        <v>19</v>
      </c>
      <c r="E52" s="19" t="s">
        <v>25</v>
      </c>
      <c r="F52"/>
    </row>
    <row r="53" spans="1:6" x14ac:dyDescent="0.25">
      <c r="A53" s="18" t="str">
        <f>HYPERLINK("https://www.3gpp.org/DynaReport/22081.htm","22.081")</f>
        <v>22.081</v>
      </c>
      <c r="B53" s="19" t="s">
        <v>17</v>
      </c>
      <c r="C53" s="19" t="s">
        <v>18</v>
      </c>
      <c r="D53" s="20" t="s">
        <v>19</v>
      </c>
      <c r="E53" s="19" t="s">
        <v>25</v>
      </c>
      <c r="F53"/>
    </row>
    <row r="54" spans="1:6" x14ac:dyDescent="0.25">
      <c r="A54" s="18" t="str">
        <f>HYPERLINK("https://www.3gpp.org/DynaReport/22082.htm","22.082")</f>
        <v>22.082</v>
      </c>
      <c r="B54" s="19" t="s">
        <v>17</v>
      </c>
      <c r="C54" s="19" t="s">
        <v>18</v>
      </c>
      <c r="D54" s="20" t="s">
        <v>19</v>
      </c>
      <c r="E54" s="19" t="s">
        <v>25</v>
      </c>
      <c r="F54"/>
    </row>
    <row r="55" spans="1:6" x14ac:dyDescent="0.25">
      <c r="A55" s="18" t="str">
        <f>HYPERLINK("https://www.3gpp.org/DynaReport/22083.htm","22.083")</f>
        <v>22.083</v>
      </c>
      <c r="B55" s="19" t="s">
        <v>17</v>
      </c>
      <c r="C55" s="19" t="s">
        <v>18</v>
      </c>
      <c r="D55" s="20" t="s">
        <v>19</v>
      </c>
      <c r="E55" s="19" t="s">
        <v>25</v>
      </c>
      <c r="F55"/>
    </row>
    <row r="56" spans="1:6" x14ac:dyDescent="0.25">
      <c r="A56" s="18" t="str">
        <f>HYPERLINK("https://www.3gpp.org/DynaReport/22084.htm","22.084")</f>
        <v>22.084</v>
      </c>
      <c r="B56" s="19" t="s">
        <v>17</v>
      </c>
      <c r="C56" s="19" t="s">
        <v>18</v>
      </c>
      <c r="D56" s="20" t="s">
        <v>19</v>
      </c>
      <c r="E56" s="19" t="s">
        <v>25</v>
      </c>
      <c r="F56"/>
    </row>
    <row r="57" spans="1:6" x14ac:dyDescent="0.25">
      <c r="A57" s="18" t="str">
        <f>HYPERLINK("https://www.3gpp.org/DynaReport/22085.htm","22.085")</f>
        <v>22.085</v>
      </c>
      <c r="B57" s="19" t="s">
        <v>17</v>
      </c>
      <c r="C57" s="19" t="s">
        <v>18</v>
      </c>
      <c r="D57" s="20" t="s">
        <v>19</v>
      </c>
      <c r="E57" s="19" t="s">
        <v>25</v>
      </c>
      <c r="F57"/>
    </row>
    <row r="58" spans="1:6" x14ac:dyDescent="0.25">
      <c r="A58" s="18" t="str">
        <f>HYPERLINK("https://www.3gpp.org/DynaReport/22086.htm","22.086")</f>
        <v>22.086</v>
      </c>
      <c r="B58" s="19" t="s">
        <v>17</v>
      </c>
      <c r="C58" s="19" t="s">
        <v>18</v>
      </c>
      <c r="D58" s="20" t="s">
        <v>19</v>
      </c>
      <c r="E58" s="19" t="s">
        <v>25</v>
      </c>
      <c r="F58"/>
    </row>
    <row r="59" spans="1:6" x14ac:dyDescent="0.25">
      <c r="A59" s="18" t="str">
        <f>HYPERLINK("https://www.3gpp.org/DynaReport/22087.htm","22.087")</f>
        <v>22.087</v>
      </c>
      <c r="B59" s="19" t="s">
        <v>17</v>
      </c>
      <c r="C59" s="19" t="s">
        <v>18</v>
      </c>
      <c r="D59" s="20" t="s">
        <v>19</v>
      </c>
      <c r="E59" s="19" t="s">
        <v>25</v>
      </c>
      <c r="F59"/>
    </row>
    <row r="60" spans="1:6" x14ac:dyDescent="0.25">
      <c r="A60" s="18" t="str">
        <f>HYPERLINK("https://www.3gpp.org/DynaReport/22088.htm","22.088")</f>
        <v>22.088</v>
      </c>
      <c r="B60" s="19" t="s">
        <v>17</v>
      </c>
      <c r="C60" s="19" t="s">
        <v>18</v>
      </c>
      <c r="D60" s="20" t="s">
        <v>19</v>
      </c>
      <c r="E60" s="19" t="s">
        <v>25</v>
      </c>
      <c r="F60"/>
    </row>
    <row r="61" spans="1:6" x14ac:dyDescent="0.25">
      <c r="A61" s="18" t="str">
        <f>HYPERLINK("https://www.3gpp.org/DynaReport/22090.htm","22.090")</f>
        <v>22.090</v>
      </c>
      <c r="B61" s="19" t="s">
        <v>17</v>
      </c>
      <c r="C61" s="19" t="s">
        <v>18</v>
      </c>
      <c r="D61" s="20" t="s">
        <v>19</v>
      </c>
      <c r="E61" s="19" t="s">
        <v>25</v>
      </c>
      <c r="F61"/>
    </row>
    <row r="62" spans="1:6" x14ac:dyDescent="0.25">
      <c r="A62" s="18" t="str">
        <f>HYPERLINK("https://www.3gpp.org/DynaReport/22091.htm","22.091")</f>
        <v>22.091</v>
      </c>
      <c r="B62" s="19" t="s">
        <v>17</v>
      </c>
      <c r="C62" s="19" t="s">
        <v>18</v>
      </c>
      <c r="D62" s="20" t="s">
        <v>19</v>
      </c>
      <c r="E62" s="19" t="s">
        <v>25</v>
      </c>
      <c r="F62"/>
    </row>
    <row r="63" spans="1:6" x14ac:dyDescent="0.25">
      <c r="A63" s="18" t="str">
        <f>HYPERLINK("https://www.3gpp.org/DynaReport/22093.htm","22.093")</f>
        <v>22.093</v>
      </c>
      <c r="B63" s="19" t="s">
        <v>17</v>
      </c>
      <c r="C63" s="19" t="s">
        <v>18</v>
      </c>
      <c r="D63" s="20" t="s">
        <v>19</v>
      </c>
      <c r="E63" s="19" t="s">
        <v>25</v>
      </c>
      <c r="F63"/>
    </row>
    <row r="64" spans="1:6" x14ac:dyDescent="0.25">
      <c r="A64" s="18" t="str">
        <f>HYPERLINK("https://www.3gpp.org/DynaReport/22094.htm","22.094")</f>
        <v>22.094</v>
      </c>
      <c r="B64" s="19" t="s">
        <v>17</v>
      </c>
      <c r="C64" s="19" t="s">
        <v>18</v>
      </c>
      <c r="D64" s="20" t="s">
        <v>19</v>
      </c>
      <c r="E64" s="19" t="s">
        <v>25</v>
      </c>
      <c r="F64"/>
    </row>
    <row r="65" spans="1:6" x14ac:dyDescent="0.25">
      <c r="A65" s="18" t="str">
        <f>HYPERLINK("https://www.3gpp.org/DynaReport/22096.htm","22.096")</f>
        <v>22.096</v>
      </c>
      <c r="B65" s="19" t="s">
        <v>17</v>
      </c>
      <c r="C65" s="19" t="s">
        <v>18</v>
      </c>
      <c r="D65" s="20" t="s">
        <v>19</v>
      </c>
      <c r="E65" s="19" t="s">
        <v>25</v>
      </c>
      <c r="F65"/>
    </row>
    <row r="66" spans="1:6" x14ac:dyDescent="0.25">
      <c r="A66" s="18" t="str">
        <f>HYPERLINK("https://www.3gpp.org/DynaReport/22097.htm","22.097")</f>
        <v>22.097</v>
      </c>
      <c r="B66" s="19" t="s">
        <v>17</v>
      </c>
      <c r="C66" s="19" t="s">
        <v>18</v>
      </c>
      <c r="D66" s="20" t="s">
        <v>19</v>
      </c>
      <c r="E66" s="19" t="s">
        <v>25</v>
      </c>
      <c r="F66"/>
    </row>
    <row r="67" spans="1:6" x14ac:dyDescent="0.25">
      <c r="A67" s="18" t="str">
        <f>HYPERLINK("https://www.3gpp.org/DynaReport/22105.htm","22.105")</f>
        <v>22.105</v>
      </c>
      <c r="B67" s="19" t="s">
        <v>17</v>
      </c>
      <c r="C67" s="19" t="s">
        <v>18</v>
      </c>
      <c r="D67" s="20" t="s">
        <v>19</v>
      </c>
      <c r="E67" s="19" t="s">
        <v>25</v>
      </c>
      <c r="F67"/>
    </row>
    <row r="68" spans="1:6" x14ac:dyDescent="0.25">
      <c r="A68" s="18" t="str">
        <f>HYPERLINK("https://www.3gpp.org/DynaReport/22119.htm","22.119")</f>
        <v>22.119</v>
      </c>
      <c r="B68" s="19" t="s">
        <v>17</v>
      </c>
      <c r="C68" s="19" t="s">
        <v>18</v>
      </c>
      <c r="D68" s="20" t="s">
        <v>19</v>
      </c>
      <c r="E68" s="19" t="s">
        <v>25</v>
      </c>
      <c r="F68"/>
    </row>
    <row r="69" spans="1:6" x14ac:dyDescent="0.25">
      <c r="A69" s="18" t="str">
        <f>HYPERLINK("https://www.3gpp.org/DynaReport/22129.htm","22.129")</f>
        <v>22.129</v>
      </c>
      <c r="B69" s="19" t="s">
        <v>17</v>
      </c>
      <c r="C69" s="19" t="s">
        <v>18</v>
      </c>
      <c r="D69" s="20" t="s">
        <v>19</v>
      </c>
      <c r="E69" s="19" t="s">
        <v>25</v>
      </c>
      <c r="F69"/>
    </row>
    <row r="70" spans="1:6" x14ac:dyDescent="0.25">
      <c r="A70" s="18" t="str">
        <f>HYPERLINK("https://www.3gpp.org/DynaReport/22135.htm","22.135")</f>
        <v>22.135</v>
      </c>
      <c r="B70" s="19" t="s">
        <v>17</v>
      </c>
      <c r="C70" s="19" t="s">
        <v>18</v>
      </c>
      <c r="D70" s="20" t="s">
        <v>19</v>
      </c>
      <c r="E70" s="19" t="s">
        <v>25</v>
      </c>
      <c r="F70"/>
    </row>
    <row r="71" spans="1:6" x14ac:dyDescent="0.25">
      <c r="A71" s="18" t="str">
        <f>HYPERLINK("https://www.3gpp.org/DynaReport/22140.htm","22.140")</f>
        <v>22.140</v>
      </c>
      <c r="B71" s="19" t="s">
        <v>17</v>
      </c>
      <c r="C71" s="19" t="s">
        <v>18</v>
      </c>
      <c r="D71" s="20" t="s">
        <v>19</v>
      </c>
      <c r="E71" s="19" t="s">
        <v>25</v>
      </c>
      <c r="F71"/>
    </row>
    <row r="72" spans="1:6" x14ac:dyDescent="0.25">
      <c r="A72" s="18" t="str">
        <f>HYPERLINK("https://www.3gpp.org/DynaReport/22141.htm","22.141")</f>
        <v>22.141</v>
      </c>
      <c r="B72" s="19" t="s">
        <v>17</v>
      </c>
      <c r="C72" s="19" t="s">
        <v>18</v>
      </c>
      <c r="D72" s="20" t="s">
        <v>19</v>
      </c>
      <c r="E72" s="19" t="s">
        <v>25</v>
      </c>
      <c r="F72"/>
    </row>
    <row r="73" spans="1:6" x14ac:dyDescent="0.25">
      <c r="A73" s="18" t="str">
        <f>HYPERLINK("https://www.3gpp.org/DynaReport/22142.htm","22.142")</f>
        <v>22.142</v>
      </c>
      <c r="B73" s="19" t="s">
        <v>17</v>
      </c>
      <c r="C73" s="19" t="s">
        <v>18</v>
      </c>
      <c r="D73" s="20" t="s">
        <v>19</v>
      </c>
      <c r="E73" s="19" t="s">
        <v>25</v>
      </c>
      <c r="F73"/>
    </row>
    <row r="74" spans="1:6" x14ac:dyDescent="0.25">
      <c r="A74" s="18" t="str">
        <f>HYPERLINK("https://www.3gpp.org/DynaReport/22146.htm","22.146")</f>
        <v>22.146</v>
      </c>
      <c r="B74" s="19" t="s">
        <v>17</v>
      </c>
      <c r="C74" s="19" t="s">
        <v>18</v>
      </c>
      <c r="D74" s="20" t="s">
        <v>19</v>
      </c>
      <c r="E74" s="19" t="s">
        <v>25</v>
      </c>
      <c r="F74"/>
    </row>
    <row r="75" spans="1:6" x14ac:dyDescent="0.25">
      <c r="A75" s="18" t="str">
        <f>HYPERLINK("https://www.3gpp.org/DynaReport/22173.htm","22.173")</f>
        <v>22.173</v>
      </c>
      <c r="B75" s="19" t="s">
        <v>17</v>
      </c>
      <c r="C75" s="19" t="s">
        <v>18</v>
      </c>
      <c r="D75" s="20" t="s">
        <v>19</v>
      </c>
      <c r="E75" s="19" t="s">
        <v>25</v>
      </c>
      <c r="F75"/>
    </row>
    <row r="76" spans="1:6" x14ac:dyDescent="0.25">
      <c r="A76" s="18" t="str">
        <f>HYPERLINK("https://www.3gpp.org/DynaReport/22173.htm","22.173")</f>
        <v>22.173</v>
      </c>
      <c r="B76" s="19" t="s">
        <v>22</v>
      </c>
      <c r="C76" s="19" t="s">
        <v>29</v>
      </c>
      <c r="D76" s="20" t="s">
        <v>19</v>
      </c>
      <c r="E76" s="19" t="s">
        <v>25</v>
      </c>
      <c r="F76"/>
    </row>
    <row r="77" spans="1:6" x14ac:dyDescent="0.25">
      <c r="A77" s="18" t="str">
        <f>HYPERLINK("https://www.3gpp.org/DynaReport/22174.htm","22.174")</f>
        <v>22.174</v>
      </c>
      <c r="B77" s="19" t="s">
        <v>17</v>
      </c>
      <c r="C77" s="19" t="s">
        <v>18</v>
      </c>
      <c r="D77" s="20" t="s">
        <v>19</v>
      </c>
      <c r="E77" s="19" t="s">
        <v>25</v>
      </c>
      <c r="F77"/>
    </row>
    <row r="78" spans="1:6" x14ac:dyDescent="0.25">
      <c r="A78" s="18" t="str">
        <f>HYPERLINK("https://www.3gpp.org/DynaReport/22182.htm","22.182")</f>
        <v>22.182</v>
      </c>
      <c r="B78" s="19" t="s">
        <v>17</v>
      </c>
      <c r="C78" s="19" t="s">
        <v>18</v>
      </c>
      <c r="D78" s="20" t="s">
        <v>19</v>
      </c>
      <c r="E78" s="19" t="s">
        <v>25</v>
      </c>
      <c r="F78"/>
    </row>
    <row r="79" spans="1:6" x14ac:dyDescent="0.25">
      <c r="A79" s="18" t="str">
        <f>HYPERLINK("https://www.3gpp.org/DynaReport/22183.htm","22.183")</f>
        <v>22.183</v>
      </c>
      <c r="B79" s="19" t="s">
        <v>17</v>
      </c>
      <c r="C79" s="19" t="s">
        <v>18</v>
      </c>
      <c r="D79" s="20" t="s">
        <v>19</v>
      </c>
      <c r="E79" s="19" t="s">
        <v>25</v>
      </c>
      <c r="F79"/>
    </row>
    <row r="80" spans="1:6" x14ac:dyDescent="0.25">
      <c r="A80" s="18" t="str">
        <f>HYPERLINK("https://www.3gpp.org/DynaReport/22185.htm","22.185")</f>
        <v>22.185</v>
      </c>
      <c r="B80" s="19" t="s">
        <v>17</v>
      </c>
      <c r="C80" s="19" t="s">
        <v>18</v>
      </c>
      <c r="D80" s="20" t="s">
        <v>19</v>
      </c>
      <c r="E80" s="19" t="s">
        <v>25</v>
      </c>
      <c r="F80"/>
    </row>
    <row r="81" spans="1:6" x14ac:dyDescent="0.25">
      <c r="A81" s="18" t="str">
        <f>HYPERLINK("https://www.3gpp.org/DynaReport/22186.htm","22.186")</f>
        <v>22.186</v>
      </c>
      <c r="B81" s="19" t="s">
        <v>17</v>
      </c>
      <c r="C81" s="19" t="s">
        <v>18</v>
      </c>
      <c r="D81" s="20" t="s">
        <v>19</v>
      </c>
      <c r="E81" s="19" t="s">
        <v>25</v>
      </c>
      <c r="F81"/>
    </row>
    <row r="82" spans="1:6" x14ac:dyDescent="0.25">
      <c r="A82" s="18" t="str">
        <f>HYPERLINK("https://www.3gpp.org/DynaReport/22220.htm","22.220")</f>
        <v>22.220</v>
      </c>
      <c r="B82" s="19" t="s">
        <v>17</v>
      </c>
      <c r="C82" s="19" t="s">
        <v>18</v>
      </c>
      <c r="D82" s="20" t="s">
        <v>19</v>
      </c>
      <c r="E82" s="19" t="s">
        <v>25</v>
      </c>
      <c r="F82"/>
    </row>
    <row r="83" spans="1:6" x14ac:dyDescent="0.25">
      <c r="A83" s="18" t="str">
        <f>HYPERLINK("https://www.3gpp.org/DynaReport/22226.htm","22.226")</f>
        <v>22.226</v>
      </c>
      <c r="B83" s="19" t="s">
        <v>17</v>
      </c>
      <c r="C83" s="19" t="s">
        <v>18</v>
      </c>
      <c r="D83" s="20" t="s">
        <v>19</v>
      </c>
      <c r="E83" s="19" t="s">
        <v>25</v>
      </c>
      <c r="F83"/>
    </row>
    <row r="84" spans="1:6" x14ac:dyDescent="0.25">
      <c r="A84" s="18" t="str">
        <f>HYPERLINK("https://www.3gpp.org/DynaReport/22228.htm","22.228")</f>
        <v>22.228</v>
      </c>
      <c r="B84" s="19" t="s">
        <v>17</v>
      </c>
      <c r="C84" s="19" t="s">
        <v>18</v>
      </c>
      <c r="D84" s="20" t="s">
        <v>19</v>
      </c>
      <c r="E84" s="19" t="s">
        <v>25</v>
      </c>
      <c r="F84"/>
    </row>
    <row r="85" spans="1:6" x14ac:dyDescent="0.25">
      <c r="A85" s="18" t="str">
        <f>HYPERLINK("https://www.3gpp.org/DynaReport/22233.htm","22.233")</f>
        <v>22.233</v>
      </c>
      <c r="B85" s="19" t="s">
        <v>17</v>
      </c>
      <c r="C85" s="19" t="s">
        <v>18</v>
      </c>
      <c r="D85" s="20" t="s">
        <v>19</v>
      </c>
      <c r="E85" s="19" t="s">
        <v>25</v>
      </c>
      <c r="F85"/>
    </row>
    <row r="86" spans="1:6" x14ac:dyDescent="0.25">
      <c r="A86" s="18" t="str">
        <f>HYPERLINK("https://www.3gpp.org/DynaReport/22240.htm","22.240")</f>
        <v>22.240</v>
      </c>
      <c r="B86" s="19" t="s">
        <v>17</v>
      </c>
      <c r="C86" s="19" t="s">
        <v>18</v>
      </c>
      <c r="D86" s="20" t="s">
        <v>19</v>
      </c>
      <c r="E86" s="19" t="s">
        <v>25</v>
      </c>
      <c r="F86"/>
    </row>
    <row r="87" spans="1:6" x14ac:dyDescent="0.25">
      <c r="A87" s="18" t="str">
        <f>HYPERLINK("https://www.3gpp.org/DynaReport/22242.htm","22.242")</f>
        <v>22.242</v>
      </c>
      <c r="B87" s="19" t="s">
        <v>17</v>
      </c>
      <c r="C87" s="19" t="s">
        <v>18</v>
      </c>
      <c r="D87" s="20" t="s">
        <v>19</v>
      </c>
      <c r="E87" s="19" t="s">
        <v>25</v>
      </c>
      <c r="F87"/>
    </row>
    <row r="88" spans="1:6" x14ac:dyDescent="0.25">
      <c r="A88" s="18" t="str">
        <f>HYPERLINK("https://www.3gpp.org/DynaReport/22243.htm","22.243")</f>
        <v>22.243</v>
      </c>
      <c r="B88" s="19" t="s">
        <v>17</v>
      </c>
      <c r="C88" s="19" t="s">
        <v>18</v>
      </c>
      <c r="D88" s="20" t="s">
        <v>19</v>
      </c>
      <c r="E88" s="19" t="s">
        <v>25</v>
      </c>
      <c r="F88"/>
    </row>
    <row r="89" spans="1:6" x14ac:dyDescent="0.25">
      <c r="A89" s="18" t="str">
        <f>HYPERLINK("https://www.3gpp.org/DynaReport/22246.htm","22.246")</f>
        <v>22.246</v>
      </c>
      <c r="B89" s="19" t="s">
        <v>17</v>
      </c>
      <c r="C89" s="19" t="s">
        <v>18</v>
      </c>
      <c r="D89" s="20" t="s">
        <v>19</v>
      </c>
      <c r="E89" s="19" t="s">
        <v>25</v>
      </c>
      <c r="F89"/>
    </row>
    <row r="90" spans="1:6" x14ac:dyDescent="0.25">
      <c r="A90" s="18" t="str">
        <f>HYPERLINK("https://www.3gpp.org/DynaReport/22250.htm","22.250")</f>
        <v>22.250</v>
      </c>
      <c r="B90" s="19" t="s">
        <v>17</v>
      </c>
      <c r="C90" s="19" t="s">
        <v>18</v>
      </c>
      <c r="D90" s="20" t="s">
        <v>19</v>
      </c>
      <c r="E90" s="19" t="s">
        <v>25</v>
      </c>
      <c r="F90"/>
    </row>
    <row r="91" spans="1:6" x14ac:dyDescent="0.25">
      <c r="A91" s="18" t="str">
        <f>HYPERLINK("https://www.3gpp.org/DynaReport/22259.htm","22.259")</f>
        <v>22.259</v>
      </c>
      <c r="B91" s="19" t="s">
        <v>17</v>
      </c>
      <c r="C91" s="19" t="s">
        <v>18</v>
      </c>
      <c r="D91" s="20" t="s">
        <v>19</v>
      </c>
      <c r="E91" s="19" t="s">
        <v>25</v>
      </c>
      <c r="F91"/>
    </row>
    <row r="92" spans="1:6" x14ac:dyDescent="0.25">
      <c r="A92" s="18" t="str">
        <f>HYPERLINK("https://www.3gpp.org/DynaReport/22261.htm","22.261")</f>
        <v>22.261</v>
      </c>
      <c r="B92" s="19" t="s">
        <v>17</v>
      </c>
      <c r="C92" s="19" t="s">
        <v>30</v>
      </c>
      <c r="D92" s="20" t="s">
        <v>19</v>
      </c>
      <c r="E92" s="19" t="s">
        <v>25</v>
      </c>
      <c r="F92"/>
    </row>
    <row r="93" spans="1:6" x14ac:dyDescent="0.25">
      <c r="A93" s="18" t="str">
        <f>HYPERLINK("https://www.3gpp.org/DynaReport/22261.htm","22.261")</f>
        <v>22.261</v>
      </c>
      <c r="B93" s="19" t="s">
        <v>22</v>
      </c>
      <c r="C93" s="19" t="s">
        <v>31</v>
      </c>
      <c r="D93" s="20" t="s">
        <v>19</v>
      </c>
      <c r="E93" s="19" t="s">
        <v>25</v>
      </c>
      <c r="F93"/>
    </row>
    <row r="94" spans="1:6" x14ac:dyDescent="0.25">
      <c r="A94" s="18" t="str">
        <f>HYPERLINK("https://www.3gpp.org/DynaReport/22262.htm","22.262")</f>
        <v>22.262</v>
      </c>
      <c r="B94" s="19" t="s">
        <v>17</v>
      </c>
      <c r="C94" s="19" t="s">
        <v>18</v>
      </c>
      <c r="D94" s="20" t="s">
        <v>19</v>
      </c>
      <c r="E94" s="19" t="s">
        <v>25</v>
      </c>
      <c r="F94"/>
    </row>
    <row r="95" spans="1:6" x14ac:dyDescent="0.25">
      <c r="A95" s="18" t="str">
        <f>HYPERLINK("https://www.3gpp.org/DynaReport/22263.htm","22.263")</f>
        <v>22.263</v>
      </c>
      <c r="B95" s="19" t="s">
        <v>17</v>
      </c>
      <c r="C95" s="19" t="s">
        <v>18</v>
      </c>
      <c r="D95" s="20" t="s">
        <v>19</v>
      </c>
      <c r="E95" s="19" t="s">
        <v>25</v>
      </c>
      <c r="F95"/>
    </row>
    <row r="96" spans="1:6" x14ac:dyDescent="0.25">
      <c r="A96" s="18" t="str">
        <f>HYPERLINK("https://www.3gpp.org/DynaReport/22278.htm","22.278")</f>
        <v>22.278</v>
      </c>
      <c r="B96" s="19" t="s">
        <v>17</v>
      </c>
      <c r="C96" s="19" t="s">
        <v>18</v>
      </c>
      <c r="D96" s="20" t="s">
        <v>19</v>
      </c>
      <c r="E96" s="19" t="s">
        <v>25</v>
      </c>
      <c r="F96"/>
    </row>
    <row r="97" spans="1:6" x14ac:dyDescent="0.25">
      <c r="A97" s="18" t="str">
        <f>HYPERLINK("https://www.3gpp.org/DynaReport/22279.htm","22.279")</f>
        <v>22.279</v>
      </c>
      <c r="B97" s="19" t="s">
        <v>17</v>
      </c>
      <c r="C97" s="19" t="s">
        <v>18</v>
      </c>
      <c r="D97" s="20" t="s">
        <v>19</v>
      </c>
      <c r="E97" s="19" t="s">
        <v>25</v>
      </c>
      <c r="F97"/>
    </row>
    <row r="98" spans="1:6" x14ac:dyDescent="0.25">
      <c r="A98" s="18" t="str">
        <f>HYPERLINK("https://www.3gpp.org/DynaReport/22280.htm","22.280")</f>
        <v>22.280</v>
      </c>
      <c r="B98" s="19" t="s">
        <v>22</v>
      </c>
      <c r="C98" s="19" t="s">
        <v>32</v>
      </c>
      <c r="D98" s="20" t="s">
        <v>19</v>
      </c>
      <c r="E98" s="19" t="s">
        <v>25</v>
      </c>
      <c r="F98"/>
    </row>
    <row r="99" spans="1:6" x14ac:dyDescent="0.25">
      <c r="A99" s="18" t="str">
        <f>HYPERLINK("https://www.3gpp.org/DynaReport/22281.htm","22.281")</f>
        <v>22.281</v>
      </c>
      <c r="B99" s="19" t="s">
        <v>17</v>
      </c>
      <c r="C99" s="19" t="s">
        <v>18</v>
      </c>
      <c r="D99" s="20" t="s">
        <v>19</v>
      </c>
      <c r="E99" s="19" t="s">
        <v>25</v>
      </c>
      <c r="F99"/>
    </row>
    <row r="100" spans="1:6" x14ac:dyDescent="0.25">
      <c r="A100" s="18" t="str">
        <f>HYPERLINK("https://www.3gpp.org/DynaReport/22282.htm","22.282")</f>
        <v>22.282</v>
      </c>
      <c r="B100" s="19" t="s">
        <v>17</v>
      </c>
      <c r="C100" s="19" t="s">
        <v>18</v>
      </c>
      <c r="D100" s="20" t="s">
        <v>19</v>
      </c>
      <c r="E100" s="19" t="s">
        <v>25</v>
      </c>
      <c r="F100"/>
    </row>
    <row r="101" spans="1:6" x14ac:dyDescent="0.25">
      <c r="A101" s="18" t="str">
        <f>HYPERLINK("https://www.3gpp.org/DynaReport/22289.htm","22.289")</f>
        <v>22.289</v>
      </c>
      <c r="B101" s="19" t="s">
        <v>17</v>
      </c>
      <c r="C101" s="19" t="s">
        <v>18</v>
      </c>
      <c r="D101" s="20" t="s">
        <v>19</v>
      </c>
      <c r="E101" s="19" t="s">
        <v>25</v>
      </c>
      <c r="F101"/>
    </row>
    <row r="102" spans="1:6" x14ac:dyDescent="0.25">
      <c r="A102" s="18" t="str">
        <f>HYPERLINK("https://www.3gpp.org/DynaReport/22340.htm","22.340")</f>
        <v>22.340</v>
      </c>
      <c r="B102" s="19" t="s">
        <v>17</v>
      </c>
      <c r="C102" s="19" t="s">
        <v>18</v>
      </c>
      <c r="D102" s="20" t="s">
        <v>19</v>
      </c>
      <c r="E102" s="19" t="s">
        <v>25</v>
      </c>
      <c r="F102"/>
    </row>
    <row r="103" spans="1:6" x14ac:dyDescent="0.25">
      <c r="A103" s="18" t="str">
        <f>HYPERLINK("https://www.3gpp.org/DynaReport/22346.htm","22.346")</f>
        <v>22.346</v>
      </c>
      <c r="B103" s="19" t="s">
        <v>17</v>
      </c>
      <c r="C103" s="19" t="s">
        <v>18</v>
      </c>
      <c r="D103" s="20" t="s">
        <v>19</v>
      </c>
      <c r="E103" s="19" t="s">
        <v>25</v>
      </c>
      <c r="F103"/>
    </row>
    <row r="104" spans="1:6" x14ac:dyDescent="0.25">
      <c r="A104" s="18" t="str">
        <f>HYPERLINK("https://www.3gpp.org/DynaReport/22368.htm","22.368")</f>
        <v>22.368</v>
      </c>
      <c r="B104" s="19" t="s">
        <v>17</v>
      </c>
      <c r="C104" s="19" t="s">
        <v>18</v>
      </c>
      <c r="D104" s="20" t="s">
        <v>19</v>
      </c>
      <c r="E104" s="19" t="s">
        <v>25</v>
      </c>
      <c r="F104"/>
    </row>
    <row r="105" spans="1:6" x14ac:dyDescent="0.25">
      <c r="A105" s="18" t="str">
        <f>HYPERLINK("https://www.3gpp.org/DynaReport/22468.htm","22.468")</f>
        <v>22.468</v>
      </c>
      <c r="B105" s="19" t="s">
        <v>17</v>
      </c>
      <c r="C105" s="19" t="s">
        <v>18</v>
      </c>
      <c r="D105" s="20" t="s">
        <v>19</v>
      </c>
      <c r="E105" s="19" t="s">
        <v>25</v>
      </c>
      <c r="F105"/>
    </row>
    <row r="106" spans="1:6" x14ac:dyDescent="0.25">
      <c r="A106" s="18" t="str">
        <f>HYPERLINK("https://www.3gpp.org/DynaReport/22519.htm","22.519")</f>
        <v>22.519</v>
      </c>
      <c r="B106" s="19" t="s">
        <v>17</v>
      </c>
      <c r="C106" s="19" t="s">
        <v>18</v>
      </c>
      <c r="D106" s="20" t="s">
        <v>19</v>
      </c>
      <c r="E106" s="19" t="s">
        <v>25</v>
      </c>
      <c r="F106"/>
    </row>
    <row r="107" spans="1:6" x14ac:dyDescent="0.25">
      <c r="A107" s="18" t="str">
        <f>HYPERLINK("https://www.3gpp.org/DynaReport/22903.htm","22.903")</f>
        <v>22.903</v>
      </c>
      <c r="B107" s="19" t="s">
        <v>17</v>
      </c>
      <c r="C107" s="19" t="s">
        <v>18</v>
      </c>
      <c r="D107" s="20" t="s">
        <v>19</v>
      </c>
      <c r="E107" s="19" t="s">
        <v>25</v>
      </c>
      <c r="F107"/>
    </row>
    <row r="108" spans="1:6" x14ac:dyDescent="0.25">
      <c r="A108" s="18" t="str">
        <f>HYPERLINK("https://www.3gpp.org/DynaReport/22904.htm","22.904")</f>
        <v>22.904</v>
      </c>
      <c r="B108" s="19" t="s">
        <v>17</v>
      </c>
      <c r="C108" s="19" t="s">
        <v>18</v>
      </c>
      <c r="D108" s="20" t="s">
        <v>19</v>
      </c>
      <c r="E108" s="19" t="s">
        <v>25</v>
      </c>
      <c r="F108"/>
    </row>
    <row r="109" spans="1:6" x14ac:dyDescent="0.25">
      <c r="A109" s="18" t="str">
        <f>HYPERLINK("https://www.3gpp.org/DynaReport/22906.htm","22.906")</f>
        <v>22.906</v>
      </c>
      <c r="B109" s="19" t="s">
        <v>17</v>
      </c>
      <c r="C109" s="19" t="s">
        <v>18</v>
      </c>
      <c r="D109" s="20" t="s">
        <v>19</v>
      </c>
      <c r="E109" s="19" t="s">
        <v>25</v>
      </c>
      <c r="F109"/>
    </row>
    <row r="110" spans="1:6" x14ac:dyDescent="0.25">
      <c r="A110" s="18" t="str">
        <f>HYPERLINK("https://www.3gpp.org/DynaReport/22908.htm","22.908")</f>
        <v>22.908</v>
      </c>
      <c r="B110" s="19" t="s">
        <v>17</v>
      </c>
      <c r="C110" s="19" t="s">
        <v>18</v>
      </c>
      <c r="D110" s="20" t="s">
        <v>19</v>
      </c>
      <c r="E110" s="19" t="s">
        <v>25</v>
      </c>
      <c r="F110"/>
    </row>
    <row r="111" spans="1:6" x14ac:dyDescent="0.25">
      <c r="A111" s="18" t="str">
        <f>HYPERLINK("https://www.3gpp.org/DynaReport/22912.htm","22.912")</f>
        <v>22.912</v>
      </c>
      <c r="B111" s="19" t="s">
        <v>17</v>
      </c>
      <c r="C111" s="19" t="s">
        <v>18</v>
      </c>
      <c r="D111" s="20" t="s">
        <v>19</v>
      </c>
      <c r="E111" s="19" t="s">
        <v>25</v>
      </c>
      <c r="F111"/>
    </row>
    <row r="112" spans="1:6" x14ac:dyDescent="0.25">
      <c r="A112" s="18" t="str">
        <f>HYPERLINK("https://www.3gpp.org/DynaReport/22926.htm","22.926")</f>
        <v>22.926</v>
      </c>
      <c r="B112" s="19" t="s">
        <v>17</v>
      </c>
      <c r="C112" s="19" t="s">
        <v>18</v>
      </c>
      <c r="D112" s="20" t="s">
        <v>19</v>
      </c>
      <c r="E112" s="19" t="s">
        <v>25</v>
      </c>
      <c r="F112"/>
    </row>
    <row r="113" spans="1:6" x14ac:dyDescent="0.25">
      <c r="A113" s="18" t="str">
        <f>HYPERLINK("https://www.3gpp.org/DynaReport/22936.htm","22.936")</f>
        <v>22.936</v>
      </c>
      <c r="B113" s="19" t="s">
        <v>17</v>
      </c>
      <c r="C113" s="19" t="s">
        <v>18</v>
      </c>
      <c r="D113" s="20" t="s">
        <v>19</v>
      </c>
      <c r="E113" s="19" t="s">
        <v>25</v>
      </c>
      <c r="F113"/>
    </row>
    <row r="114" spans="1:6" x14ac:dyDescent="0.25">
      <c r="A114" s="18" t="str">
        <f>HYPERLINK("https://www.3gpp.org/DynaReport/22940.htm","22.940")</f>
        <v>22.940</v>
      </c>
      <c r="B114" s="19" t="s">
        <v>17</v>
      </c>
      <c r="C114" s="19" t="s">
        <v>18</v>
      </c>
      <c r="D114" s="20" t="s">
        <v>19</v>
      </c>
      <c r="E114" s="19" t="s">
        <v>25</v>
      </c>
      <c r="F114"/>
    </row>
    <row r="115" spans="1:6" x14ac:dyDescent="0.25">
      <c r="A115" s="18" t="str">
        <f>HYPERLINK("https://www.3gpp.org/DynaReport/22942.htm","22.942")</f>
        <v>22.942</v>
      </c>
      <c r="B115" s="19" t="s">
        <v>17</v>
      </c>
      <c r="C115" s="19" t="s">
        <v>18</v>
      </c>
      <c r="D115" s="20" t="s">
        <v>19</v>
      </c>
      <c r="E115" s="19" t="s">
        <v>25</v>
      </c>
      <c r="F115"/>
    </row>
    <row r="116" spans="1:6" x14ac:dyDescent="0.25">
      <c r="A116" s="18" t="str">
        <f>HYPERLINK("https://www.3gpp.org/DynaReport/22944.htm","22.944")</f>
        <v>22.944</v>
      </c>
      <c r="B116" s="19" t="s">
        <v>17</v>
      </c>
      <c r="C116" s="19" t="s">
        <v>18</v>
      </c>
      <c r="D116" s="20" t="s">
        <v>19</v>
      </c>
      <c r="E116" s="19" t="s">
        <v>25</v>
      </c>
      <c r="F116"/>
    </row>
    <row r="117" spans="1:6" x14ac:dyDescent="0.25">
      <c r="A117" s="18" t="str">
        <f>HYPERLINK("https://www.3gpp.org/DynaReport/22947.htm","22.947")</f>
        <v>22.947</v>
      </c>
      <c r="B117" s="19" t="s">
        <v>17</v>
      </c>
      <c r="C117" s="19" t="s">
        <v>18</v>
      </c>
      <c r="D117" s="20" t="s">
        <v>19</v>
      </c>
      <c r="E117" s="19" t="s">
        <v>25</v>
      </c>
      <c r="F117"/>
    </row>
    <row r="118" spans="1:6" x14ac:dyDescent="0.25">
      <c r="A118" s="18" t="str">
        <f>HYPERLINK("https://www.3gpp.org/DynaReport/22948.htm","22.948")</f>
        <v>22.948</v>
      </c>
      <c r="B118" s="19" t="s">
        <v>17</v>
      </c>
      <c r="C118" s="19" t="s">
        <v>18</v>
      </c>
      <c r="D118" s="20" t="s">
        <v>19</v>
      </c>
      <c r="E118" s="19" t="s">
        <v>25</v>
      </c>
      <c r="F118"/>
    </row>
    <row r="119" spans="1:6" x14ac:dyDescent="0.25">
      <c r="A119" s="18" t="str">
        <f>HYPERLINK("https://www.3gpp.org/DynaReport/22949.htm","22.949")</f>
        <v>22.949</v>
      </c>
      <c r="B119" s="19" t="s">
        <v>17</v>
      </c>
      <c r="C119" s="19" t="s">
        <v>18</v>
      </c>
      <c r="D119" s="20" t="s">
        <v>19</v>
      </c>
      <c r="E119" s="19" t="s">
        <v>25</v>
      </c>
      <c r="F119"/>
    </row>
    <row r="120" spans="1:6" x14ac:dyDescent="0.25">
      <c r="A120" s="18" t="str">
        <f>HYPERLINK("https://www.3gpp.org/DynaReport/22950.htm","22.950")</f>
        <v>22.950</v>
      </c>
      <c r="B120" s="19" t="s">
        <v>17</v>
      </c>
      <c r="C120" s="19" t="s">
        <v>18</v>
      </c>
      <c r="D120" s="20" t="s">
        <v>19</v>
      </c>
      <c r="E120" s="19" t="s">
        <v>25</v>
      </c>
      <c r="F120"/>
    </row>
    <row r="121" spans="1:6" x14ac:dyDescent="0.25">
      <c r="A121" s="18" t="str">
        <f>HYPERLINK("https://www.3gpp.org/DynaReport/22951.htm","22.951")</f>
        <v>22.951</v>
      </c>
      <c r="B121" s="19" t="s">
        <v>17</v>
      </c>
      <c r="C121" s="19" t="s">
        <v>18</v>
      </c>
      <c r="D121" s="20" t="s">
        <v>19</v>
      </c>
      <c r="E121" s="19" t="s">
        <v>25</v>
      </c>
      <c r="F121"/>
    </row>
    <row r="122" spans="1:6" x14ac:dyDescent="0.25">
      <c r="A122" s="18" t="str">
        <f>HYPERLINK("https://www.3gpp.org/DynaReport/22952.htm","22.952")</f>
        <v>22.952</v>
      </c>
      <c r="B122" s="19" t="s">
        <v>17</v>
      </c>
      <c r="C122" s="19" t="s">
        <v>18</v>
      </c>
      <c r="D122" s="20" t="s">
        <v>19</v>
      </c>
      <c r="E122" s="19" t="s">
        <v>25</v>
      </c>
      <c r="F122"/>
    </row>
    <row r="123" spans="1:6" x14ac:dyDescent="0.25">
      <c r="A123" s="18" t="str">
        <f>HYPERLINK("https://www.3gpp.org/DynaReport/22953.htm","22.953")</f>
        <v>22.953</v>
      </c>
      <c r="B123" s="19" t="s">
        <v>17</v>
      </c>
      <c r="C123" s="19" t="s">
        <v>18</v>
      </c>
      <c r="D123" s="20" t="s">
        <v>19</v>
      </c>
      <c r="E123" s="19" t="s">
        <v>25</v>
      </c>
      <c r="F123"/>
    </row>
    <row r="124" spans="1:6" x14ac:dyDescent="0.25">
      <c r="A124" s="18" t="str">
        <f>HYPERLINK("https://www.3gpp.org/DynaReport/22967.htm","22.967")</f>
        <v>22.967</v>
      </c>
      <c r="B124" s="19" t="s">
        <v>17</v>
      </c>
      <c r="C124" s="19" t="s">
        <v>18</v>
      </c>
      <c r="D124" s="20" t="s">
        <v>19</v>
      </c>
      <c r="E124" s="19" t="s">
        <v>25</v>
      </c>
      <c r="F124"/>
    </row>
    <row r="125" spans="1:6" x14ac:dyDescent="0.25">
      <c r="A125" s="18" t="str">
        <f>HYPERLINK("https://www.3gpp.org/DynaReport/22968.htm","22.968")</f>
        <v>22.968</v>
      </c>
      <c r="B125" s="19" t="s">
        <v>17</v>
      </c>
      <c r="C125" s="19" t="s">
        <v>18</v>
      </c>
      <c r="D125" s="20" t="s">
        <v>19</v>
      </c>
      <c r="E125" s="19" t="s">
        <v>25</v>
      </c>
      <c r="F125"/>
    </row>
    <row r="126" spans="1:6" x14ac:dyDescent="0.25">
      <c r="A126" s="18" t="str">
        <f>HYPERLINK("https://www.3gpp.org/DynaReport/22973.htm","22.973")</f>
        <v>22.973</v>
      </c>
      <c r="B126" s="19" t="s">
        <v>17</v>
      </c>
      <c r="C126" s="19" t="s">
        <v>18</v>
      </c>
      <c r="D126" s="20" t="s">
        <v>19</v>
      </c>
      <c r="E126" s="19" t="s">
        <v>25</v>
      </c>
      <c r="F126"/>
    </row>
    <row r="127" spans="1:6" x14ac:dyDescent="0.25">
      <c r="A127" s="18" t="str">
        <f>HYPERLINK("https://www.3gpp.org/DynaReport/22977.htm","22.977")</f>
        <v>22.977</v>
      </c>
      <c r="B127" s="19" t="s">
        <v>17</v>
      </c>
      <c r="C127" s="19" t="s">
        <v>18</v>
      </c>
      <c r="D127" s="20" t="s">
        <v>19</v>
      </c>
      <c r="E127" s="19" t="s">
        <v>25</v>
      </c>
      <c r="F127"/>
    </row>
    <row r="128" spans="1:6" x14ac:dyDescent="0.25">
      <c r="A128" s="18" t="str">
        <f>HYPERLINK("https://www.3gpp.org/DynaReport/22978.htm","22.978")</f>
        <v>22.978</v>
      </c>
      <c r="B128" s="19" t="s">
        <v>17</v>
      </c>
      <c r="C128" s="19" t="s">
        <v>18</v>
      </c>
      <c r="D128" s="20" t="s">
        <v>19</v>
      </c>
      <c r="E128" s="19" t="s">
        <v>25</v>
      </c>
      <c r="F128"/>
    </row>
    <row r="129" spans="1:6" x14ac:dyDescent="0.25">
      <c r="A129" s="18" t="str">
        <f>HYPERLINK("https://www.3gpp.org/DynaReport/22979.htm","22.979")</f>
        <v>22.979</v>
      </c>
      <c r="B129" s="19" t="s">
        <v>17</v>
      </c>
      <c r="C129" s="19" t="s">
        <v>18</v>
      </c>
      <c r="D129" s="20" t="s">
        <v>19</v>
      </c>
      <c r="E129" s="19" t="s">
        <v>25</v>
      </c>
      <c r="F129"/>
    </row>
    <row r="130" spans="1:6" x14ac:dyDescent="0.25">
      <c r="A130" s="18" t="str">
        <f>HYPERLINK("https://www.3gpp.org/DynaReport/22980.htm","22.980")</f>
        <v>22.980</v>
      </c>
      <c r="B130" s="19" t="s">
        <v>17</v>
      </c>
      <c r="C130" s="19" t="s">
        <v>18</v>
      </c>
      <c r="D130" s="20" t="s">
        <v>19</v>
      </c>
      <c r="E130" s="19" t="s">
        <v>25</v>
      </c>
      <c r="F130"/>
    </row>
    <row r="131" spans="1:6" x14ac:dyDescent="0.25">
      <c r="A131" s="18" t="str">
        <f>HYPERLINK("https://www.3gpp.org/DynaReport/22982.htm","22.982")</f>
        <v>22.982</v>
      </c>
      <c r="B131" s="19" t="s">
        <v>17</v>
      </c>
      <c r="C131" s="19" t="s">
        <v>18</v>
      </c>
      <c r="D131" s="20" t="s">
        <v>19</v>
      </c>
      <c r="E131" s="19" t="s">
        <v>25</v>
      </c>
      <c r="F131"/>
    </row>
    <row r="132" spans="1:6" x14ac:dyDescent="0.25">
      <c r="A132" s="18" t="str">
        <f>HYPERLINK("https://www.3gpp.org/DynaReport/22983.htm","22.983")</f>
        <v>22.983</v>
      </c>
      <c r="B132" s="19" t="s">
        <v>17</v>
      </c>
      <c r="C132" s="19" t="s">
        <v>18</v>
      </c>
      <c r="D132" s="20" t="s">
        <v>19</v>
      </c>
      <c r="E132" s="19" t="s">
        <v>25</v>
      </c>
      <c r="F132"/>
    </row>
    <row r="133" spans="1:6" x14ac:dyDescent="0.25">
      <c r="A133" s="18" t="str">
        <f>HYPERLINK("https://www.3gpp.org/DynaReport/22985.htm","22.985")</f>
        <v>22.985</v>
      </c>
      <c r="B133" s="19" t="s">
        <v>17</v>
      </c>
      <c r="C133" s="19" t="s">
        <v>18</v>
      </c>
      <c r="D133" s="20" t="s">
        <v>19</v>
      </c>
      <c r="E133" s="19" t="s">
        <v>25</v>
      </c>
      <c r="F133"/>
    </row>
    <row r="134" spans="1:6" x14ac:dyDescent="0.25">
      <c r="A134" s="18" t="str">
        <f>HYPERLINK("https://www.3gpp.org/DynaReport/22986.htm","22.986")</f>
        <v>22.986</v>
      </c>
      <c r="B134" s="19" t="s">
        <v>17</v>
      </c>
      <c r="C134" s="19" t="s">
        <v>18</v>
      </c>
      <c r="D134" s="20" t="s">
        <v>19</v>
      </c>
      <c r="E134" s="19" t="s">
        <v>25</v>
      </c>
      <c r="F134"/>
    </row>
    <row r="135" spans="1:6" x14ac:dyDescent="0.25">
      <c r="A135" s="18" t="str">
        <f>HYPERLINK("https://www.3gpp.org/DynaReport/22987.htm","22.987")</f>
        <v>22.987</v>
      </c>
      <c r="B135" s="19" t="s">
        <v>17</v>
      </c>
      <c r="C135" s="19" t="s">
        <v>18</v>
      </c>
      <c r="D135" s="20" t="s">
        <v>19</v>
      </c>
      <c r="E135" s="19" t="s">
        <v>25</v>
      </c>
      <c r="F135"/>
    </row>
    <row r="136" spans="1:6" x14ac:dyDescent="0.25">
      <c r="A136" s="18" t="str">
        <f>HYPERLINK("https://www.3gpp.org/DynaReport/22988.htm","22.988")</f>
        <v>22.988</v>
      </c>
      <c r="B136" s="19" t="s">
        <v>17</v>
      </c>
      <c r="C136" s="19" t="s">
        <v>18</v>
      </c>
      <c r="D136" s="20" t="s">
        <v>19</v>
      </c>
      <c r="E136" s="19" t="s">
        <v>25</v>
      </c>
      <c r="F136"/>
    </row>
    <row r="137" spans="1:6" x14ac:dyDescent="0.25">
      <c r="A137" s="18" t="str">
        <f>HYPERLINK("https://www.3gpp.org/DynaReport/22990.htm","22.990")</f>
        <v>22.990</v>
      </c>
      <c r="B137" s="19" t="s">
        <v>17</v>
      </c>
      <c r="C137" s="19" t="s">
        <v>18</v>
      </c>
      <c r="D137" s="20" t="s">
        <v>19</v>
      </c>
      <c r="E137" s="19" t="s">
        <v>25</v>
      </c>
      <c r="F137"/>
    </row>
    <row r="138" spans="1:6" x14ac:dyDescent="0.25">
      <c r="A138" s="18" t="str">
        <f>HYPERLINK("https://www.3gpp.org/DynaReport/23002.htm","23.002")</f>
        <v>23.002</v>
      </c>
      <c r="B138" s="19" t="s">
        <v>17</v>
      </c>
      <c r="C138" s="19" t="s">
        <v>18</v>
      </c>
      <c r="D138" s="20" t="s">
        <v>19</v>
      </c>
      <c r="E138" s="19" t="s">
        <v>33</v>
      </c>
      <c r="F138"/>
    </row>
    <row r="139" spans="1:6" x14ac:dyDescent="0.25">
      <c r="A139" s="18" t="str">
        <f>HYPERLINK("https://www.3gpp.org/DynaReport/23003.htm","23.003")</f>
        <v>23.003</v>
      </c>
      <c r="B139" s="19" t="s">
        <v>17</v>
      </c>
      <c r="C139" s="19" t="s">
        <v>34</v>
      </c>
      <c r="D139" s="20" t="s">
        <v>35</v>
      </c>
      <c r="E139" s="19" t="s">
        <v>36</v>
      </c>
      <c r="F139"/>
    </row>
    <row r="140" spans="1:6" x14ac:dyDescent="0.25">
      <c r="A140" s="18" t="str">
        <f>HYPERLINK("https://www.3gpp.org/DynaReport/23009.htm","23.009")</f>
        <v>23.009</v>
      </c>
      <c r="B140" s="19" t="s">
        <v>17</v>
      </c>
      <c r="C140" s="19" t="s">
        <v>18</v>
      </c>
      <c r="D140" s="20" t="s">
        <v>19</v>
      </c>
      <c r="E140" s="19" t="s">
        <v>36</v>
      </c>
      <c r="F140"/>
    </row>
    <row r="141" spans="1:6" x14ac:dyDescent="0.25">
      <c r="A141" s="18" t="str">
        <f>HYPERLINK("https://www.3gpp.org/DynaReport/23011.htm","23.011")</f>
        <v>23.011</v>
      </c>
      <c r="B141" s="19" t="s">
        <v>17</v>
      </c>
      <c r="C141" s="19" t="s">
        <v>18</v>
      </c>
      <c r="D141" s="20" t="s">
        <v>19</v>
      </c>
      <c r="E141" s="19" t="s">
        <v>36</v>
      </c>
      <c r="F141"/>
    </row>
    <row r="142" spans="1:6" x14ac:dyDescent="0.25">
      <c r="A142" s="18" t="str">
        <f>HYPERLINK("https://www.3gpp.org/DynaReport/23012.htm","23.012")</f>
        <v>23.012</v>
      </c>
      <c r="B142" s="19" t="s">
        <v>17</v>
      </c>
      <c r="C142" s="19" t="s">
        <v>18</v>
      </c>
      <c r="D142" s="20" t="s">
        <v>19</v>
      </c>
      <c r="E142" s="19" t="s">
        <v>36</v>
      </c>
      <c r="F142"/>
    </row>
    <row r="143" spans="1:6" x14ac:dyDescent="0.25">
      <c r="A143" s="18" t="str">
        <f>HYPERLINK("https://www.3gpp.org/DynaReport/23014.htm","23.014")</f>
        <v>23.014</v>
      </c>
      <c r="B143" s="19" t="s">
        <v>17</v>
      </c>
      <c r="C143" s="19" t="s">
        <v>18</v>
      </c>
      <c r="D143" s="20" t="s">
        <v>19</v>
      </c>
      <c r="E143" s="19" t="s">
        <v>37</v>
      </c>
      <c r="F143"/>
    </row>
    <row r="144" spans="1:6" x14ac:dyDescent="0.25">
      <c r="A144" s="18" t="str">
        <f>HYPERLINK("https://www.3gpp.org/DynaReport/23016.htm","23.016")</f>
        <v>23.016</v>
      </c>
      <c r="B144" s="19" t="s">
        <v>17</v>
      </c>
      <c r="C144" s="19" t="s">
        <v>18</v>
      </c>
      <c r="D144" s="20" t="s">
        <v>19</v>
      </c>
      <c r="E144" s="19" t="s">
        <v>36</v>
      </c>
      <c r="F144"/>
    </row>
    <row r="145" spans="1:6" x14ac:dyDescent="0.25">
      <c r="A145" s="18" t="str">
        <f>HYPERLINK("https://www.3gpp.org/DynaReport/23018.htm","23.018")</f>
        <v>23.018</v>
      </c>
      <c r="B145" s="19" t="s">
        <v>17</v>
      </c>
      <c r="C145" s="19" t="s">
        <v>18</v>
      </c>
      <c r="D145" s="20" t="s">
        <v>19</v>
      </c>
      <c r="E145" s="19" t="s">
        <v>36</v>
      </c>
      <c r="F145"/>
    </row>
    <row r="146" spans="1:6" x14ac:dyDescent="0.25">
      <c r="A146" s="18" t="str">
        <f>HYPERLINK("https://www.3gpp.org/DynaReport/23031.htm","23.031")</f>
        <v>23.031</v>
      </c>
      <c r="B146" s="19" t="s">
        <v>17</v>
      </c>
      <c r="C146" s="19" t="s">
        <v>18</v>
      </c>
      <c r="D146" s="20" t="s">
        <v>19</v>
      </c>
      <c r="E146" s="19" t="s">
        <v>27</v>
      </c>
      <c r="F146"/>
    </row>
    <row r="147" spans="1:6" x14ac:dyDescent="0.25">
      <c r="A147" s="18" t="str">
        <f>HYPERLINK("https://www.3gpp.org/DynaReport/23032.htm","23.032")</f>
        <v>23.032</v>
      </c>
      <c r="B147" s="19" t="s">
        <v>17</v>
      </c>
      <c r="C147" s="19" t="s">
        <v>18</v>
      </c>
      <c r="D147" s="20" t="s">
        <v>19</v>
      </c>
      <c r="E147" s="19" t="s">
        <v>33</v>
      </c>
      <c r="F147"/>
    </row>
    <row r="148" spans="1:6" x14ac:dyDescent="0.25">
      <c r="A148" s="18" t="str">
        <f>HYPERLINK("https://www.3gpp.org/DynaReport/23034.htm","23.034")</f>
        <v>23.034</v>
      </c>
      <c r="B148" s="19" t="s">
        <v>17</v>
      </c>
      <c r="C148" s="19" t="s">
        <v>18</v>
      </c>
      <c r="D148" s="20" t="s">
        <v>19</v>
      </c>
      <c r="E148" s="19" t="s">
        <v>37</v>
      </c>
      <c r="F148"/>
    </row>
    <row r="149" spans="1:6" x14ac:dyDescent="0.25">
      <c r="A149" s="18" t="str">
        <f>HYPERLINK("https://www.3gpp.org/DynaReport/23035.htm","23.035")</f>
        <v>23.035</v>
      </c>
      <c r="B149" s="19" t="s">
        <v>17</v>
      </c>
      <c r="C149" s="19" t="s">
        <v>18</v>
      </c>
      <c r="D149" s="20" t="s">
        <v>19</v>
      </c>
      <c r="E149" s="19" t="s">
        <v>27</v>
      </c>
      <c r="F149"/>
    </row>
    <row r="150" spans="1:6" x14ac:dyDescent="0.25">
      <c r="A150" s="18" t="str">
        <f>HYPERLINK("https://www.3gpp.org/DynaReport/23038.htm","23.038")</f>
        <v>23.038</v>
      </c>
      <c r="B150" s="19" t="s">
        <v>17</v>
      </c>
      <c r="C150" s="19" t="s">
        <v>18</v>
      </c>
      <c r="D150" s="20" t="s">
        <v>19</v>
      </c>
      <c r="E150" s="19" t="s">
        <v>37</v>
      </c>
      <c r="F150"/>
    </row>
    <row r="151" spans="1:6" x14ac:dyDescent="0.25">
      <c r="A151" s="18" t="str">
        <f>HYPERLINK("https://www.3gpp.org/DynaReport/23040.htm","23.040")</f>
        <v>23.040</v>
      </c>
      <c r="B151" s="19" t="s">
        <v>17</v>
      </c>
      <c r="C151" s="19" t="s">
        <v>18</v>
      </c>
      <c r="D151" s="20" t="s">
        <v>19</v>
      </c>
      <c r="E151" s="19" t="s">
        <v>37</v>
      </c>
      <c r="F151"/>
    </row>
    <row r="152" spans="1:6" x14ac:dyDescent="0.25">
      <c r="A152" s="18" t="str">
        <f>HYPERLINK("https://www.3gpp.org/DynaReport/23041.htm","23.041")</f>
        <v>23.041</v>
      </c>
      <c r="B152" s="19" t="s">
        <v>38</v>
      </c>
      <c r="C152" s="19" t="s">
        <v>39</v>
      </c>
      <c r="D152" s="20" t="s">
        <v>35</v>
      </c>
      <c r="E152" s="19" t="s">
        <v>37</v>
      </c>
      <c r="F152"/>
    </row>
    <row r="153" spans="1:6" x14ac:dyDescent="0.25">
      <c r="A153" s="18" t="str">
        <f>HYPERLINK("https://www.3gpp.org/DynaReport/23041.htm","23.041")</f>
        <v>23.041</v>
      </c>
      <c r="B153" s="19" t="s">
        <v>40</v>
      </c>
      <c r="C153" s="19" t="s">
        <v>41</v>
      </c>
      <c r="D153" s="20" t="s">
        <v>35</v>
      </c>
      <c r="E153" s="19" t="s">
        <v>37</v>
      </c>
      <c r="F153"/>
    </row>
    <row r="154" spans="1:6" x14ac:dyDescent="0.25">
      <c r="A154" s="18" t="str">
        <f>HYPERLINK("https://www.3gpp.org/DynaReport/23041.htm","23.041")</f>
        <v>23.041</v>
      </c>
      <c r="B154" s="19" t="s">
        <v>17</v>
      </c>
      <c r="C154" s="19" t="s">
        <v>42</v>
      </c>
      <c r="D154" s="20" t="s">
        <v>35</v>
      </c>
      <c r="E154" s="19" t="s">
        <v>37</v>
      </c>
      <c r="F154"/>
    </row>
    <row r="155" spans="1:6" x14ac:dyDescent="0.25">
      <c r="A155" s="18" t="str">
        <f>HYPERLINK("https://www.3gpp.org/DynaReport/23042.htm","23.042")</f>
        <v>23.042</v>
      </c>
      <c r="B155" s="19" t="s">
        <v>17</v>
      </c>
      <c r="C155" s="19" t="s">
        <v>18</v>
      </c>
      <c r="D155" s="20" t="s">
        <v>19</v>
      </c>
      <c r="E155" s="19" t="s">
        <v>37</v>
      </c>
      <c r="F155"/>
    </row>
    <row r="156" spans="1:6" x14ac:dyDescent="0.25">
      <c r="A156" s="18" t="str">
        <f>HYPERLINK("https://www.3gpp.org/DynaReport/23053.htm","23.053")</f>
        <v>23.053</v>
      </c>
      <c r="B156" s="19" t="s">
        <v>17</v>
      </c>
      <c r="C156" s="19" t="s">
        <v>18</v>
      </c>
      <c r="D156" s="20" t="s">
        <v>19</v>
      </c>
      <c r="E156" s="19" t="s">
        <v>28</v>
      </c>
      <c r="F156"/>
    </row>
    <row r="157" spans="1:6" x14ac:dyDescent="0.25">
      <c r="A157" s="18" t="str">
        <f>HYPERLINK("https://www.3gpp.org/DynaReport/23057.htm","23.057")</f>
        <v>23.057</v>
      </c>
      <c r="B157" s="19" t="s">
        <v>17</v>
      </c>
      <c r="C157" s="19" t="s">
        <v>18</v>
      </c>
      <c r="D157" s="20" t="s">
        <v>19</v>
      </c>
      <c r="E157" s="19" t="s">
        <v>33</v>
      </c>
      <c r="F157"/>
    </row>
    <row r="158" spans="1:6" x14ac:dyDescent="0.25">
      <c r="A158" s="18" t="str">
        <f>HYPERLINK("https://www.3gpp.org/DynaReport/23060.htm","23.060")</f>
        <v>23.060</v>
      </c>
      <c r="B158" s="19" t="s">
        <v>17</v>
      </c>
      <c r="C158" s="19" t="s">
        <v>18</v>
      </c>
      <c r="D158" s="20" t="s">
        <v>19</v>
      </c>
      <c r="E158" s="19" t="s">
        <v>33</v>
      </c>
      <c r="F158"/>
    </row>
    <row r="159" spans="1:6" x14ac:dyDescent="0.25">
      <c r="A159" s="18" t="str">
        <f>HYPERLINK("https://www.3gpp.org/DynaReport/23066.htm","23.066")</f>
        <v>23.066</v>
      </c>
      <c r="B159" s="19" t="s">
        <v>17</v>
      </c>
      <c r="C159" s="19" t="s">
        <v>18</v>
      </c>
      <c r="D159" s="20" t="s">
        <v>19</v>
      </c>
      <c r="E159" s="19" t="s">
        <v>36</v>
      </c>
      <c r="F159"/>
    </row>
    <row r="160" spans="1:6" x14ac:dyDescent="0.25">
      <c r="A160" s="18" t="str">
        <f>HYPERLINK("https://www.3gpp.org/DynaReport/23067.htm","23.067")</f>
        <v>23.067</v>
      </c>
      <c r="B160" s="19" t="s">
        <v>17</v>
      </c>
      <c r="C160" s="19" t="s">
        <v>18</v>
      </c>
      <c r="D160" s="20" t="s">
        <v>19</v>
      </c>
      <c r="E160" s="19" t="s">
        <v>36</v>
      </c>
      <c r="F160"/>
    </row>
    <row r="161" spans="1:6" x14ac:dyDescent="0.25">
      <c r="A161" s="18" t="str">
        <f>HYPERLINK("https://www.3gpp.org/DynaReport/23072.htm","23.072")</f>
        <v>23.072</v>
      </c>
      <c r="B161" s="19" t="s">
        <v>17</v>
      </c>
      <c r="C161" s="19" t="s">
        <v>18</v>
      </c>
      <c r="D161" s="20" t="s">
        <v>19</v>
      </c>
      <c r="E161" s="19" t="s">
        <v>36</v>
      </c>
      <c r="F161"/>
    </row>
    <row r="162" spans="1:6" x14ac:dyDescent="0.25">
      <c r="A162" s="18" t="str">
        <f>HYPERLINK("https://www.3gpp.org/DynaReport/23078.htm","23.078")</f>
        <v>23.078</v>
      </c>
      <c r="B162" s="19" t="s">
        <v>17</v>
      </c>
      <c r="C162" s="19" t="s">
        <v>18</v>
      </c>
      <c r="D162" s="20" t="s">
        <v>19</v>
      </c>
      <c r="E162" s="19" t="s">
        <v>36</v>
      </c>
      <c r="F162"/>
    </row>
    <row r="163" spans="1:6" x14ac:dyDescent="0.25">
      <c r="A163" s="18" t="str">
        <f>HYPERLINK("https://www.3gpp.org/DynaReport/23079.htm","23.079")</f>
        <v>23.079</v>
      </c>
      <c r="B163" s="19" t="s">
        <v>17</v>
      </c>
      <c r="C163" s="19" t="s">
        <v>18</v>
      </c>
      <c r="D163" s="20" t="s">
        <v>19</v>
      </c>
      <c r="E163" s="19" t="s">
        <v>36</v>
      </c>
      <c r="F163"/>
    </row>
    <row r="164" spans="1:6" x14ac:dyDescent="0.25">
      <c r="A164" s="18" t="str">
        <f>HYPERLINK("https://www.3gpp.org/DynaReport/23081.htm","23.081")</f>
        <v>23.081</v>
      </c>
      <c r="B164" s="19" t="s">
        <v>17</v>
      </c>
      <c r="C164" s="19" t="s">
        <v>18</v>
      </c>
      <c r="D164" s="20" t="s">
        <v>19</v>
      </c>
      <c r="E164" s="19" t="s">
        <v>36</v>
      </c>
      <c r="F164"/>
    </row>
    <row r="165" spans="1:6" x14ac:dyDescent="0.25">
      <c r="A165" s="18" t="str">
        <f>HYPERLINK("https://www.3gpp.org/DynaReport/23082.htm","23.082")</f>
        <v>23.082</v>
      </c>
      <c r="B165" s="19" t="s">
        <v>17</v>
      </c>
      <c r="C165" s="19" t="s">
        <v>18</v>
      </c>
      <c r="D165" s="20" t="s">
        <v>19</v>
      </c>
      <c r="E165" s="19" t="s">
        <v>36</v>
      </c>
      <c r="F165"/>
    </row>
    <row r="166" spans="1:6" x14ac:dyDescent="0.25">
      <c r="A166" s="18" t="str">
        <f>HYPERLINK("https://www.3gpp.org/DynaReport/23083.htm","23.083")</f>
        <v>23.083</v>
      </c>
      <c r="B166" s="19" t="s">
        <v>17</v>
      </c>
      <c r="C166" s="19" t="s">
        <v>18</v>
      </c>
      <c r="D166" s="20" t="s">
        <v>19</v>
      </c>
      <c r="E166" s="19" t="s">
        <v>36</v>
      </c>
      <c r="F166"/>
    </row>
    <row r="167" spans="1:6" x14ac:dyDescent="0.25">
      <c r="A167" s="18" t="str">
        <f>HYPERLINK("https://www.3gpp.org/DynaReport/23084.htm","23.084")</f>
        <v>23.084</v>
      </c>
      <c r="B167" s="19" t="s">
        <v>17</v>
      </c>
      <c r="C167" s="19" t="s">
        <v>18</v>
      </c>
      <c r="D167" s="20" t="s">
        <v>19</v>
      </c>
      <c r="E167" s="19" t="s">
        <v>36</v>
      </c>
      <c r="F167"/>
    </row>
    <row r="168" spans="1:6" x14ac:dyDescent="0.25">
      <c r="A168" s="18" t="str">
        <f>HYPERLINK("https://www.3gpp.org/DynaReport/23085.htm","23.085")</f>
        <v>23.085</v>
      </c>
      <c r="B168" s="19" t="s">
        <v>17</v>
      </c>
      <c r="C168" s="19" t="s">
        <v>18</v>
      </c>
      <c r="D168" s="20" t="s">
        <v>19</v>
      </c>
      <c r="E168" s="19" t="s">
        <v>36</v>
      </c>
      <c r="F168"/>
    </row>
    <row r="169" spans="1:6" x14ac:dyDescent="0.25">
      <c r="A169" s="18" t="str">
        <f>HYPERLINK("https://www.3gpp.org/DynaReport/23086.htm","23.086")</f>
        <v>23.086</v>
      </c>
      <c r="B169" s="19" t="s">
        <v>17</v>
      </c>
      <c r="C169" s="19" t="s">
        <v>18</v>
      </c>
      <c r="D169" s="20" t="s">
        <v>19</v>
      </c>
      <c r="E169" s="19" t="s">
        <v>36</v>
      </c>
      <c r="F169"/>
    </row>
    <row r="170" spans="1:6" x14ac:dyDescent="0.25">
      <c r="A170" s="18" t="str">
        <f>HYPERLINK("https://www.3gpp.org/DynaReport/23087.htm","23.087")</f>
        <v>23.087</v>
      </c>
      <c r="B170" s="19" t="s">
        <v>17</v>
      </c>
      <c r="C170" s="19" t="s">
        <v>18</v>
      </c>
      <c r="D170" s="20" t="s">
        <v>19</v>
      </c>
      <c r="E170" s="19" t="s">
        <v>36</v>
      </c>
      <c r="F170"/>
    </row>
    <row r="171" spans="1:6" x14ac:dyDescent="0.25">
      <c r="A171" s="18" t="str">
        <f>HYPERLINK("https://www.3gpp.org/DynaReport/23088.htm","23.088")</f>
        <v>23.088</v>
      </c>
      <c r="B171" s="19" t="s">
        <v>17</v>
      </c>
      <c r="C171" s="19" t="s">
        <v>18</v>
      </c>
      <c r="D171" s="20" t="s">
        <v>19</v>
      </c>
      <c r="E171" s="19" t="s">
        <v>36</v>
      </c>
      <c r="F171"/>
    </row>
    <row r="172" spans="1:6" x14ac:dyDescent="0.25">
      <c r="A172" s="18" t="str">
        <f>HYPERLINK("https://www.3gpp.org/DynaReport/23090.htm","23.090")</f>
        <v>23.090</v>
      </c>
      <c r="B172" s="19" t="s">
        <v>17</v>
      </c>
      <c r="C172" s="19" t="s">
        <v>18</v>
      </c>
      <c r="D172" s="20" t="s">
        <v>19</v>
      </c>
      <c r="E172" s="19" t="s">
        <v>36</v>
      </c>
      <c r="F172"/>
    </row>
    <row r="173" spans="1:6" x14ac:dyDescent="0.25">
      <c r="A173" s="18" t="str">
        <f>HYPERLINK("https://www.3gpp.org/DynaReport/23091.htm","23.091")</f>
        <v>23.091</v>
      </c>
      <c r="B173" s="19" t="s">
        <v>17</v>
      </c>
      <c r="C173" s="19" t="s">
        <v>18</v>
      </c>
      <c r="D173" s="20" t="s">
        <v>19</v>
      </c>
      <c r="E173" s="19" t="s">
        <v>36</v>
      </c>
      <c r="F173"/>
    </row>
    <row r="174" spans="1:6" x14ac:dyDescent="0.25">
      <c r="A174" s="18" t="str">
        <f>HYPERLINK("https://www.3gpp.org/DynaReport/23093.htm","23.093")</f>
        <v>23.093</v>
      </c>
      <c r="B174" s="19" t="s">
        <v>17</v>
      </c>
      <c r="C174" s="19" t="s">
        <v>18</v>
      </c>
      <c r="D174" s="20" t="s">
        <v>19</v>
      </c>
      <c r="E174" s="19" t="s">
        <v>36</v>
      </c>
      <c r="F174"/>
    </row>
    <row r="175" spans="1:6" x14ac:dyDescent="0.25">
      <c r="A175" s="18" t="str">
        <f>HYPERLINK("https://www.3gpp.org/DynaReport/23094.htm","23.094")</f>
        <v>23.094</v>
      </c>
      <c r="B175" s="19" t="s">
        <v>17</v>
      </c>
      <c r="C175" s="19" t="s">
        <v>18</v>
      </c>
      <c r="D175" s="20" t="s">
        <v>19</v>
      </c>
      <c r="E175" s="19" t="s">
        <v>36</v>
      </c>
      <c r="F175"/>
    </row>
    <row r="176" spans="1:6" x14ac:dyDescent="0.25">
      <c r="A176" s="18" t="str">
        <f>HYPERLINK("https://www.3gpp.org/DynaReport/23096.htm","23.096")</f>
        <v>23.096</v>
      </c>
      <c r="B176" s="19" t="s">
        <v>17</v>
      </c>
      <c r="C176" s="19" t="s">
        <v>18</v>
      </c>
      <c r="D176" s="20" t="s">
        <v>19</v>
      </c>
      <c r="E176" s="19" t="s">
        <v>36</v>
      </c>
      <c r="F176"/>
    </row>
    <row r="177" spans="1:6" x14ac:dyDescent="0.25">
      <c r="A177" s="18" t="str">
        <f>HYPERLINK("https://www.3gpp.org/DynaReport/23097.htm","23.097")</f>
        <v>23.097</v>
      </c>
      <c r="B177" s="19" t="s">
        <v>17</v>
      </c>
      <c r="C177" s="19" t="s">
        <v>18</v>
      </c>
      <c r="D177" s="20" t="s">
        <v>19</v>
      </c>
      <c r="E177" s="19" t="s">
        <v>36</v>
      </c>
      <c r="F177"/>
    </row>
    <row r="178" spans="1:6" x14ac:dyDescent="0.25">
      <c r="A178" s="18" t="str">
        <f>HYPERLINK("https://www.3gpp.org/DynaReport/23101.htm","23.101")</f>
        <v>23.101</v>
      </c>
      <c r="B178" s="19" t="s">
        <v>17</v>
      </c>
      <c r="C178" s="19" t="s">
        <v>18</v>
      </c>
      <c r="D178" s="20" t="s">
        <v>19</v>
      </c>
      <c r="E178" s="19" t="s">
        <v>33</v>
      </c>
      <c r="F178"/>
    </row>
    <row r="179" spans="1:6" x14ac:dyDescent="0.25">
      <c r="A179" s="18" t="str">
        <f>HYPERLINK("https://www.3gpp.org/DynaReport/23107.htm","23.107")</f>
        <v>23.107</v>
      </c>
      <c r="B179" s="19" t="s">
        <v>17</v>
      </c>
      <c r="C179" s="19" t="s">
        <v>18</v>
      </c>
      <c r="D179" s="20" t="s">
        <v>19</v>
      </c>
      <c r="E179" s="19" t="s">
        <v>33</v>
      </c>
      <c r="F179"/>
    </row>
    <row r="180" spans="1:6" x14ac:dyDescent="0.25">
      <c r="A180" s="18" t="str">
        <f>HYPERLINK("https://www.3gpp.org/DynaReport/23108.htm","23.108")</f>
        <v>23.108</v>
      </c>
      <c r="B180" s="19" t="s">
        <v>17</v>
      </c>
      <c r="C180" s="19" t="s">
        <v>18</v>
      </c>
      <c r="D180" s="20" t="s">
        <v>19</v>
      </c>
      <c r="E180" s="19" t="s">
        <v>37</v>
      </c>
      <c r="F180"/>
    </row>
    <row r="181" spans="1:6" x14ac:dyDescent="0.25">
      <c r="A181" s="18" t="str">
        <f>HYPERLINK("https://www.3gpp.org/DynaReport/23110.htm","23.110")</f>
        <v>23.110</v>
      </c>
      <c r="B181" s="19" t="s">
        <v>17</v>
      </c>
      <c r="C181" s="19" t="s">
        <v>18</v>
      </c>
      <c r="D181" s="20" t="s">
        <v>19</v>
      </c>
      <c r="E181" s="19" t="s">
        <v>33</v>
      </c>
      <c r="F181"/>
    </row>
    <row r="182" spans="1:6" x14ac:dyDescent="0.25">
      <c r="A182" s="18" t="str">
        <f>HYPERLINK("https://www.3gpp.org/DynaReport/23116.htm","23.116")</f>
        <v>23.116</v>
      </c>
      <c r="B182" s="19" t="s">
        <v>17</v>
      </c>
      <c r="C182" s="19" t="s">
        <v>18</v>
      </c>
      <c r="D182" s="20" t="s">
        <v>19</v>
      </c>
      <c r="E182" s="19" t="s">
        <v>36</v>
      </c>
      <c r="F182"/>
    </row>
    <row r="183" spans="1:6" x14ac:dyDescent="0.25">
      <c r="A183" s="18" t="str">
        <f>HYPERLINK("https://www.3gpp.org/DynaReport/23119.htm","23.119")</f>
        <v>23.119</v>
      </c>
      <c r="B183" s="19" t="s">
        <v>17</v>
      </c>
      <c r="C183" s="19" t="s">
        <v>18</v>
      </c>
      <c r="D183" s="20" t="s">
        <v>19</v>
      </c>
      <c r="E183" s="19" t="s">
        <v>36</v>
      </c>
      <c r="F183"/>
    </row>
    <row r="184" spans="1:6" x14ac:dyDescent="0.25">
      <c r="A184" s="18" t="str">
        <f>HYPERLINK("https://www.3gpp.org/DynaReport/23122.htm","23.122")</f>
        <v>23.122</v>
      </c>
      <c r="B184" s="19" t="s">
        <v>17</v>
      </c>
      <c r="C184" s="19" t="s">
        <v>34</v>
      </c>
      <c r="D184" s="20" t="s">
        <v>35</v>
      </c>
      <c r="E184" s="19" t="s">
        <v>37</v>
      </c>
      <c r="F184"/>
    </row>
    <row r="185" spans="1:6" x14ac:dyDescent="0.25">
      <c r="A185" s="18" t="str">
        <f>HYPERLINK("https://www.3gpp.org/DynaReport/23135.htm","23.135")</f>
        <v>23.135</v>
      </c>
      <c r="B185" s="19" t="s">
        <v>17</v>
      </c>
      <c r="C185" s="19" t="s">
        <v>18</v>
      </c>
      <c r="D185" s="20" t="s">
        <v>19</v>
      </c>
      <c r="E185" s="19" t="s">
        <v>36</v>
      </c>
      <c r="F185"/>
    </row>
    <row r="186" spans="1:6" x14ac:dyDescent="0.25">
      <c r="A186" s="18" t="str">
        <f>HYPERLINK("https://www.3gpp.org/DynaReport/23139.htm","23.139")</f>
        <v>23.139</v>
      </c>
      <c r="B186" s="19" t="s">
        <v>17</v>
      </c>
      <c r="C186" s="19" t="s">
        <v>18</v>
      </c>
      <c r="D186" s="20" t="s">
        <v>19</v>
      </c>
      <c r="E186" s="19" t="s">
        <v>33</v>
      </c>
      <c r="F186"/>
    </row>
    <row r="187" spans="1:6" x14ac:dyDescent="0.25">
      <c r="A187" s="18" t="str">
        <f>HYPERLINK("https://www.3gpp.org/DynaReport/23141.htm","23.141")</f>
        <v>23.141</v>
      </c>
      <c r="B187" s="19" t="s">
        <v>17</v>
      </c>
      <c r="C187" s="19" t="s">
        <v>18</v>
      </c>
      <c r="D187" s="20" t="s">
        <v>19</v>
      </c>
      <c r="E187" s="19" t="s">
        <v>33</v>
      </c>
      <c r="F187"/>
    </row>
    <row r="188" spans="1:6" x14ac:dyDescent="0.25">
      <c r="A188" s="18" t="str">
        <f>HYPERLINK("https://www.3gpp.org/DynaReport/23142.htm","23.142")</f>
        <v>23.142</v>
      </c>
      <c r="B188" s="19" t="s">
        <v>17</v>
      </c>
      <c r="C188" s="19" t="s">
        <v>18</v>
      </c>
      <c r="D188" s="20" t="s">
        <v>19</v>
      </c>
      <c r="E188" s="19" t="s">
        <v>36</v>
      </c>
      <c r="F188"/>
    </row>
    <row r="189" spans="1:6" x14ac:dyDescent="0.25">
      <c r="A189" s="18" t="str">
        <f>HYPERLINK("https://www.3gpp.org/DynaReport/23146.htm","23.146")</f>
        <v>23.146</v>
      </c>
      <c r="B189" s="19" t="s">
        <v>17</v>
      </c>
      <c r="C189" s="19" t="s">
        <v>18</v>
      </c>
      <c r="D189" s="20" t="s">
        <v>19</v>
      </c>
      <c r="E189" s="19" t="s">
        <v>43</v>
      </c>
      <c r="F189"/>
    </row>
    <row r="190" spans="1:6" x14ac:dyDescent="0.25">
      <c r="A190" s="18" t="str">
        <f>HYPERLINK("https://www.3gpp.org/DynaReport/23153.htm","23.153")</f>
        <v>23.153</v>
      </c>
      <c r="B190" s="19" t="s">
        <v>17</v>
      </c>
      <c r="C190" s="19" t="s">
        <v>18</v>
      </c>
      <c r="D190" s="20" t="s">
        <v>19</v>
      </c>
      <c r="E190" s="19" t="s">
        <v>36</v>
      </c>
      <c r="F190"/>
    </row>
    <row r="191" spans="1:6" x14ac:dyDescent="0.25">
      <c r="A191" s="18" t="str">
        <f>HYPERLINK("https://www.3gpp.org/DynaReport/23161.htm","23.161")</f>
        <v>23.161</v>
      </c>
      <c r="B191" s="19" t="s">
        <v>17</v>
      </c>
      <c r="C191" s="19" t="s">
        <v>18</v>
      </c>
      <c r="D191" s="20" t="s">
        <v>19</v>
      </c>
      <c r="E191" s="19" t="s">
        <v>33</v>
      </c>
      <c r="F191"/>
    </row>
    <row r="192" spans="1:6" x14ac:dyDescent="0.25">
      <c r="A192" s="18" t="str">
        <f>HYPERLINK("https://www.3gpp.org/DynaReport/23172.htm","23.172")</f>
        <v>23.172</v>
      </c>
      <c r="B192" s="19" t="s">
        <v>17</v>
      </c>
      <c r="C192" s="19" t="s">
        <v>18</v>
      </c>
      <c r="D192" s="20" t="s">
        <v>19</v>
      </c>
      <c r="E192" s="19" t="s">
        <v>43</v>
      </c>
      <c r="F192"/>
    </row>
    <row r="193" spans="1:6" x14ac:dyDescent="0.25">
      <c r="A193" s="18" t="str">
        <f>HYPERLINK("https://www.3gpp.org/DynaReport/23202.htm","23.202")</f>
        <v>23.202</v>
      </c>
      <c r="B193" s="19" t="s">
        <v>17</v>
      </c>
      <c r="C193" s="19" t="s">
        <v>18</v>
      </c>
      <c r="D193" s="20" t="s">
        <v>19</v>
      </c>
      <c r="E193" s="19" t="s">
        <v>43</v>
      </c>
      <c r="F193"/>
    </row>
    <row r="194" spans="1:6" x14ac:dyDescent="0.25">
      <c r="A194" s="18" t="str">
        <f>HYPERLINK("https://www.3gpp.org/DynaReport/23205.htm","23.205")</f>
        <v>23.205</v>
      </c>
      <c r="B194" s="19" t="s">
        <v>17</v>
      </c>
      <c r="C194" s="19" t="s">
        <v>18</v>
      </c>
      <c r="D194" s="20" t="s">
        <v>19</v>
      </c>
      <c r="E194" s="19" t="s">
        <v>36</v>
      </c>
      <c r="F194"/>
    </row>
    <row r="195" spans="1:6" x14ac:dyDescent="0.25">
      <c r="A195" s="18" t="str">
        <f>HYPERLINK("https://www.3gpp.org/DynaReport/23207.htm","23.207")</f>
        <v>23.207</v>
      </c>
      <c r="B195" s="19" t="s">
        <v>17</v>
      </c>
      <c r="C195" s="19" t="s">
        <v>18</v>
      </c>
      <c r="D195" s="20" t="s">
        <v>19</v>
      </c>
      <c r="E195" s="19" t="s">
        <v>33</v>
      </c>
      <c r="F195"/>
    </row>
    <row r="196" spans="1:6" x14ac:dyDescent="0.25">
      <c r="A196" s="18" t="str">
        <f>HYPERLINK("https://www.3gpp.org/DynaReport/23214.htm","23.214")</f>
        <v>23.214</v>
      </c>
      <c r="B196" s="19" t="s">
        <v>17</v>
      </c>
      <c r="C196" s="19" t="s">
        <v>18</v>
      </c>
      <c r="D196" s="20" t="s">
        <v>19</v>
      </c>
      <c r="E196" s="19" t="s">
        <v>33</v>
      </c>
      <c r="F196"/>
    </row>
    <row r="197" spans="1:6" x14ac:dyDescent="0.25">
      <c r="A197" s="18" t="str">
        <f>HYPERLINK("https://www.3gpp.org/DynaReport/23216.htm","23.216")</f>
        <v>23.216</v>
      </c>
      <c r="B197" s="19" t="s">
        <v>17</v>
      </c>
      <c r="C197" s="19" t="s">
        <v>18</v>
      </c>
      <c r="D197" s="20" t="s">
        <v>19</v>
      </c>
      <c r="E197" s="19" t="s">
        <v>33</v>
      </c>
      <c r="F197"/>
    </row>
    <row r="198" spans="1:6" x14ac:dyDescent="0.25">
      <c r="A198" s="18" t="str">
        <f>HYPERLINK("https://www.3gpp.org/DynaReport/23218.htm","23.218")</f>
        <v>23.218</v>
      </c>
      <c r="B198" s="19" t="s">
        <v>17</v>
      </c>
      <c r="C198" s="19" t="s">
        <v>18</v>
      </c>
      <c r="D198" s="20" t="s">
        <v>19</v>
      </c>
      <c r="E198" s="19" t="s">
        <v>37</v>
      </c>
      <c r="F198"/>
    </row>
    <row r="199" spans="1:6" x14ac:dyDescent="0.25">
      <c r="A199" s="18" t="str">
        <f>HYPERLINK("https://www.3gpp.org/DynaReport/23221.htm","23.221")</f>
        <v>23.221</v>
      </c>
      <c r="B199" s="19" t="s">
        <v>17</v>
      </c>
      <c r="C199" s="19" t="s">
        <v>18</v>
      </c>
      <c r="D199" s="20" t="s">
        <v>19</v>
      </c>
      <c r="E199" s="19" t="s">
        <v>33</v>
      </c>
      <c r="F199"/>
    </row>
    <row r="200" spans="1:6" x14ac:dyDescent="0.25">
      <c r="A200" s="18" t="str">
        <f>HYPERLINK("https://www.3gpp.org/DynaReport/23222.htm","23.222")</f>
        <v>23.222</v>
      </c>
      <c r="B200" s="19" t="s">
        <v>17</v>
      </c>
      <c r="C200" s="19" t="s">
        <v>44</v>
      </c>
      <c r="D200" s="20" t="s">
        <v>19</v>
      </c>
      <c r="E200" s="19" t="s">
        <v>45</v>
      </c>
      <c r="F200"/>
    </row>
    <row r="201" spans="1:6" x14ac:dyDescent="0.25">
      <c r="A201" s="18" t="str">
        <f>HYPERLINK("https://www.3gpp.org/DynaReport/23226.htm","23.226")</f>
        <v>23.226</v>
      </c>
      <c r="B201" s="19" t="s">
        <v>17</v>
      </c>
      <c r="C201" s="19" t="s">
        <v>18</v>
      </c>
      <c r="D201" s="20" t="s">
        <v>19</v>
      </c>
      <c r="E201" s="19" t="s">
        <v>33</v>
      </c>
      <c r="F201"/>
    </row>
    <row r="202" spans="1:6" x14ac:dyDescent="0.25">
      <c r="A202" s="18" t="str">
        <f>HYPERLINK("https://www.3gpp.org/DynaReport/23228.htm","23.228")</f>
        <v>23.228</v>
      </c>
      <c r="B202" s="19" t="s">
        <v>17</v>
      </c>
      <c r="C202" s="19" t="s">
        <v>34</v>
      </c>
      <c r="D202" s="20" t="s">
        <v>19</v>
      </c>
      <c r="E202" s="19" t="s">
        <v>33</v>
      </c>
      <c r="F202"/>
    </row>
    <row r="203" spans="1:6" x14ac:dyDescent="0.25">
      <c r="A203" s="18" t="str">
        <f>HYPERLINK("https://www.3gpp.org/DynaReport/23231.htm","23.231")</f>
        <v>23.231</v>
      </c>
      <c r="B203" s="19" t="s">
        <v>17</v>
      </c>
      <c r="C203" s="19" t="s">
        <v>18</v>
      </c>
      <c r="D203" s="20" t="s">
        <v>19</v>
      </c>
      <c r="E203" s="19" t="s">
        <v>36</v>
      </c>
      <c r="F203"/>
    </row>
    <row r="204" spans="1:6" x14ac:dyDescent="0.25">
      <c r="A204" s="18" t="str">
        <f>HYPERLINK("https://www.3gpp.org/DynaReport/23236.htm","23.236")</f>
        <v>23.236</v>
      </c>
      <c r="B204" s="19" t="s">
        <v>17</v>
      </c>
      <c r="C204" s="19" t="s">
        <v>18</v>
      </c>
      <c r="D204" s="20" t="s">
        <v>19</v>
      </c>
      <c r="E204" s="19" t="s">
        <v>33</v>
      </c>
      <c r="F204"/>
    </row>
    <row r="205" spans="1:6" x14ac:dyDescent="0.25">
      <c r="A205" s="18" t="str">
        <f>HYPERLINK("https://www.3gpp.org/DynaReport/23237.htm","23.237")</f>
        <v>23.237</v>
      </c>
      <c r="B205" s="19" t="s">
        <v>17</v>
      </c>
      <c r="C205" s="19" t="s">
        <v>18</v>
      </c>
      <c r="D205" s="20" t="s">
        <v>19</v>
      </c>
      <c r="E205" s="19" t="s">
        <v>33</v>
      </c>
      <c r="F205"/>
    </row>
    <row r="206" spans="1:6" x14ac:dyDescent="0.25">
      <c r="A206" s="18" t="str">
        <f>HYPERLINK("https://www.3gpp.org/DynaReport/23240.htm","23.240")</f>
        <v>23.240</v>
      </c>
      <c r="B206" s="19" t="s">
        <v>17</v>
      </c>
      <c r="C206" s="19" t="s">
        <v>18</v>
      </c>
      <c r="D206" s="20" t="s">
        <v>19</v>
      </c>
      <c r="E206" s="19" t="s">
        <v>33</v>
      </c>
      <c r="F206"/>
    </row>
    <row r="207" spans="1:6" x14ac:dyDescent="0.25">
      <c r="A207" s="18" t="str">
        <f>HYPERLINK("https://www.3gpp.org/DynaReport/23246.htm","23.246")</f>
        <v>23.246</v>
      </c>
      <c r="B207" s="19" t="s">
        <v>17</v>
      </c>
      <c r="C207" s="19" t="s">
        <v>18</v>
      </c>
      <c r="D207" s="20" t="s">
        <v>19</v>
      </c>
      <c r="E207" s="19" t="s">
        <v>33</v>
      </c>
      <c r="F207"/>
    </row>
    <row r="208" spans="1:6" x14ac:dyDescent="0.25">
      <c r="A208" s="18" t="str">
        <f>HYPERLINK("https://www.3gpp.org/DynaReport/23251.htm","23.251")</f>
        <v>23.251</v>
      </c>
      <c r="B208" s="19" t="s">
        <v>17</v>
      </c>
      <c r="C208" s="19" t="s">
        <v>18</v>
      </c>
      <c r="D208" s="20" t="s">
        <v>19</v>
      </c>
      <c r="E208" s="19" t="s">
        <v>33</v>
      </c>
      <c r="F208"/>
    </row>
    <row r="209" spans="1:6" x14ac:dyDescent="0.25">
      <c r="A209" s="18" t="str">
        <f>HYPERLINK("https://www.3gpp.org/DynaReport/23256.htm","23.256")</f>
        <v>23.256</v>
      </c>
      <c r="B209" s="19" t="s">
        <v>17</v>
      </c>
      <c r="C209" s="19" t="s">
        <v>34</v>
      </c>
      <c r="D209" s="20" t="s">
        <v>19</v>
      </c>
      <c r="E209" s="19" t="s">
        <v>33</v>
      </c>
      <c r="F209"/>
    </row>
    <row r="210" spans="1:6" x14ac:dyDescent="0.25">
      <c r="A210" s="18" t="str">
        <f>HYPERLINK("https://www.3gpp.org/DynaReport/23259.htm","23.259")</f>
        <v>23.259</v>
      </c>
      <c r="B210" s="19" t="s">
        <v>17</v>
      </c>
      <c r="C210" s="19" t="s">
        <v>18</v>
      </c>
      <c r="D210" s="20" t="s">
        <v>19</v>
      </c>
      <c r="E210" s="19" t="s">
        <v>37</v>
      </c>
      <c r="F210"/>
    </row>
    <row r="211" spans="1:6" x14ac:dyDescent="0.25">
      <c r="A211" s="18" t="str">
        <f>HYPERLINK("https://www.3gpp.org/DynaReport/23261.htm","23.261")</f>
        <v>23.261</v>
      </c>
      <c r="B211" s="19" t="s">
        <v>17</v>
      </c>
      <c r="C211" s="19" t="s">
        <v>18</v>
      </c>
      <c r="D211" s="20" t="s">
        <v>19</v>
      </c>
      <c r="E211" s="19" t="s">
        <v>33</v>
      </c>
      <c r="F211"/>
    </row>
    <row r="212" spans="1:6" x14ac:dyDescent="0.25">
      <c r="A212" s="18" t="str">
        <f>HYPERLINK("https://www.3gpp.org/DynaReport/23271.htm","23.271")</f>
        <v>23.271</v>
      </c>
      <c r="B212" s="19" t="s">
        <v>17</v>
      </c>
      <c r="C212" s="19" t="s">
        <v>18</v>
      </c>
      <c r="D212" s="20" t="s">
        <v>19</v>
      </c>
      <c r="E212" s="19" t="s">
        <v>33</v>
      </c>
      <c r="F212"/>
    </row>
    <row r="213" spans="1:6" x14ac:dyDescent="0.25">
      <c r="A213" s="18" t="str">
        <f>HYPERLINK("https://www.3gpp.org/DynaReport/23273.htm","23.273")</f>
        <v>23.273</v>
      </c>
      <c r="B213" s="19" t="s">
        <v>17</v>
      </c>
      <c r="C213" s="19" t="s">
        <v>34</v>
      </c>
      <c r="D213" s="20" t="s">
        <v>19</v>
      </c>
      <c r="E213" s="19" t="s">
        <v>33</v>
      </c>
      <c r="F213"/>
    </row>
    <row r="214" spans="1:6" x14ac:dyDescent="0.25">
      <c r="A214" s="18" t="str">
        <f>HYPERLINK("https://www.3gpp.org/DynaReport/23278.htm","23.278")</f>
        <v>23.278</v>
      </c>
      <c r="B214" s="19" t="s">
        <v>17</v>
      </c>
      <c r="C214" s="19" t="s">
        <v>18</v>
      </c>
      <c r="D214" s="20" t="s">
        <v>19</v>
      </c>
      <c r="E214" s="19" t="s">
        <v>36</v>
      </c>
      <c r="F214"/>
    </row>
    <row r="215" spans="1:6" x14ac:dyDescent="0.25">
      <c r="A215" s="18" t="str">
        <f>HYPERLINK("https://www.3gpp.org/DynaReport/23279.htm","23.279")</f>
        <v>23.279</v>
      </c>
      <c r="B215" s="19" t="s">
        <v>17</v>
      </c>
      <c r="C215" s="19" t="s">
        <v>18</v>
      </c>
      <c r="D215" s="20" t="s">
        <v>19</v>
      </c>
      <c r="E215" s="19" t="s">
        <v>33</v>
      </c>
      <c r="F215"/>
    </row>
    <row r="216" spans="1:6" x14ac:dyDescent="0.25">
      <c r="A216" s="18" t="str">
        <f>HYPERLINK("https://www.3gpp.org/DynaReport/23280.htm","23.280")</f>
        <v>23.280</v>
      </c>
      <c r="B216" s="19" t="s">
        <v>40</v>
      </c>
      <c r="C216" s="19" t="s">
        <v>46</v>
      </c>
      <c r="D216" s="20" t="s">
        <v>19</v>
      </c>
      <c r="E216" s="19" t="s">
        <v>45</v>
      </c>
      <c r="F216"/>
    </row>
    <row r="217" spans="1:6" x14ac:dyDescent="0.25">
      <c r="A217" s="18" t="str">
        <f>HYPERLINK("https://www.3gpp.org/DynaReport/23280.htm","23.280")</f>
        <v>23.280</v>
      </c>
      <c r="B217" s="19" t="s">
        <v>40</v>
      </c>
      <c r="C217" s="19" t="s">
        <v>47</v>
      </c>
      <c r="D217" s="20" t="s">
        <v>19</v>
      </c>
      <c r="E217" s="19" t="s">
        <v>45</v>
      </c>
      <c r="F217"/>
    </row>
    <row r="218" spans="1:6" x14ac:dyDescent="0.25">
      <c r="A218" s="18" t="str">
        <f>HYPERLINK("https://www.3gpp.org/DynaReport/23280.htm","23.280")</f>
        <v>23.280</v>
      </c>
      <c r="B218" s="19" t="s">
        <v>17</v>
      </c>
      <c r="C218" s="19" t="s">
        <v>48</v>
      </c>
      <c r="D218" s="20" t="s">
        <v>19</v>
      </c>
      <c r="E218" s="19" t="s">
        <v>45</v>
      </c>
      <c r="F218"/>
    </row>
    <row r="219" spans="1:6" x14ac:dyDescent="0.25">
      <c r="A219" s="18" t="str">
        <f>HYPERLINK("https://www.3gpp.org/DynaReport/23280.htm","23.280")</f>
        <v>23.280</v>
      </c>
      <c r="B219" s="19" t="s">
        <v>17</v>
      </c>
      <c r="C219" s="19" t="s">
        <v>49</v>
      </c>
      <c r="D219" s="20" t="s">
        <v>19</v>
      </c>
      <c r="E219" s="19" t="s">
        <v>45</v>
      </c>
      <c r="F219"/>
    </row>
    <row r="220" spans="1:6" x14ac:dyDescent="0.25">
      <c r="A220" s="18" t="str">
        <f>HYPERLINK("https://www.3gpp.org/DynaReport/23280.htm","23.280")</f>
        <v>23.280</v>
      </c>
      <c r="B220" s="19" t="s">
        <v>22</v>
      </c>
      <c r="C220" s="19" t="s">
        <v>32</v>
      </c>
      <c r="D220" s="20" t="s">
        <v>19</v>
      </c>
      <c r="E220" s="19" t="s">
        <v>45</v>
      </c>
      <c r="F220"/>
    </row>
    <row r="221" spans="1:6" x14ac:dyDescent="0.25">
      <c r="A221" s="18" t="str">
        <f>HYPERLINK("https://www.3gpp.org/DynaReport/23281.htm","23.281")</f>
        <v>23.281</v>
      </c>
      <c r="B221" s="19" t="s">
        <v>40</v>
      </c>
      <c r="C221" s="19" t="s">
        <v>50</v>
      </c>
      <c r="D221" s="20" t="s">
        <v>19</v>
      </c>
      <c r="E221" s="19" t="s">
        <v>45</v>
      </c>
      <c r="F221"/>
    </row>
    <row r="222" spans="1:6" x14ac:dyDescent="0.25">
      <c r="A222" s="18" t="str">
        <f>HYPERLINK("https://www.3gpp.org/DynaReport/23281.htm","23.281")</f>
        <v>23.281</v>
      </c>
      <c r="B222" s="19" t="s">
        <v>17</v>
      </c>
      <c r="C222" s="19" t="s">
        <v>49</v>
      </c>
      <c r="D222" s="20" t="s">
        <v>19</v>
      </c>
      <c r="E222" s="19" t="s">
        <v>45</v>
      </c>
      <c r="F222"/>
    </row>
    <row r="223" spans="1:6" x14ac:dyDescent="0.25">
      <c r="A223" s="18" t="str">
        <f>HYPERLINK("https://www.3gpp.org/DynaReport/23281.htm","23.281")</f>
        <v>23.281</v>
      </c>
      <c r="B223" s="19" t="s">
        <v>17</v>
      </c>
      <c r="C223" s="19" t="s">
        <v>48</v>
      </c>
      <c r="D223" s="20" t="s">
        <v>19</v>
      </c>
      <c r="E223" s="19" t="s">
        <v>45</v>
      </c>
      <c r="F223"/>
    </row>
    <row r="224" spans="1:6" x14ac:dyDescent="0.25">
      <c r="A224" s="18" t="str">
        <f>HYPERLINK("https://www.3gpp.org/DynaReport/23281.htm","23.281")</f>
        <v>23.281</v>
      </c>
      <c r="B224" s="19" t="s">
        <v>22</v>
      </c>
      <c r="C224" s="19" t="s">
        <v>32</v>
      </c>
      <c r="D224" s="20" t="s">
        <v>19</v>
      </c>
      <c r="E224" s="19" t="s">
        <v>45</v>
      </c>
      <c r="F224"/>
    </row>
    <row r="225" spans="1:6" x14ac:dyDescent="0.25">
      <c r="A225" s="18" t="str">
        <f>HYPERLINK("https://www.3gpp.org/DynaReport/23282.htm","23.282")</f>
        <v>23.282</v>
      </c>
      <c r="B225" s="19" t="s">
        <v>17</v>
      </c>
      <c r="C225" s="19" t="s">
        <v>48</v>
      </c>
      <c r="D225" s="20" t="s">
        <v>19</v>
      </c>
      <c r="E225" s="19" t="s">
        <v>45</v>
      </c>
      <c r="F225"/>
    </row>
    <row r="226" spans="1:6" x14ac:dyDescent="0.25">
      <c r="A226" s="18" t="str">
        <f>HYPERLINK("https://www.3gpp.org/DynaReport/23283.htm","23.283")</f>
        <v>23.283</v>
      </c>
      <c r="B226" s="19" t="s">
        <v>40</v>
      </c>
      <c r="C226" s="19" t="s">
        <v>51</v>
      </c>
      <c r="D226" s="20" t="s">
        <v>19</v>
      </c>
      <c r="E226" s="19" t="s">
        <v>45</v>
      </c>
      <c r="F226"/>
    </row>
    <row r="227" spans="1:6" x14ac:dyDescent="0.25">
      <c r="A227" s="18" t="str">
        <f>HYPERLINK("https://www.3gpp.org/DynaReport/23283.htm","23.283")</f>
        <v>23.283</v>
      </c>
      <c r="B227" s="19" t="s">
        <v>17</v>
      </c>
      <c r="C227" s="19" t="s">
        <v>34</v>
      </c>
      <c r="D227" s="20" t="s">
        <v>19</v>
      </c>
      <c r="E227" s="19" t="s">
        <v>45</v>
      </c>
      <c r="F227"/>
    </row>
    <row r="228" spans="1:6" x14ac:dyDescent="0.25">
      <c r="A228" s="18" t="str">
        <f>HYPERLINK("https://www.3gpp.org/DynaReport/23284.htm","23.284")</f>
        <v>23.284</v>
      </c>
      <c r="B228" s="19" t="s">
        <v>17</v>
      </c>
      <c r="C228" s="19" t="s">
        <v>18</v>
      </c>
      <c r="D228" s="20" t="s">
        <v>19</v>
      </c>
      <c r="E228" s="19" t="s">
        <v>36</v>
      </c>
      <c r="F228"/>
    </row>
    <row r="229" spans="1:6" x14ac:dyDescent="0.25">
      <c r="A229" s="18" t="str">
        <f>HYPERLINK("https://www.3gpp.org/DynaReport/23285.htm","23.285")</f>
        <v>23.285</v>
      </c>
      <c r="B229" s="19" t="s">
        <v>17</v>
      </c>
      <c r="C229" s="19" t="s">
        <v>18</v>
      </c>
      <c r="D229" s="20" t="s">
        <v>19</v>
      </c>
      <c r="E229" s="19" t="s">
        <v>33</v>
      </c>
      <c r="F229"/>
    </row>
    <row r="230" spans="1:6" x14ac:dyDescent="0.25">
      <c r="A230" s="18" t="str">
        <f>HYPERLINK("https://www.3gpp.org/DynaReport/23286.htm","23.286")</f>
        <v>23.286</v>
      </c>
      <c r="B230" s="19" t="s">
        <v>17</v>
      </c>
      <c r="C230" s="19" t="s">
        <v>18</v>
      </c>
      <c r="D230" s="20" t="s">
        <v>19</v>
      </c>
      <c r="E230" s="19" t="s">
        <v>45</v>
      </c>
      <c r="F230"/>
    </row>
    <row r="231" spans="1:6" x14ac:dyDescent="0.25">
      <c r="A231" s="18" t="str">
        <f>HYPERLINK("https://www.3gpp.org/DynaReport/23287.htm","23.287")</f>
        <v>23.287</v>
      </c>
      <c r="B231" s="19" t="s">
        <v>17</v>
      </c>
      <c r="C231" s="19" t="s">
        <v>18</v>
      </c>
      <c r="D231" s="20" t="s">
        <v>19</v>
      </c>
      <c r="E231" s="19" t="s">
        <v>33</v>
      </c>
      <c r="F231"/>
    </row>
    <row r="232" spans="1:6" x14ac:dyDescent="0.25">
      <c r="A232" s="18" t="str">
        <f>HYPERLINK("https://www.3gpp.org/DynaReport/23288.htm","23.288")</f>
        <v>23.288</v>
      </c>
      <c r="B232" s="19" t="s">
        <v>40</v>
      </c>
      <c r="C232" s="19" t="s">
        <v>50</v>
      </c>
      <c r="D232" s="20" t="s">
        <v>19</v>
      </c>
      <c r="E232" s="19" t="s">
        <v>33</v>
      </c>
      <c r="F232"/>
    </row>
    <row r="233" spans="1:6" x14ac:dyDescent="0.25">
      <c r="A233" s="18" t="str">
        <f>HYPERLINK("https://www.3gpp.org/DynaReport/23288.htm","23.288")</f>
        <v>23.288</v>
      </c>
      <c r="B233" s="19" t="s">
        <v>17</v>
      </c>
      <c r="C233" s="19" t="s">
        <v>34</v>
      </c>
      <c r="D233" s="20" t="s">
        <v>19</v>
      </c>
      <c r="E233" s="19" t="s">
        <v>33</v>
      </c>
      <c r="F233"/>
    </row>
    <row r="234" spans="1:6" x14ac:dyDescent="0.25">
      <c r="A234" s="18" t="str">
        <f>HYPERLINK("https://www.3gpp.org/DynaReport/23289.htm","23.289")</f>
        <v>23.289</v>
      </c>
      <c r="B234" s="19" t="s">
        <v>40</v>
      </c>
      <c r="C234" s="19" t="s">
        <v>50</v>
      </c>
      <c r="D234" s="20" t="s">
        <v>19</v>
      </c>
      <c r="E234" s="19" t="s">
        <v>45</v>
      </c>
      <c r="F234"/>
    </row>
    <row r="235" spans="1:6" x14ac:dyDescent="0.25">
      <c r="A235" s="18" t="str">
        <f>HYPERLINK("https://www.3gpp.org/DynaReport/23289.htm","23.289")</f>
        <v>23.289</v>
      </c>
      <c r="B235" s="19" t="s">
        <v>17</v>
      </c>
      <c r="C235" s="19" t="s">
        <v>44</v>
      </c>
      <c r="D235" s="20" t="s">
        <v>19</v>
      </c>
      <c r="E235" s="19" t="s">
        <v>45</v>
      </c>
      <c r="F235"/>
    </row>
    <row r="236" spans="1:6" x14ac:dyDescent="0.25">
      <c r="A236" s="18" t="str">
        <f>HYPERLINK("https://www.3gpp.org/DynaReport/23289.htm","23.289")</f>
        <v>23.289</v>
      </c>
      <c r="B236" s="19" t="s">
        <v>22</v>
      </c>
      <c r="C236" s="19" t="s">
        <v>32</v>
      </c>
      <c r="D236" s="20" t="s">
        <v>19</v>
      </c>
      <c r="E236" s="19" t="s">
        <v>45</v>
      </c>
      <c r="F236"/>
    </row>
    <row r="237" spans="1:6" x14ac:dyDescent="0.25">
      <c r="A237" s="18" t="str">
        <f>HYPERLINK("https://www.3gpp.org/DynaReport/23292.htm","23.292")</f>
        <v>23.292</v>
      </c>
      <c r="B237" s="19" t="s">
        <v>17</v>
      </c>
      <c r="C237" s="19" t="s">
        <v>18</v>
      </c>
      <c r="D237" s="20" t="s">
        <v>19</v>
      </c>
      <c r="E237" s="19" t="s">
        <v>33</v>
      </c>
      <c r="F237"/>
    </row>
    <row r="238" spans="1:6" x14ac:dyDescent="0.25">
      <c r="A238" s="18" t="str">
        <f>HYPERLINK("https://www.3gpp.org/DynaReport/23303.htm","23.303")</f>
        <v>23.303</v>
      </c>
      <c r="B238" s="19" t="s">
        <v>17</v>
      </c>
      <c r="C238" s="19" t="s">
        <v>18</v>
      </c>
      <c r="D238" s="20" t="s">
        <v>19</v>
      </c>
      <c r="E238" s="19" t="s">
        <v>33</v>
      </c>
      <c r="F238"/>
    </row>
    <row r="239" spans="1:6" x14ac:dyDescent="0.25">
      <c r="A239" s="18" t="str">
        <f>HYPERLINK("https://www.3gpp.org/DynaReport/23304.htm","23.304")</f>
        <v>23.304</v>
      </c>
      <c r="B239" s="19" t="s">
        <v>17</v>
      </c>
      <c r="C239" s="19" t="s">
        <v>52</v>
      </c>
      <c r="D239" s="20" t="s">
        <v>19</v>
      </c>
      <c r="E239" s="19" t="s">
        <v>33</v>
      </c>
      <c r="F239"/>
    </row>
    <row r="240" spans="1:6" x14ac:dyDescent="0.25">
      <c r="A240" s="18" t="str">
        <f>HYPERLINK("https://www.3gpp.org/DynaReport/23316.htm","23.316")</f>
        <v>23.316</v>
      </c>
      <c r="B240" s="19" t="s">
        <v>17</v>
      </c>
      <c r="C240" s="19" t="s">
        <v>53</v>
      </c>
      <c r="D240" s="20" t="s">
        <v>19</v>
      </c>
      <c r="E240" s="19" t="s">
        <v>33</v>
      </c>
      <c r="F240"/>
    </row>
    <row r="241" spans="1:6" x14ac:dyDescent="0.25">
      <c r="A241" s="18" t="str">
        <f>HYPERLINK("https://www.3gpp.org/DynaReport/23333.htm","23.333")</f>
        <v>23.333</v>
      </c>
      <c r="B241" s="19" t="s">
        <v>17</v>
      </c>
      <c r="C241" s="19" t="s">
        <v>18</v>
      </c>
      <c r="D241" s="20" t="s">
        <v>19</v>
      </c>
      <c r="E241" s="19" t="s">
        <v>36</v>
      </c>
      <c r="F241"/>
    </row>
    <row r="242" spans="1:6" x14ac:dyDescent="0.25">
      <c r="A242" s="18" t="str">
        <f>HYPERLINK("https://www.3gpp.org/DynaReport/23334.htm","23.334")</f>
        <v>23.334</v>
      </c>
      <c r="B242" s="19" t="s">
        <v>17</v>
      </c>
      <c r="C242" s="19" t="s">
        <v>18</v>
      </c>
      <c r="D242" s="20" t="s">
        <v>35</v>
      </c>
      <c r="E242" s="19" t="s">
        <v>36</v>
      </c>
      <c r="F242"/>
    </row>
    <row r="243" spans="1:6" x14ac:dyDescent="0.25">
      <c r="A243" s="18" t="str">
        <f>HYPERLINK("https://www.3gpp.org/DynaReport/23335.htm","23.335")</f>
        <v>23.335</v>
      </c>
      <c r="B243" s="19" t="s">
        <v>17</v>
      </c>
      <c r="C243" s="19" t="s">
        <v>18</v>
      </c>
      <c r="D243" s="20" t="s">
        <v>19</v>
      </c>
      <c r="E243" s="19" t="s">
        <v>36</v>
      </c>
      <c r="F243"/>
    </row>
    <row r="244" spans="1:6" x14ac:dyDescent="0.25">
      <c r="A244" s="18" t="str">
        <f>HYPERLINK("https://www.3gpp.org/DynaReport/23369.htm","23.369")</f>
        <v>23.369</v>
      </c>
      <c r="B244" s="19" t="s">
        <v>17</v>
      </c>
      <c r="C244" s="19" t="s">
        <v>54</v>
      </c>
      <c r="D244" s="20" t="s">
        <v>19</v>
      </c>
      <c r="E244" s="19" t="s">
        <v>33</v>
      </c>
      <c r="F244"/>
    </row>
    <row r="245" spans="1:6" x14ac:dyDescent="0.25">
      <c r="A245" s="18" t="str">
        <f>HYPERLINK("https://www.3gpp.org/DynaReport/23379.htm","23.379")</f>
        <v>23.379</v>
      </c>
      <c r="B245" s="19" t="s">
        <v>17</v>
      </c>
      <c r="C245" s="19" t="s">
        <v>48</v>
      </c>
      <c r="D245" s="20" t="s">
        <v>19</v>
      </c>
      <c r="E245" s="19" t="s">
        <v>45</v>
      </c>
      <c r="F245"/>
    </row>
    <row r="246" spans="1:6" x14ac:dyDescent="0.25">
      <c r="A246" s="18" t="str">
        <f>HYPERLINK("https://www.3gpp.org/DynaReport/23379.htm","23.379")</f>
        <v>23.379</v>
      </c>
      <c r="B246" s="19" t="s">
        <v>22</v>
      </c>
      <c r="C246" s="19" t="s">
        <v>29</v>
      </c>
      <c r="D246" s="20" t="s">
        <v>19</v>
      </c>
      <c r="E246" s="19" t="s">
        <v>45</v>
      </c>
      <c r="F246"/>
    </row>
    <row r="247" spans="1:6" x14ac:dyDescent="0.25">
      <c r="A247" s="18" t="str">
        <f>HYPERLINK("https://www.3gpp.org/DynaReport/23392.htm","23.392")</f>
        <v>23.392</v>
      </c>
      <c r="B247" s="19" t="s">
        <v>17</v>
      </c>
      <c r="C247" s="19" t="s">
        <v>42</v>
      </c>
      <c r="D247" s="20" t="s">
        <v>19</v>
      </c>
      <c r="E247" s="19" t="s">
        <v>45</v>
      </c>
      <c r="F247"/>
    </row>
    <row r="248" spans="1:6" x14ac:dyDescent="0.25">
      <c r="A248" s="18" t="str">
        <f>HYPERLINK("https://www.3gpp.org/DynaReport/23401.htm","23.401")</f>
        <v>23.401</v>
      </c>
      <c r="B248" s="19" t="s">
        <v>17</v>
      </c>
      <c r="C248" s="19" t="s">
        <v>34</v>
      </c>
      <c r="D248" s="20" t="s">
        <v>19</v>
      </c>
      <c r="E248" s="19" t="s">
        <v>33</v>
      </c>
      <c r="F248"/>
    </row>
    <row r="249" spans="1:6" x14ac:dyDescent="0.25">
      <c r="A249" s="18" t="str">
        <f>HYPERLINK("https://www.3gpp.org/DynaReport/23402.htm","23.402")</f>
        <v>23.402</v>
      </c>
      <c r="B249" s="19" t="s">
        <v>17</v>
      </c>
      <c r="C249" s="19" t="s">
        <v>18</v>
      </c>
      <c r="D249" s="20" t="s">
        <v>19</v>
      </c>
      <c r="E249" s="19" t="s">
        <v>33</v>
      </c>
      <c r="F249"/>
    </row>
    <row r="250" spans="1:6" x14ac:dyDescent="0.25">
      <c r="A250" s="18" t="str">
        <f>HYPERLINK("https://www.3gpp.org/DynaReport/23433.htm","23.433")</f>
        <v>23.433</v>
      </c>
      <c r="B250" s="19" t="s">
        <v>17</v>
      </c>
      <c r="C250" s="19" t="s">
        <v>44</v>
      </c>
      <c r="D250" s="20" t="s">
        <v>19</v>
      </c>
      <c r="E250" s="19" t="s">
        <v>45</v>
      </c>
      <c r="F250"/>
    </row>
    <row r="251" spans="1:6" x14ac:dyDescent="0.25">
      <c r="A251" s="18" t="str">
        <f>HYPERLINK("https://www.3gpp.org/DynaReport/23433.htm","23.433")</f>
        <v>23.433</v>
      </c>
      <c r="B251" s="19" t="s">
        <v>17</v>
      </c>
      <c r="C251" s="19" t="s">
        <v>55</v>
      </c>
      <c r="D251" s="20" t="s">
        <v>19</v>
      </c>
      <c r="E251" s="19" t="s">
        <v>45</v>
      </c>
      <c r="F251"/>
    </row>
    <row r="252" spans="1:6" x14ac:dyDescent="0.25">
      <c r="A252" s="18" t="str">
        <f>HYPERLINK("https://www.3gpp.org/DynaReport/23433.htm","23.433")</f>
        <v>23.433</v>
      </c>
      <c r="B252" s="19" t="s">
        <v>22</v>
      </c>
      <c r="C252" s="19" t="s">
        <v>29</v>
      </c>
      <c r="D252" s="20" t="s">
        <v>19</v>
      </c>
      <c r="E252" s="19" t="s">
        <v>45</v>
      </c>
      <c r="F252"/>
    </row>
    <row r="253" spans="1:6" x14ac:dyDescent="0.25">
      <c r="A253" s="18" t="str">
        <f>HYPERLINK("https://www.3gpp.org/DynaReport/23434.htm","23.434")</f>
        <v>23.434</v>
      </c>
      <c r="B253" s="19" t="s">
        <v>17</v>
      </c>
      <c r="C253" s="19" t="s">
        <v>44</v>
      </c>
      <c r="D253" s="20" t="s">
        <v>19</v>
      </c>
      <c r="E253" s="19" t="s">
        <v>45</v>
      </c>
      <c r="F253"/>
    </row>
    <row r="254" spans="1:6" x14ac:dyDescent="0.25">
      <c r="A254" s="18" t="str">
        <f>HYPERLINK("https://www.3gpp.org/DynaReport/23437.htm","23.437")</f>
        <v>23.437</v>
      </c>
      <c r="B254" s="19" t="s">
        <v>17</v>
      </c>
      <c r="C254" s="19" t="s">
        <v>53</v>
      </c>
      <c r="D254" s="20" t="s">
        <v>19</v>
      </c>
      <c r="E254" s="19" t="s">
        <v>45</v>
      </c>
      <c r="F254"/>
    </row>
    <row r="255" spans="1:6" x14ac:dyDescent="0.25">
      <c r="A255" s="18" t="str">
        <f>HYPERLINK("https://www.3gpp.org/DynaReport/23437.htm","23.437")</f>
        <v>23.437</v>
      </c>
      <c r="B255" s="19" t="s">
        <v>22</v>
      </c>
      <c r="C255" s="19" t="s">
        <v>32</v>
      </c>
      <c r="D255" s="20" t="s">
        <v>19</v>
      </c>
      <c r="E255" s="19" t="s">
        <v>45</v>
      </c>
      <c r="F255"/>
    </row>
    <row r="256" spans="1:6" x14ac:dyDescent="0.25">
      <c r="A256" s="18" t="str">
        <f>HYPERLINK("https://www.3gpp.org/DynaReport/23438.htm","23.438")</f>
        <v>23.438</v>
      </c>
      <c r="B256" s="19" t="s">
        <v>17</v>
      </c>
      <c r="C256" s="19" t="s">
        <v>42</v>
      </c>
      <c r="D256" s="20" t="s">
        <v>19</v>
      </c>
      <c r="E256" s="19" t="s">
        <v>45</v>
      </c>
      <c r="F256"/>
    </row>
    <row r="257" spans="1:6" x14ac:dyDescent="0.25">
      <c r="A257" s="18" t="str">
        <f>HYPERLINK("https://www.3gpp.org/DynaReport/23438.htm","23.438")</f>
        <v>23.438</v>
      </c>
      <c r="B257" s="19" t="s">
        <v>22</v>
      </c>
      <c r="C257" s="19" t="s">
        <v>29</v>
      </c>
      <c r="D257" s="20" t="s">
        <v>19</v>
      </c>
      <c r="E257" s="19" t="s">
        <v>45</v>
      </c>
      <c r="F257"/>
    </row>
    <row r="258" spans="1:6" x14ac:dyDescent="0.25">
      <c r="A258" s="18" t="str">
        <f>HYPERLINK("https://www.3gpp.org/DynaReport/23468.htm","23.468")</f>
        <v>23.468</v>
      </c>
      <c r="B258" s="19" t="s">
        <v>17</v>
      </c>
      <c r="C258" s="19" t="s">
        <v>18</v>
      </c>
      <c r="D258" s="20" t="s">
        <v>19</v>
      </c>
      <c r="E258" s="19" t="s">
        <v>33</v>
      </c>
      <c r="F258"/>
    </row>
    <row r="259" spans="1:6" x14ac:dyDescent="0.25">
      <c r="A259" s="18" t="str">
        <f>HYPERLINK("https://www.3gpp.org/DynaReport/23479.htm","23.479")</f>
        <v>23.479</v>
      </c>
      <c r="B259" s="19" t="s">
        <v>17</v>
      </c>
      <c r="C259" s="19" t="s">
        <v>18</v>
      </c>
      <c r="D259" s="20" t="s">
        <v>19</v>
      </c>
      <c r="E259" s="19" t="s">
        <v>45</v>
      </c>
      <c r="F259"/>
    </row>
    <row r="260" spans="1:6" x14ac:dyDescent="0.25">
      <c r="A260" s="18" t="str">
        <f>HYPERLINK("https://www.3gpp.org/DynaReport/23482.htm","23.482")</f>
        <v>23.482</v>
      </c>
      <c r="B260" s="19" t="s">
        <v>17</v>
      </c>
      <c r="C260" s="19" t="s">
        <v>53</v>
      </c>
      <c r="D260" s="20" t="s">
        <v>19</v>
      </c>
      <c r="E260" s="19" t="s">
        <v>45</v>
      </c>
      <c r="F260"/>
    </row>
    <row r="261" spans="1:6" x14ac:dyDescent="0.25">
      <c r="A261" s="18" t="str">
        <f>HYPERLINK("https://www.3gpp.org/DynaReport/23501.htm","23.501")</f>
        <v>23.501</v>
      </c>
      <c r="B261" s="19" t="s">
        <v>40</v>
      </c>
      <c r="C261" s="19" t="s">
        <v>50</v>
      </c>
      <c r="D261" s="20" t="s">
        <v>19</v>
      </c>
      <c r="E261" s="19" t="s">
        <v>33</v>
      </c>
      <c r="F261"/>
    </row>
    <row r="262" spans="1:6" x14ac:dyDescent="0.25">
      <c r="A262" s="18" t="str">
        <f>HYPERLINK("https://www.3gpp.org/DynaReport/23501.htm","23.501")</f>
        <v>23.501</v>
      </c>
      <c r="B262" s="19" t="s">
        <v>17</v>
      </c>
      <c r="C262" s="19" t="s">
        <v>52</v>
      </c>
      <c r="D262" s="20" t="s">
        <v>19</v>
      </c>
      <c r="E262" s="19" t="s">
        <v>33</v>
      </c>
      <c r="F262"/>
    </row>
    <row r="263" spans="1:6" x14ac:dyDescent="0.25">
      <c r="A263" s="18" t="str">
        <f>HYPERLINK("https://www.3gpp.org/DynaReport/23502.htm","23.502")</f>
        <v>23.502</v>
      </c>
      <c r="B263" s="19" t="s">
        <v>40</v>
      </c>
      <c r="C263" s="19" t="s">
        <v>50</v>
      </c>
      <c r="D263" s="20" t="s">
        <v>19</v>
      </c>
      <c r="E263" s="19" t="s">
        <v>33</v>
      </c>
      <c r="F263"/>
    </row>
    <row r="264" spans="1:6" x14ac:dyDescent="0.25">
      <c r="A264" s="18" t="str">
        <f>HYPERLINK("https://www.3gpp.org/DynaReport/23502.htm","23.502")</f>
        <v>23.502</v>
      </c>
      <c r="B264" s="19" t="s">
        <v>17</v>
      </c>
      <c r="C264" s="19" t="s">
        <v>52</v>
      </c>
      <c r="D264" s="20" t="s">
        <v>19</v>
      </c>
      <c r="E264" s="19" t="s">
        <v>33</v>
      </c>
      <c r="F264"/>
    </row>
    <row r="265" spans="1:6" x14ac:dyDescent="0.25">
      <c r="A265" s="18" t="str">
        <f>HYPERLINK("https://www.3gpp.org/DynaReport/23503.htm","23.503")</f>
        <v>23.503</v>
      </c>
      <c r="B265" s="19" t="s">
        <v>17</v>
      </c>
      <c r="C265" s="19" t="s">
        <v>52</v>
      </c>
      <c r="D265" s="20" t="s">
        <v>19</v>
      </c>
      <c r="E265" s="19" t="s">
        <v>33</v>
      </c>
      <c r="F265"/>
    </row>
    <row r="266" spans="1:6" x14ac:dyDescent="0.25">
      <c r="A266" s="18" t="str">
        <f>HYPERLINK("https://www.3gpp.org/DynaReport/23527.htm","23.527")</f>
        <v>23.527</v>
      </c>
      <c r="B266" s="19" t="s">
        <v>17</v>
      </c>
      <c r="C266" s="19" t="s">
        <v>34</v>
      </c>
      <c r="D266" s="20" t="s">
        <v>35</v>
      </c>
      <c r="E266" s="19" t="s">
        <v>36</v>
      </c>
      <c r="F266"/>
    </row>
    <row r="267" spans="1:6" x14ac:dyDescent="0.25">
      <c r="A267" s="18" t="str">
        <f>HYPERLINK("https://www.3gpp.org/DynaReport/23548.htm","23.548")</f>
        <v>23.548</v>
      </c>
      <c r="B267" s="19" t="s">
        <v>17</v>
      </c>
      <c r="C267" s="19" t="s">
        <v>34</v>
      </c>
      <c r="D267" s="20" t="s">
        <v>19</v>
      </c>
      <c r="E267" s="19" t="s">
        <v>33</v>
      </c>
      <c r="F267"/>
    </row>
    <row r="268" spans="1:6" x14ac:dyDescent="0.25">
      <c r="A268" s="18" t="str">
        <f>HYPERLINK("https://www.3gpp.org/DynaReport/23554.htm","23.554")</f>
        <v>23.554</v>
      </c>
      <c r="B268" s="19" t="s">
        <v>40</v>
      </c>
      <c r="C268" s="19" t="s">
        <v>56</v>
      </c>
      <c r="D268" s="20" t="s">
        <v>19</v>
      </c>
      <c r="E268" s="19" t="s">
        <v>45</v>
      </c>
      <c r="F268"/>
    </row>
    <row r="269" spans="1:6" x14ac:dyDescent="0.25">
      <c r="A269" s="18" t="str">
        <f>HYPERLINK("https://www.3gpp.org/DynaReport/23554.htm","23.554")</f>
        <v>23.554</v>
      </c>
      <c r="B269" s="19" t="s">
        <v>17</v>
      </c>
      <c r="C269" s="19" t="s">
        <v>44</v>
      </c>
      <c r="D269" s="20" t="s">
        <v>19</v>
      </c>
      <c r="E269" s="19" t="s">
        <v>45</v>
      </c>
      <c r="F269"/>
    </row>
    <row r="270" spans="1:6" x14ac:dyDescent="0.25">
      <c r="A270" s="18" t="str">
        <f>HYPERLINK("https://www.3gpp.org/DynaReport/23558.htm","23.558")</f>
        <v>23.558</v>
      </c>
      <c r="B270" s="19" t="s">
        <v>17</v>
      </c>
      <c r="C270" s="19" t="s">
        <v>44</v>
      </c>
      <c r="D270" s="20" t="s">
        <v>19</v>
      </c>
      <c r="E270" s="19" t="s">
        <v>45</v>
      </c>
      <c r="F270"/>
    </row>
    <row r="271" spans="1:6" x14ac:dyDescent="0.25">
      <c r="A271" s="18" t="str">
        <f>HYPERLINK("https://www.3gpp.org/DynaReport/23558.htm","23.558")</f>
        <v>23.558</v>
      </c>
      <c r="B271" s="19" t="s">
        <v>22</v>
      </c>
      <c r="C271" s="19" t="s">
        <v>29</v>
      </c>
      <c r="D271" s="20" t="s">
        <v>19</v>
      </c>
      <c r="E271" s="19" t="s">
        <v>45</v>
      </c>
      <c r="F271"/>
    </row>
    <row r="272" spans="1:6" x14ac:dyDescent="0.25">
      <c r="A272" s="18" t="str">
        <f>HYPERLINK("https://www.3gpp.org/DynaReport/23586.htm","23.586")</f>
        <v>23.586</v>
      </c>
      <c r="B272" s="19" t="s">
        <v>17</v>
      </c>
      <c r="C272" s="19" t="s">
        <v>18</v>
      </c>
      <c r="D272" s="20" t="s">
        <v>19</v>
      </c>
      <c r="E272" s="19" t="s">
        <v>33</v>
      </c>
      <c r="F272"/>
    </row>
    <row r="273" spans="1:6" x14ac:dyDescent="0.25">
      <c r="A273" s="18" t="str">
        <f>HYPERLINK("https://www.3gpp.org/DynaReport/23700-04.htm","23.700-04")</f>
        <v>23.700-04</v>
      </c>
      <c r="B273" s="19" t="s">
        <v>22</v>
      </c>
      <c r="C273" s="19" t="s">
        <v>57</v>
      </c>
      <c r="D273" s="20" t="s">
        <v>19</v>
      </c>
      <c r="E273" s="19" t="s">
        <v>33</v>
      </c>
      <c r="F273"/>
    </row>
    <row r="274" spans="1:6" x14ac:dyDescent="0.25">
      <c r="A274" s="18" t="str">
        <f>HYPERLINK("https://www.3gpp.org/DynaReport/23700-14.htm","23.700-14")</f>
        <v>23.700-14</v>
      </c>
      <c r="B274" s="19" t="s">
        <v>22</v>
      </c>
      <c r="C274" s="19" t="s">
        <v>57</v>
      </c>
      <c r="D274" s="20" t="s">
        <v>19</v>
      </c>
      <c r="E274" s="19" t="s">
        <v>33</v>
      </c>
      <c r="F274"/>
    </row>
    <row r="275" spans="1:6" x14ac:dyDescent="0.25">
      <c r="A275" s="18" t="str">
        <f>HYPERLINK("https://www.3gpp.org/DynaReport/23700-19.htm","23.700-19")</f>
        <v>23.700-19</v>
      </c>
      <c r="B275" s="19" t="s">
        <v>22</v>
      </c>
      <c r="C275" s="19" t="s">
        <v>57</v>
      </c>
      <c r="D275" s="20" t="s">
        <v>19</v>
      </c>
      <c r="E275" s="19" t="s">
        <v>33</v>
      </c>
      <c r="F275"/>
    </row>
    <row r="276" spans="1:6" x14ac:dyDescent="0.25">
      <c r="A276" s="18" t="str">
        <f>HYPERLINK("https://www.3gpp.org/DynaReport/23700-35.htm","23.700-35")</f>
        <v>23.700-35</v>
      </c>
      <c r="B276" s="19" t="s">
        <v>22</v>
      </c>
      <c r="C276" s="19" t="s">
        <v>29</v>
      </c>
      <c r="D276" s="20" t="s">
        <v>19</v>
      </c>
      <c r="E276" s="19" t="s">
        <v>45</v>
      </c>
      <c r="F276"/>
    </row>
    <row r="277" spans="1:6" x14ac:dyDescent="0.25">
      <c r="A277" s="18" t="str">
        <f>HYPERLINK("https://www.3gpp.org/DynaReport/23700-35.htm","23.700-35")</f>
        <v>23.700-35</v>
      </c>
      <c r="B277" s="19" t="s">
        <v>22</v>
      </c>
      <c r="C277" s="19" t="s">
        <v>58</v>
      </c>
      <c r="D277" s="20" t="s">
        <v>19</v>
      </c>
      <c r="E277" s="19" t="s">
        <v>45</v>
      </c>
      <c r="F277"/>
    </row>
    <row r="278" spans="1:6" x14ac:dyDescent="0.25">
      <c r="A278" s="18" t="str">
        <f>HYPERLINK("https://www.3gpp.org/DynaReport/23700-44.htm","23.700-44")</f>
        <v>23.700-44</v>
      </c>
      <c r="B278" s="19" t="s">
        <v>22</v>
      </c>
      <c r="C278" s="19" t="s">
        <v>24</v>
      </c>
      <c r="D278" s="20" t="s">
        <v>19</v>
      </c>
      <c r="E278" s="19" t="s">
        <v>45</v>
      </c>
      <c r="F278"/>
    </row>
    <row r="279" spans="1:6" x14ac:dyDescent="0.25">
      <c r="A279" s="18" t="str">
        <f>HYPERLINK("https://www.3gpp.org/DynaReport/23700-51.htm","23.700-51")</f>
        <v>23.700-51</v>
      </c>
      <c r="B279" s="19" t="s">
        <v>22</v>
      </c>
      <c r="C279" s="19" t="s">
        <v>57</v>
      </c>
      <c r="D279" s="20" t="s">
        <v>19</v>
      </c>
      <c r="E279" s="19" t="s">
        <v>45</v>
      </c>
      <c r="F279"/>
    </row>
    <row r="280" spans="1:6" x14ac:dyDescent="0.25">
      <c r="A280" s="18" t="str">
        <f>HYPERLINK("https://www.3gpp.org/DynaReport/23700-67.htm","23.700-67")</f>
        <v>23.700-67</v>
      </c>
      <c r="B280" s="19" t="s">
        <v>22</v>
      </c>
      <c r="C280" s="19" t="s">
        <v>57</v>
      </c>
      <c r="D280" s="20" t="s">
        <v>19</v>
      </c>
      <c r="E280" s="19" t="s">
        <v>33</v>
      </c>
      <c r="F280"/>
    </row>
    <row r="281" spans="1:6" x14ac:dyDescent="0.25">
      <c r="A281" s="18" t="str">
        <f>HYPERLINK("https://www.3gpp.org/DynaReport/23700-83.htm","23.700-83")</f>
        <v>23.700-83</v>
      </c>
      <c r="B281" s="19" t="s">
        <v>22</v>
      </c>
      <c r="C281" s="19" t="s">
        <v>57</v>
      </c>
      <c r="D281" s="20" t="s">
        <v>19</v>
      </c>
      <c r="E281" s="19" t="s">
        <v>45</v>
      </c>
      <c r="F281"/>
    </row>
    <row r="282" spans="1:6" x14ac:dyDescent="0.25">
      <c r="A282" s="18" t="str">
        <f>HYPERLINK("https://www.3gpp.org/DynaReport/23903.htm","23.903")</f>
        <v>23.903</v>
      </c>
      <c r="B282" s="19" t="s">
        <v>17</v>
      </c>
      <c r="C282" s="19" t="s">
        <v>18</v>
      </c>
      <c r="D282" s="20" t="s">
        <v>19</v>
      </c>
      <c r="E282" s="19" t="s">
        <v>33</v>
      </c>
      <c r="F282"/>
    </row>
    <row r="283" spans="1:6" x14ac:dyDescent="0.25">
      <c r="A283" s="18" t="str">
        <f>HYPERLINK("https://www.3gpp.org/DynaReport/23919.htm","23.919")</f>
        <v>23.919</v>
      </c>
      <c r="B283" s="19" t="s">
        <v>17</v>
      </c>
      <c r="C283" s="19" t="s">
        <v>18</v>
      </c>
      <c r="D283" s="20" t="s">
        <v>19</v>
      </c>
      <c r="E283" s="19" t="s">
        <v>33</v>
      </c>
      <c r="F283"/>
    </row>
    <row r="284" spans="1:6" x14ac:dyDescent="0.25">
      <c r="A284" s="18" t="str">
        <f>HYPERLINK("https://www.3gpp.org/DynaReport/23924.htm","23.924")</f>
        <v>23.924</v>
      </c>
      <c r="B284" s="19" t="s">
        <v>17</v>
      </c>
      <c r="C284" s="19" t="s">
        <v>18</v>
      </c>
      <c r="D284" s="20" t="s">
        <v>19</v>
      </c>
      <c r="E284" s="19" t="s">
        <v>33</v>
      </c>
      <c r="F284"/>
    </row>
    <row r="285" spans="1:6" x14ac:dyDescent="0.25">
      <c r="A285" s="18" t="str">
        <f>HYPERLINK("https://www.3gpp.org/DynaReport/23946.htm","23.946")</f>
        <v>23.946</v>
      </c>
      <c r="B285" s="19" t="s">
        <v>17</v>
      </c>
      <c r="C285" s="19" t="s">
        <v>18</v>
      </c>
      <c r="D285" s="20" t="s">
        <v>19</v>
      </c>
      <c r="E285" s="19" t="s">
        <v>45</v>
      </c>
      <c r="F285"/>
    </row>
    <row r="286" spans="1:6" x14ac:dyDescent="0.25">
      <c r="A286" s="18" t="str">
        <f>HYPERLINK("https://www.3gpp.org/DynaReport/23958.htm","23.958")</f>
        <v>23.958</v>
      </c>
      <c r="B286" s="19" t="s">
        <v>17</v>
      </c>
      <c r="C286" s="19" t="s">
        <v>18</v>
      </c>
      <c r="D286" s="20" t="s">
        <v>19</v>
      </c>
      <c r="E286" s="19" t="s">
        <v>45</v>
      </c>
      <c r="F286"/>
    </row>
    <row r="287" spans="1:6" x14ac:dyDescent="0.25">
      <c r="A287" s="18" t="str">
        <f>HYPERLINK("https://www.3gpp.org/DynaReport/23973.htm","23.973")</f>
        <v>23.973</v>
      </c>
      <c r="B287" s="19" t="s">
        <v>17</v>
      </c>
      <c r="C287" s="19" t="s">
        <v>18</v>
      </c>
      <c r="D287" s="20" t="s">
        <v>19</v>
      </c>
      <c r="E287" s="19" t="s">
        <v>33</v>
      </c>
      <c r="F287"/>
    </row>
    <row r="288" spans="1:6" x14ac:dyDescent="0.25">
      <c r="A288" s="18" t="str">
        <f>HYPERLINK("https://www.3gpp.org/DynaReport/23975.htm","23.975")</f>
        <v>23.975</v>
      </c>
      <c r="B288" s="19" t="s">
        <v>17</v>
      </c>
      <c r="C288" s="19" t="s">
        <v>18</v>
      </c>
      <c r="D288" s="20" t="s">
        <v>19</v>
      </c>
      <c r="E288" s="19" t="s">
        <v>33</v>
      </c>
      <c r="F288"/>
    </row>
    <row r="289" spans="1:6" x14ac:dyDescent="0.25">
      <c r="A289" s="18" t="str">
        <f>HYPERLINK("https://www.3gpp.org/DynaReport/23976.htm","23.976")</f>
        <v>23.976</v>
      </c>
      <c r="B289" s="19" t="s">
        <v>17</v>
      </c>
      <c r="C289" s="19" t="s">
        <v>18</v>
      </c>
      <c r="D289" s="20" t="s">
        <v>19</v>
      </c>
      <c r="E289" s="19" t="s">
        <v>33</v>
      </c>
      <c r="F289"/>
    </row>
    <row r="290" spans="1:6" x14ac:dyDescent="0.25">
      <c r="A290" s="18" t="str">
        <f>HYPERLINK("https://www.3gpp.org/DynaReport/23977.htm","23.977")</f>
        <v>23.977</v>
      </c>
      <c r="B290" s="19" t="s">
        <v>17</v>
      </c>
      <c r="C290" s="19" t="s">
        <v>18</v>
      </c>
      <c r="D290" s="20" t="s">
        <v>19</v>
      </c>
      <c r="E290" s="19" t="s">
        <v>33</v>
      </c>
      <c r="F290"/>
    </row>
    <row r="291" spans="1:6" x14ac:dyDescent="0.25">
      <c r="A291" s="18" t="str">
        <f>HYPERLINK("https://www.3gpp.org/DynaReport/23979.htm","23.979")</f>
        <v>23.979</v>
      </c>
      <c r="B291" s="19" t="s">
        <v>17</v>
      </c>
      <c r="C291" s="19" t="s">
        <v>18</v>
      </c>
      <c r="D291" s="20" t="s">
        <v>19</v>
      </c>
      <c r="E291" s="19" t="s">
        <v>33</v>
      </c>
      <c r="F291"/>
    </row>
    <row r="292" spans="1:6" x14ac:dyDescent="0.25">
      <c r="A292" s="18" t="str">
        <f>HYPERLINK("https://www.3gpp.org/DynaReport/23981.htm","23.981")</f>
        <v>23.981</v>
      </c>
      <c r="B292" s="19" t="s">
        <v>17</v>
      </c>
      <c r="C292" s="19" t="s">
        <v>18</v>
      </c>
      <c r="D292" s="20" t="s">
        <v>19</v>
      </c>
      <c r="E292" s="19" t="s">
        <v>33</v>
      </c>
      <c r="F292"/>
    </row>
    <row r="293" spans="1:6" x14ac:dyDescent="0.25">
      <c r="A293" s="18" t="str">
        <f>HYPERLINK("https://www.3gpp.org/DynaReport/24002.htm","24.002")</f>
        <v>24.002</v>
      </c>
      <c r="B293" s="19" t="s">
        <v>17</v>
      </c>
      <c r="C293" s="19" t="s">
        <v>18</v>
      </c>
      <c r="D293" s="20" t="s">
        <v>19</v>
      </c>
      <c r="E293" s="19" t="s">
        <v>37</v>
      </c>
      <c r="F293"/>
    </row>
    <row r="294" spans="1:6" x14ac:dyDescent="0.25">
      <c r="A294" s="18" t="str">
        <f>HYPERLINK("https://www.3gpp.org/DynaReport/24007.htm","24.007")</f>
        <v>24.007</v>
      </c>
      <c r="B294" s="19" t="s">
        <v>17</v>
      </c>
      <c r="C294" s="19" t="s">
        <v>53</v>
      </c>
      <c r="D294" s="20" t="s">
        <v>35</v>
      </c>
      <c r="E294" s="19" t="s">
        <v>37</v>
      </c>
      <c r="F294"/>
    </row>
    <row r="295" spans="1:6" x14ac:dyDescent="0.25">
      <c r="A295" s="18" t="str">
        <f>HYPERLINK("https://www.3gpp.org/DynaReport/24008.htm","24.008")</f>
        <v>24.008</v>
      </c>
      <c r="B295" s="19" t="s">
        <v>17</v>
      </c>
      <c r="C295" s="19" t="s">
        <v>34</v>
      </c>
      <c r="D295" s="20" t="s">
        <v>35</v>
      </c>
      <c r="E295" s="19" t="s">
        <v>37</v>
      </c>
      <c r="F295"/>
    </row>
    <row r="296" spans="1:6" x14ac:dyDescent="0.25">
      <c r="A296" s="18" t="str">
        <f>HYPERLINK("https://www.3gpp.org/DynaReport/24010.htm","24.010")</f>
        <v>24.010</v>
      </c>
      <c r="B296" s="19" t="s">
        <v>17</v>
      </c>
      <c r="C296" s="19" t="s">
        <v>18</v>
      </c>
      <c r="D296" s="20" t="s">
        <v>19</v>
      </c>
      <c r="E296" s="19" t="s">
        <v>36</v>
      </c>
      <c r="F296"/>
    </row>
    <row r="297" spans="1:6" x14ac:dyDescent="0.25">
      <c r="A297" s="18" t="str">
        <f>HYPERLINK("https://www.3gpp.org/DynaReport/24011.htm","24.011")</f>
        <v>24.011</v>
      </c>
      <c r="B297" s="19" t="s">
        <v>17</v>
      </c>
      <c r="C297" s="19" t="s">
        <v>18</v>
      </c>
      <c r="D297" s="20" t="s">
        <v>19</v>
      </c>
      <c r="E297" s="19" t="s">
        <v>37</v>
      </c>
      <c r="F297"/>
    </row>
    <row r="298" spans="1:6" x14ac:dyDescent="0.25">
      <c r="A298" s="18" t="str">
        <f>HYPERLINK("https://www.3gpp.org/DynaReport/24022.htm","24.022")</f>
        <v>24.022</v>
      </c>
      <c r="B298" s="19" t="s">
        <v>17</v>
      </c>
      <c r="C298" s="19" t="s">
        <v>18</v>
      </c>
      <c r="D298" s="20" t="s">
        <v>19</v>
      </c>
      <c r="E298" s="19" t="s">
        <v>43</v>
      </c>
      <c r="F298"/>
    </row>
    <row r="299" spans="1:6" x14ac:dyDescent="0.25">
      <c r="A299" s="18" t="str">
        <f>HYPERLINK("https://www.3gpp.org/DynaReport/24030.htm","24.030")</f>
        <v>24.030</v>
      </c>
      <c r="B299" s="19" t="s">
        <v>17</v>
      </c>
      <c r="C299" s="19" t="s">
        <v>18</v>
      </c>
      <c r="D299" s="20" t="s">
        <v>19</v>
      </c>
      <c r="E299" s="19" t="s">
        <v>36</v>
      </c>
      <c r="F299"/>
    </row>
    <row r="300" spans="1:6" x14ac:dyDescent="0.25">
      <c r="A300" s="18" t="str">
        <f>HYPERLINK("https://www.3gpp.org/DynaReport/24067.htm","24.067")</f>
        <v>24.067</v>
      </c>
      <c r="B300" s="19" t="s">
        <v>17</v>
      </c>
      <c r="C300" s="19" t="s">
        <v>18</v>
      </c>
      <c r="D300" s="20" t="s">
        <v>19</v>
      </c>
      <c r="E300" s="19" t="s">
        <v>36</v>
      </c>
      <c r="F300"/>
    </row>
    <row r="301" spans="1:6" x14ac:dyDescent="0.25">
      <c r="A301" s="18" t="str">
        <f>HYPERLINK("https://www.3gpp.org/DynaReport/24072.htm","24.072")</f>
        <v>24.072</v>
      </c>
      <c r="B301" s="19" t="s">
        <v>17</v>
      </c>
      <c r="C301" s="19" t="s">
        <v>18</v>
      </c>
      <c r="D301" s="20" t="s">
        <v>19</v>
      </c>
      <c r="E301" s="19" t="s">
        <v>36</v>
      </c>
      <c r="F301"/>
    </row>
    <row r="302" spans="1:6" x14ac:dyDescent="0.25">
      <c r="A302" s="18" t="str">
        <f>HYPERLINK("https://www.3gpp.org/DynaReport/24081.htm","24.081")</f>
        <v>24.081</v>
      </c>
      <c r="B302" s="19" t="s">
        <v>17</v>
      </c>
      <c r="C302" s="19" t="s">
        <v>18</v>
      </c>
      <c r="D302" s="20" t="s">
        <v>19</v>
      </c>
      <c r="E302" s="19" t="s">
        <v>36</v>
      </c>
      <c r="F302"/>
    </row>
    <row r="303" spans="1:6" x14ac:dyDescent="0.25">
      <c r="A303" s="18" t="str">
        <f>HYPERLINK("https://www.3gpp.org/DynaReport/24082.htm","24.082")</f>
        <v>24.082</v>
      </c>
      <c r="B303" s="19" t="s">
        <v>17</v>
      </c>
      <c r="C303" s="19" t="s">
        <v>18</v>
      </c>
      <c r="D303" s="20" t="s">
        <v>19</v>
      </c>
      <c r="E303" s="19" t="s">
        <v>36</v>
      </c>
      <c r="F303"/>
    </row>
    <row r="304" spans="1:6" x14ac:dyDescent="0.25">
      <c r="A304" s="18" t="str">
        <f>HYPERLINK("https://www.3gpp.org/DynaReport/24083.htm","24.083")</f>
        <v>24.083</v>
      </c>
      <c r="B304" s="19" t="s">
        <v>17</v>
      </c>
      <c r="C304" s="19" t="s">
        <v>18</v>
      </c>
      <c r="D304" s="20" t="s">
        <v>19</v>
      </c>
      <c r="E304" s="19" t="s">
        <v>36</v>
      </c>
      <c r="F304"/>
    </row>
    <row r="305" spans="1:6" x14ac:dyDescent="0.25">
      <c r="A305" s="18" t="str">
        <f>HYPERLINK("https://www.3gpp.org/DynaReport/24084.htm","24.084")</f>
        <v>24.084</v>
      </c>
      <c r="B305" s="19" t="s">
        <v>17</v>
      </c>
      <c r="C305" s="19" t="s">
        <v>18</v>
      </c>
      <c r="D305" s="20" t="s">
        <v>19</v>
      </c>
      <c r="E305" s="19" t="s">
        <v>36</v>
      </c>
      <c r="F305"/>
    </row>
    <row r="306" spans="1:6" x14ac:dyDescent="0.25">
      <c r="A306" s="18" t="str">
        <f>HYPERLINK("https://www.3gpp.org/DynaReport/24085.htm","24.085")</f>
        <v>24.085</v>
      </c>
      <c r="B306" s="19" t="s">
        <v>17</v>
      </c>
      <c r="C306" s="19" t="s">
        <v>18</v>
      </c>
      <c r="D306" s="20" t="s">
        <v>19</v>
      </c>
      <c r="E306" s="19" t="s">
        <v>36</v>
      </c>
      <c r="F306"/>
    </row>
    <row r="307" spans="1:6" x14ac:dyDescent="0.25">
      <c r="A307" s="18" t="str">
        <f>HYPERLINK("https://www.3gpp.org/DynaReport/24086.htm","24.086")</f>
        <v>24.086</v>
      </c>
      <c r="B307" s="19" t="s">
        <v>17</v>
      </c>
      <c r="C307" s="19" t="s">
        <v>18</v>
      </c>
      <c r="D307" s="20" t="s">
        <v>19</v>
      </c>
      <c r="E307" s="19" t="s">
        <v>36</v>
      </c>
      <c r="F307"/>
    </row>
    <row r="308" spans="1:6" x14ac:dyDescent="0.25">
      <c r="A308" s="18" t="str">
        <f>HYPERLINK("https://www.3gpp.org/DynaReport/24087.htm","24.087")</f>
        <v>24.087</v>
      </c>
      <c r="B308" s="19" t="s">
        <v>17</v>
      </c>
      <c r="C308" s="19" t="s">
        <v>18</v>
      </c>
      <c r="D308" s="20" t="s">
        <v>19</v>
      </c>
      <c r="E308" s="19" t="s">
        <v>36</v>
      </c>
      <c r="F308"/>
    </row>
    <row r="309" spans="1:6" x14ac:dyDescent="0.25">
      <c r="A309" s="18" t="str">
        <f>HYPERLINK("https://www.3gpp.org/DynaReport/24088.htm","24.088")</f>
        <v>24.088</v>
      </c>
      <c r="B309" s="19" t="s">
        <v>17</v>
      </c>
      <c r="C309" s="19" t="s">
        <v>18</v>
      </c>
      <c r="D309" s="20" t="s">
        <v>19</v>
      </c>
      <c r="E309" s="19" t="s">
        <v>36</v>
      </c>
      <c r="F309"/>
    </row>
    <row r="310" spans="1:6" x14ac:dyDescent="0.25">
      <c r="A310" s="18" t="str">
        <f>HYPERLINK("https://www.3gpp.org/DynaReport/24090.htm","24.090")</f>
        <v>24.090</v>
      </c>
      <c r="B310" s="19" t="s">
        <v>17</v>
      </c>
      <c r="C310" s="19" t="s">
        <v>18</v>
      </c>
      <c r="D310" s="20" t="s">
        <v>19</v>
      </c>
      <c r="E310" s="19" t="s">
        <v>36</v>
      </c>
      <c r="F310"/>
    </row>
    <row r="311" spans="1:6" x14ac:dyDescent="0.25">
      <c r="A311" s="18" t="str">
        <f>HYPERLINK("https://www.3gpp.org/DynaReport/24091.htm","24.091")</f>
        <v>24.091</v>
      </c>
      <c r="B311" s="19" t="s">
        <v>17</v>
      </c>
      <c r="C311" s="19" t="s">
        <v>18</v>
      </c>
      <c r="D311" s="20" t="s">
        <v>19</v>
      </c>
      <c r="E311" s="19" t="s">
        <v>36</v>
      </c>
      <c r="F311"/>
    </row>
    <row r="312" spans="1:6" x14ac:dyDescent="0.25">
      <c r="A312" s="18" t="str">
        <f>HYPERLINK("https://www.3gpp.org/DynaReport/24093.htm","24.093")</f>
        <v>24.093</v>
      </c>
      <c r="B312" s="19" t="s">
        <v>17</v>
      </c>
      <c r="C312" s="19" t="s">
        <v>18</v>
      </c>
      <c r="D312" s="20" t="s">
        <v>19</v>
      </c>
      <c r="E312" s="19" t="s">
        <v>36</v>
      </c>
      <c r="F312"/>
    </row>
    <row r="313" spans="1:6" x14ac:dyDescent="0.25">
      <c r="A313" s="18" t="str">
        <f>HYPERLINK("https://www.3gpp.org/DynaReport/24096.htm","24.096")</f>
        <v>24.096</v>
      </c>
      <c r="B313" s="19" t="s">
        <v>17</v>
      </c>
      <c r="C313" s="19" t="s">
        <v>18</v>
      </c>
      <c r="D313" s="20" t="s">
        <v>19</v>
      </c>
      <c r="E313" s="19" t="s">
        <v>36</v>
      </c>
      <c r="F313"/>
    </row>
    <row r="314" spans="1:6" x14ac:dyDescent="0.25">
      <c r="A314" s="18" t="str">
        <f>HYPERLINK("https://www.3gpp.org/DynaReport/24103.htm","24.103")</f>
        <v>24.103</v>
      </c>
      <c r="B314" s="19" t="s">
        <v>17</v>
      </c>
      <c r="C314" s="19" t="s">
        <v>18</v>
      </c>
      <c r="D314" s="20" t="s">
        <v>19</v>
      </c>
      <c r="E314" s="19" t="s">
        <v>37</v>
      </c>
      <c r="F314"/>
    </row>
    <row r="315" spans="1:6" x14ac:dyDescent="0.25">
      <c r="A315" s="18" t="str">
        <f>HYPERLINK("https://www.3gpp.org/DynaReport/24105.htm","24.105")</f>
        <v>24.105</v>
      </c>
      <c r="B315" s="19" t="s">
        <v>17</v>
      </c>
      <c r="C315" s="19" t="s">
        <v>18</v>
      </c>
      <c r="D315" s="20" t="s">
        <v>19</v>
      </c>
      <c r="E315" s="19" t="s">
        <v>37</v>
      </c>
      <c r="F315"/>
    </row>
    <row r="316" spans="1:6" x14ac:dyDescent="0.25">
      <c r="A316" s="18" t="str">
        <f>HYPERLINK("https://www.3gpp.org/DynaReport/24109.htm","24.109")</f>
        <v>24.109</v>
      </c>
      <c r="B316" s="19" t="s">
        <v>17</v>
      </c>
      <c r="C316" s="19" t="s">
        <v>18</v>
      </c>
      <c r="D316" s="20" t="s">
        <v>19</v>
      </c>
      <c r="E316" s="19" t="s">
        <v>37</v>
      </c>
      <c r="F316"/>
    </row>
    <row r="317" spans="1:6" x14ac:dyDescent="0.25">
      <c r="A317" s="18" t="str">
        <f>HYPERLINK("https://www.3gpp.org/DynaReport/24116.htm","24.116")</f>
        <v>24.116</v>
      </c>
      <c r="B317" s="19" t="s">
        <v>17</v>
      </c>
      <c r="C317" s="19" t="s">
        <v>18</v>
      </c>
      <c r="D317" s="20" t="s">
        <v>19</v>
      </c>
      <c r="E317" s="19" t="s">
        <v>37</v>
      </c>
      <c r="F317"/>
    </row>
    <row r="318" spans="1:6" x14ac:dyDescent="0.25">
      <c r="A318" s="18" t="str">
        <f>HYPERLINK("https://www.3gpp.org/DynaReport/24117.htm","24.117")</f>
        <v>24.117</v>
      </c>
      <c r="B318" s="19" t="s">
        <v>17</v>
      </c>
      <c r="C318" s="19" t="s">
        <v>18</v>
      </c>
      <c r="D318" s="20" t="s">
        <v>19</v>
      </c>
      <c r="E318" s="19" t="s">
        <v>37</v>
      </c>
      <c r="F318"/>
    </row>
    <row r="319" spans="1:6" x14ac:dyDescent="0.25">
      <c r="A319" s="18" t="str">
        <f>HYPERLINK("https://www.3gpp.org/DynaReport/24135.htm","24.135")</f>
        <v>24.135</v>
      </c>
      <c r="B319" s="19" t="s">
        <v>17</v>
      </c>
      <c r="C319" s="19" t="s">
        <v>18</v>
      </c>
      <c r="D319" s="20" t="s">
        <v>19</v>
      </c>
      <c r="E319" s="19" t="s">
        <v>36</v>
      </c>
      <c r="F319"/>
    </row>
    <row r="320" spans="1:6" x14ac:dyDescent="0.25">
      <c r="A320" s="18" t="str">
        <f>HYPERLINK("https://www.3gpp.org/DynaReport/24139.htm","24.139")</f>
        <v>24.139</v>
      </c>
      <c r="B320" s="19" t="s">
        <v>17</v>
      </c>
      <c r="C320" s="19" t="s">
        <v>18</v>
      </c>
      <c r="D320" s="20" t="s">
        <v>19</v>
      </c>
      <c r="E320" s="19" t="s">
        <v>37</v>
      </c>
      <c r="F320"/>
    </row>
    <row r="321" spans="1:6" x14ac:dyDescent="0.25">
      <c r="A321" s="18" t="str">
        <f>HYPERLINK("https://www.3gpp.org/DynaReport/24141.htm","24.141")</f>
        <v>24.141</v>
      </c>
      <c r="B321" s="19" t="s">
        <v>17</v>
      </c>
      <c r="C321" s="19" t="s">
        <v>18</v>
      </c>
      <c r="D321" s="20" t="s">
        <v>19</v>
      </c>
      <c r="E321" s="19" t="s">
        <v>37</v>
      </c>
      <c r="F321"/>
    </row>
    <row r="322" spans="1:6" x14ac:dyDescent="0.25">
      <c r="A322" s="18" t="str">
        <f>HYPERLINK("https://www.3gpp.org/DynaReport/24147.htm","24.147")</f>
        <v>24.147</v>
      </c>
      <c r="B322" s="19" t="s">
        <v>17</v>
      </c>
      <c r="C322" s="19" t="s">
        <v>18</v>
      </c>
      <c r="D322" s="20" t="s">
        <v>19</v>
      </c>
      <c r="E322" s="19" t="s">
        <v>37</v>
      </c>
      <c r="F322"/>
    </row>
    <row r="323" spans="1:6" x14ac:dyDescent="0.25">
      <c r="A323" s="18" t="str">
        <f>HYPERLINK("https://www.3gpp.org/DynaReport/24161.htm","24.161")</f>
        <v>24.161</v>
      </c>
      <c r="B323" s="19" t="s">
        <v>17</v>
      </c>
      <c r="C323" s="19" t="s">
        <v>18</v>
      </c>
      <c r="D323" s="20" t="s">
        <v>19</v>
      </c>
      <c r="E323" s="19" t="s">
        <v>37</v>
      </c>
      <c r="F323"/>
    </row>
    <row r="324" spans="1:6" x14ac:dyDescent="0.25">
      <c r="A324" s="18" t="str">
        <f>HYPERLINK("https://www.3gpp.org/DynaReport/24166.htm","24.166")</f>
        <v>24.166</v>
      </c>
      <c r="B324" s="19" t="s">
        <v>17</v>
      </c>
      <c r="C324" s="19" t="s">
        <v>18</v>
      </c>
      <c r="D324" s="20" t="s">
        <v>19</v>
      </c>
      <c r="E324" s="19" t="s">
        <v>37</v>
      </c>
      <c r="F324"/>
    </row>
    <row r="325" spans="1:6" x14ac:dyDescent="0.25">
      <c r="A325" s="18" t="str">
        <f>HYPERLINK("https://www.3gpp.org/DynaReport/24167.htm","24.167")</f>
        <v>24.167</v>
      </c>
      <c r="B325" s="19" t="s">
        <v>17</v>
      </c>
      <c r="C325" s="19" t="s">
        <v>18</v>
      </c>
      <c r="D325" s="20" t="s">
        <v>19</v>
      </c>
      <c r="E325" s="19" t="s">
        <v>37</v>
      </c>
      <c r="F325"/>
    </row>
    <row r="326" spans="1:6" x14ac:dyDescent="0.25">
      <c r="A326" s="18" t="str">
        <f>HYPERLINK("https://www.3gpp.org/DynaReport/24171.htm","24.171")</f>
        <v>24.171</v>
      </c>
      <c r="B326" s="19" t="s">
        <v>17</v>
      </c>
      <c r="C326" s="19" t="s">
        <v>18</v>
      </c>
      <c r="D326" s="20" t="s">
        <v>19</v>
      </c>
      <c r="E326" s="19" t="s">
        <v>36</v>
      </c>
      <c r="F326"/>
    </row>
    <row r="327" spans="1:6" x14ac:dyDescent="0.25">
      <c r="A327" s="18" t="str">
        <f>HYPERLINK("https://www.3gpp.org/DynaReport/24173.htm","24.173")</f>
        <v>24.173</v>
      </c>
      <c r="B327" s="19" t="s">
        <v>17</v>
      </c>
      <c r="C327" s="19" t="s">
        <v>18</v>
      </c>
      <c r="D327" s="20" t="s">
        <v>19</v>
      </c>
      <c r="E327" s="19" t="s">
        <v>37</v>
      </c>
      <c r="F327"/>
    </row>
    <row r="328" spans="1:6" x14ac:dyDescent="0.25">
      <c r="A328" s="18" t="str">
        <f>HYPERLINK("https://www.3gpp.org/DynaReport/24174.htm","24.174")</f>
        <v>24.174</v>
      </c>
      <c r="B328" s="19" t="s">
        <v>17</v>
      </c>
      <c r="C328" s="19" t="s">
        <v>18</v>
      </c>
      <c r="D328" s="20" t="s">
        <v>19</v>
      </c>
      <c r="E328" s="19" t="s">
        <v>37</v>
      </c>
      <c r="F328"/>
    </row>
    <row r="329" spans="1:6" x14ac:dyDescent="0.25">
      <c r="A329" s="18" t="str">
        <f>HYPERLINK("https://www.3gpp.org/DynaReport/24175.htm","24.175")</f>
        <v>24.175</v>
      </c>
      <c r="B329" s="19" t="s">
        <v>17</v>
      </c>
      <c r="C329" s="19" t="s">
        <v>18</v>
      </c>
      <c r="D329" s="20" t="s">
        <v>19</v>
      </c>
      <c r="E329" s="19" t="s">
        <v>37</v>
      </c>
      <c r="F329"/>
    </row>
    <row r="330" spans="1:6" x14ac:dyDescent="0.25">
      <c r="A330" s="18" t="str">
        <f>HYPERLINK("https://www.3gpp.org/DynaReport/24182.htm","24.182")</f>
        <v>24.182</v>
      </c>
      <c r="B330" s="19" t="s">
        <v>17</v>
      </c>
      <c r="C330" s="19" t="s">
        <v>18</v>
      </c>
      <c r="D330" s="20" t="s">
        <v>19</v>
      </c>
      <c r="E330" s="19" t="s">
        <v>37</v>
      </c>
      <c r="F330"/>
    </row>
    <row r="331" spans="1:6" x14ac:dyDescent="0.25">
      <c r="A331" s="18" t="str">
        <f>HYPERLINK("https://www.3gpp.org/DynaReport/24183.htm","24.183")</f>
        <v>24.183</v>
      </c>
      <c r="B331" s="19" t="s">
        <v>17</v>
      </c>
      <c r="C331" s="19" t="s">
        <v>18</v>
      </c>
      <c r="D331" s="20" t="s">
        <v>19</v>
      </c>
      <c r="E331" s="19" t="s">
        <v>37</v>
      </c>
      <c r="F331"/>
    </row>
    <row r="332" spans="1:6" x14ac:dyDescent="0.25">
      <c r="A332" s="18" t="str">
        <f>HYPERLINK("https://www.3gpp.org/DynaReport/24186.htm","24.186")</f>
        <v>24.186</v>
      </c>
      <c r="B332" s="19" t="s">
        <v>17</v>
      </c>
      <c r="C332" s="19" t="s">
        <v>34</v>
      </c>
      <c r="D332" s="20" t="s">
        <v>35</v>
      </c>
      <c r="E332" s="19" t="s">
        <v>37</v>
      </c>
      <c r="F332"/>
    </row>
    <row r="333" spans="1:6" x14ac:dyDescent="0.25">
      <c r="A333" s="18" t="str">
        <f>HYPERLINK("https://www.3gpp.org/DynaReport/24193.htm","24.193")</f>
        <v>24.193</v>
      </c>
      <c r="B333" s="19" t="s">
        <v>17</v>
      </c>
      <c r="C333" s="19" t="s">
        <v>34</v>
      </c>
      <c r="D333" s="20" t="s">
        <v>35</v>
      </c>
      <c r="E333" s="19" t="s">
        <v>37</v>
      </c>
      <c r="F333"/>
    </row>
    <row r="334" spans="1:6" x14ac:dyDescent="0.25">
      <c r="A334" s="18" t="str">
        <f>HYPERLINK("https://www.3gpp.org/DynaReport/24196.htm","24.196")</f>
        <v>24.196</v>
      </c>
      <c r="B334" s="19" t="s">
        <v>17</v>
      </c>
      <c r="C334" s="19" t="s">
        <v>18</v>
      </c>
      <c r="D334" s="20" t="s">
        <v>19</v>
      </c>
      <c r="E334" s="19" t="s">
        <v>37</v>
      </c>
      <c r="F334"/>
    </row>
    <row r="335" spans="1:6" x14ac:dyDescent="0.25">
      <c r="A335" s="18" t="str">
        <f>HYPERLINK("https://www.3gpp.org/DynaReport/24216.htm","24.216")</f>
        <v>24.216</v>
      </c>
      <c r="B335" s="19" t="s">
        <v>17</v>
      </c>
      <c r="C335" s="19" t="s">
        <v>18</v>
      </c>
      <c r="D335" s="20" t="s">
        <v>19</v>
      </c>
      <c r="E335" s="19" t="s">
        <v>37</v>
      </c>
      <c r="F335"/>
    </row>
    <row r="336" spans="1:6" x14ac:dyDescent="0.25">
      <c r="A336" s="18" t="str">
        <f>HYPERLINK("https://www.3gpp.org/DynaReport/24229.htm","24.229")</f>
        <v>24.229</v>
      </c>
      <c r="B336" s="19" t="s">
        <v>17</v>
      </c>
      <c r="C336" s="19" t="s">
        <v>34</v>
      </c>
      <c r="D336" s="20" t="s">
        <v>35</v>
      </c>
      <c r="E336" s="19" t="s">
        <v>37</v>
      </c>
      <c r="F336"/>
    </row>
    <row r="337" spans="1:6" x14ac:dyDescent="0.25">
      <c r="A337" s="18" t="str">
        <f>HYPERLINK("https://www.3gpp.org/DynaReport/24229.htm","24.229")</f>
        <v>24.229</v>
      </c>
      <c r="B337" s="19" t="s">
        <v>17</v>
      </c>
      <c r="C337" s="19" t="s">
        <v>59</v>
      </c>
      <c r="D337" s="20" t="s">
        <v>35</v>
      </c>
      <c r="E337" s="19" t="s">
        <v>37</v>
      </c>
      <c r="F337"/>
    </row>
    <row r="338" spans="1:6" x14ac:dyDescent="0.25">
      <c r="A338" s="18" t="str">
        <f>HYPERLINK("https://www.3gpp.org/DynaReport/24237.htm","24.237")</f>
        <v>24.237</v>
      </c>
      <c r="B338" s="19" t="s">
        <v>17</v>
      </c>
      <c r="C338" s="19" t="s">
        <v>18</v>
      </c>
      <c r="D338" s="20" t="s">
        <v>19</v>
      </c>
      <c r="E338" s="19" t="s">
        <v>37</v>
      </c>
      <c r="F338"/>
    </row>
    <row r="339" spans="1:6" x14ac:dyDescent="0.25">
      <c r="A339" s="18" t="str">
        <f>HYPERLINK("https://www.3gpp.org/DynaReport/24238.htm","24.238")</f>
        <v>24.238</v>
      </c>
      <c r="B339" s="19" t="s">
        <v>17</v>
      </c>
      <c r="C339" s="19" t="s">
        <v>18</v>
      </c>
      <c r="D339" s="20" t="s">
        <v>19</v>
      </c>
      <c r="E339" s="19" t="s">
        <v>37</v>
      </c>
      <c r="F339"/>
    </row>
    <row r="340" spans="1:6" x14ac:dyDescent="0.25">
      <c r="A340" s="18" t="str">
        <f>HYPERLINK("https://www.3gpp.org/DynaReport/24239.htm","24.239")</f>
        <v>24.239</v>
      </c>
      <c r="B340" s="19" t="s">
        <v>17</v>
      </c>
      <c r="C340" s="19" t="s">
        <v>18</v>
      </c>
      <c r="D340" s="20" t="s">
        <v>19</v>
      </c>
      <c r="E340" s="19" t="s">
        <v>37</v>
      </c>
      <c r="F340"/>
    </row>
    <row r="341" spans="1:6" x14ac:dyDescent="0.25">
      <c r="A341" s="18" t="str">
        <f>HYPERLINK("https://www.3gpp.org/DynaReport/24244.htm","24.244")</f>
        <v>24.244</v>
      </c>
      <c r="B341" s="19" t="s">
        <v>17</v>
      </c>
      <c r="C341" s="19" t="s">
        <v>18</v>
      </c>
      <c r="D341" s="20" t="s">
        <v>19</v>
      </c>
      <c r="E341" s="19" t="s">
        <v>37</v>
      </c>
      <c r="F341"/>
    </row>
    <row r="342" spans="1:6" x14ac:dyDescent="0.25">
      <c r="A342" s="18" t="str">
        <f>HYPERLINK("https://www.3gpp.org/DynaReport/24257.htm","24.257")</f>
        <v>24.257</v>
      </c>
      <c r="B342" s="19" t="s">
        <v>17</v>
      </c>
      <c r="C342" s="19" t="s">
        <v>34</v>
      </c>
      <c r="D342" s="20" t="s">
        <v>35</v>
      </c>
      <c r="E342" s="19" t="s">
        <v>37</v>
      </c>
      <c r="F342"/>
    </row>
    <row r="343" spans="1:6" x14ac:dyDescent="0.25">
      <c r="A343" s="18" t="str">
        <f>HYPERLINK("https://www.3gpp.org/DynaReport/24259.htm","24.259")</f>
        <v>24.259</v>
      </c>
      <c r="B343" s="19" t="s">
        <v>17</v>
      </c>
      <c r="C343" s="19" t="s">
        <v>18</v>
      </c>
      <c r="D343" s="20" t="s">
        <v>19</v>
      </c>
      <c r="E343" s="19" t="s">
        <v>37</v>
      </c>
      <c r="F343"/>
    </row>
    <row r="344" spans="1:6" x14ac:dyDescent="0.25">
      <c r="A344" s="18" t="str">
        <f>HYPERLINK("https://www.3gpp.org/DynaReport/24279.htm","24.279")</f>
        <v>24.279</v>
      </c>
      <c r="B344" s="19" t="s">
        <v>17</v>
      </c>
      <c r="C344" s="19" t="s">
        <v>18</v>
      </c>
      <c r="D344" s="20" t="s">
        <v>19</v>
      </c>
      <c r="E344" s="19" t="s">
        <v>37</v>
      </c>
      <c r="F344"/>
    </row>
    <row r="345" spans="1:6" x14ac:dyDescent="0.25">
      <c r="A345" s="18" t="str">
        <f>HYPERLINK("https://www.3gpp.org/DynaReport/24281.htm","24.281")</f>
        <v>24.281</v>
      </c>
      <c r="B345" s="19" t="s">
        <v>60</v>
      </c>
      <c r="C345" s="19" t="s">
        <v>61</v>
      </c>
      <c r="D345" s="20" t="s">
        <v>35</v>
      </c>
      <c r="E345" s="19" t="s">
        <v>37</v>
      </c>
      <c r="F345"/>
    </row>
    <row r="346" spans="1:6" x14ac:dyDescent="0.25">
      <c r="A346" s="18" t="str">
        <f>HYPERLINK("https://www.3gpp.org/DynaReport/24281.htm","24.281")</f>
        <v>24.281</v>
      </c>
      <c r="B346" s="19" t="s">
        <v>62</v>
      </c>
      <c r="C346" s="19" t="s">
        <v>63</v>
      </c>
      <c r="D346" s="20" t="s">
        <v>35</v>
      </c>
      <c r="E346" s="19" t="s">
        <v>37</v>
      </c>
      <c r="F346"/>
    </row>
    <row r="347" spans="1:6" x14ac:dyDescent="0.25">
      <c r="A347" s="18" t="str">
        <f>HYPERLINK("https://www.3gpp.org/DynaReport/24281.htm","24.281")</f>
        <v>24.281</v>
      </c>
      <c r="B347" s="19" t="s">
        <v>38</v>
      </c>
      <c r="C347" s="19" t="s">
        <v>64</v>
      </c>
      <c r="D347" s="20" t="s">
        <v>35</v>
      </c>
      <c r="E347" s="19" t="s">
        <v>37</v>
      </c>
      <c r="F347"/>
    </row>
    <row r="348" spans="1:6" x14ac:dyDescent="0.25">
      <c r="A348" s="18" t="str">
        <f>HYPERLINK("https://www.3gpp.org/DynaReport/24281.htm","24.281")</f>
        <v>24.281</v>
      </c>
      <c r="B348" s="19" t="s">
        <v>40</v>
      </c>
      <c r="C348" s="19" t="s">
        <v>56</v>
      </c>
      <c r="D348" s="20" t="s">
        <v>35</v>
      </c>
      <c r="E348" s="19" t="s">
        <v>37</v>
      </c>
      <c r="F348"/>
    </row>
    <row r="349" spans="1:6" x14ac:dyDescent="0.25">
      <c r="A349" s="18" t="str">
        <f>HYPERLINK("https://www.3gpp.org/DynaReport/24281.htm","24.281")</f>
        <v>24.281</v>
      </c>
      <c r="B349" s="19" t="s">
        <v>17</v>
      </c>
      <c r="C349" s="19" t="s">
        <v>53</v>
      </c>
      <c r="D349" s="20" t="s">
        <v>35</v>
      </c>
      <c r="E349" s="19" t="s">
        <v>37</v>
      </c>
      <c r="F349"/>
    </row>
    <row r="350" spans="1:6" x14ac:dyDescent="0.25">
      <c r="A350" s="18" t="str">
        <f>HYPERLINK("https://www.3gpp.org/DynaReport/24282.htm","24.282")</f>
        <v>24.282</v>
      </c>
      <c r="B350" s="19" t="s">
        <v>17</v>
      </c>
      <c r="C350" s="19" t="s">
        <v>34</v>
      </c>
      <c r="D350" s="20" t="s">
        <v>35</v>
      </c>
      <c r="E350" s="19" t="s">
        <v>37</v>
      </c>
      <c r="F350"/>
    </row>
    <row r="351" spans="1:6" x14ac:dyDescent="0.25">
      <c r="A351" s="18" t="str">
        <f>HYPERLINK("https://www.3gpp.org/DynaReport/24283.htm","24.283")</f>
        <v>24.283</v>
      </c>
      <c r="B351" s="19" t="s">
        <v>17</v>
      </c>
      <c r="C351" s="19" t="s">
        <v>18</v>
      </c>
      <c r="D351" s="20" t="s">
        <v>35</v>
      </c>
      <c r="E351" s="19" t="s">
        <v>37</v>
      </c>
      <c r="F351"/>
    </row>
    <row r="352" spans="1:6" x14ac:dyDescent="0.25">
      <c r="A352" s="18" t="str">
        <f>HYPERLINK("https://www.3gpp.org/DynaReport/24283.htm","24.283")</f>
        <v>24.283</v>
      </c>
      <c r="B352" s="19" t="s">
        <v>17</v>
      </c>
      <c r="C352" s="19" t="s">
        <v>58</v>
      </c>
      <c r="D352" s="20" t="s">
        <v>35</v>
      </c>
      <c r="E352" s="19" t="s">
        <v>37</v>
      </c>
      <c r="F352"/>
    </row>
    <row r="353" spans="1:6" x14ac:dyDescent="0.25">
      <c r="A353" s="18" t="str">
        <f>HYPERLINK("https://www.3gpp.org/DynaReport/24285.htm","24.285")</f>
        <v>24.285</v>
      </c>
      <c r="B353" s="19" t="s">
        <v>17</v>
      </c>
      <c r="C353" s="19" t="s">
        <v>18</v>
      </c>
      <c r="D353" s="20" t="s">
        <v>19</v>
      </c>
      <c r="E353" s="19" t="s">
        <v>37</v>
      </c>
      <c r="F353"/>
    </row>
    <row r="354" spans="1:6" x14ac:dyDescent="0.25">
      <c r="A354" s="18" t="str">
        <f>HYPERLINK("https://www.3gpp.org/DynaReport/24286.htm","24.286")</f>
        <v>24.286</v>
      </c>
      <c r="B354" s="19" t="s">
        <v>17</v>
      </c>
      <c r="C354" s="19" t="s">
        <v>18</v>
      </c>
      <c r="D354" s="20" t="s">
        <v>19</v>
      </c>
      <c r="E354" s="19" t="s">
        <v>37</v>
      </c>
      <c r="F354"/>
    </row>
    <row r="355" spans="1:6" x14ac:dyDescent="0.25">
      <c r="A355" s="18" t="str">
        <f>HYPERLINK("https://www.3gpp.org/DynaReport/24292.htm","24.292")</f>
        <v>24.292</v>
      </c>
      <c r="B355" s="19" t="s">
        <v>17</v>
      </c>
      <c r="C355" s="19" t="s">
        <v>18</v>
      </c>
      <c r="D355" s="20" t="s">
        <v>19</v>
      </c>
      <c r="E355" s="19" t="s">
        <v>37</v>
      </c>
      <c r="F355"/>
    </row>
    <row r="356" spans="1:6" x14ac:dyDescent="0.25">
      <c r="A356" s="18" t="str">
        <f>HYPERLINK("https://www.3gpp.org/DynaReport/24301.htm","24.301")</f>
        <v>24.301</v>
      </c>
      <c r="B356" s="19" t="s">
        <v>17</v>
      </c>
      <c r="C356" s="19" t="s">
        <v>34</v>
      </c>
      <c r="D356" s="20" t="s">
        <v>35</v>
      </c>
      <c r="E356" s="19" t="s">
        <v>37</v>
      </c>
      <c r="F356"/>
    </row>
    <row r="357" spans="1:6" x14ac:dyDescent="0.25">
      <c r="A357" s="18" t="str">
        <f>HYPERLINK("https://www.3gpp.org/DynaReport/24304.htm","24.304")</f>
        <v>24.304</v>
      </c>
      <c r="B357" s="19" t="s">
        <v>17</v>
      </c>
      <c r="C357" s="19" t="s">
        <v>18</v>
      </c>
      <c r="D357" s="20" t="s">
        <v>19</v>
      </c>
      <c r="E357" s="19" t="s">
        <v>37</v>
      </c>
      <c r="F357"/>
    </row>
    <row r="358" spans="1:6" x14ac:dyDescent="0.25">
      <c r="A358" s="18" t="str">
        <f>HYPERLINK("https://www.3gpp.org/DynaReport/24305.htm","24.305")</f>
        <v>24.305</v>
      </c>
      <c r="B358" s="19" t="s">
        <v>17</v>
      </c>
      <c r="C358" s="19" t="s">
        <v>18</v>
      </c>
      <c r="D358" s="20" t="s">
        <v>19</v>
      </c>
      <c r="E358" s="19" t="s">
        <v>37</v>
      </c>
      <c r="F358"/>
    </row>
    <row r="359" spans="1:6" x14ac:dyDescent="0.25">
      <c r="A359" s="18" t="str">
        <f>HYPERLINK("https://www.3gpp.org/DynaReport/24312.htm","24.312")</f>
        <v>24.312</v>
      </c>
      <c r="B359" s="19" t="s">
        <v>17</v>
      </c>
      <c r="C359" s="19" t="s">
        <v>18</v>
      </c>
      <c r="D359" s="20" t="s">
        <v>19</v>
      </c>
      <c r="E359" s="19" t="s">
        <v>37</v>
      </c>
      <c r="F359"/>
    </row>
    <row r="360" spans="1:6" x14ac:dyDescent="0.25">
      <c r="A360" s="18" t="str">
        <f>HYPERLINK("https://www.3gpp.org/DynaReport/24315.htm","24.315")</f>
        <v>24.315</v>
      </c>
      <c r="B360" s="19" t="s">
        <v>17</v>
      </c>
      <c r="C360" s="19" t="s">
        <v>18</v>
      </c>
      <c r="D360" s="20" t="s">
        <v>19</v>
      </c>
      <c r="E360" s="19" t="s">
        <v>37</v>
      </c>
      <c r="F360"/>
    </row>
    <row r="361" spans="1:6" x14ac:dyDescent="0.25">
      <c r="A361" s="18" t="str">
        <f>HYPERLINK("https://www.3gpp.org/DynaReport/24323.htm","24.323")</f>
        <v>24.323</v>
      </c>
      <c r="B361" s="19" t="s">
        <v>17</v>
      </c>
      <c r="C361" s="19" t="s">
        <v>18</v>
      </c>
      <c r="D361" s="20" t="s">
        <v>19</v>
      </c>
      <c r="E361" s="19" t="s">
        <v>37</v>
      </c>
      <c r="F361"/>
    </row>
    <row r="362" spans="1:6" x14ac:dyDescent="0.25">
      <c r="A362" s="18" t="str">
        <f>HYPERLINK("https://www.3gpp.org/DynaReport/24333.htm","24.333")</f>
        <v>24.333</v>
      </c>
      <c r="B362" s="19" t="s">
        <v>17</v>
      </c>
      <c r="C362" s="19" t="s">
        <v>18</v>
      </c>
      <c r="D362" s="20" t="s">
        <v>19</v>
      </c>
      <c r="E362" s="19" t="s">
        <v>37</v>
      </c>
      <c r="F362"/>
    </row>
    <row r="363" spans="1:6" x14ac:dyDescent="0.25">
      <c r="A363" s="18" t="str">
        <f>HYPERLINK("https://www.3gpp.org/DynaReport/24334.htm","24.334")</f>
        <v>24.334</v>
      </c>
      <c r="B363" s="19" t="s">
        <v>17</v>
      </c>
      <c r="C363" s="19" t="s">
        <v>18</v>
      </c>
      <c r="D363" s="20" t="s">
        <v>19</v>
      </c>
      <c r="E363" s="19" t="s">
        <v>37</v>
      </c>
      <c r="F363"/>
    </row>
    <row r="364" spans="1:6" x14ac:dyDescent="0.25">
      <c r="A364" s="18" t="str">
        <f>HYPERLINK("https://www.3gpp.org/DynaReport/24337.htm","24.337")</f>
        <v>24.337</v>
      </c>
      <c r="B364" s="19" t="s">
        <v>17</v>
      </c>
      <c r="C364" s="19" t="s">
        <v>18</v>
      </c>
      <c r="D364" s="20" t="s">
        <v>19</v>
      </c>
      <c r="E364" s="19" t="s">
        <v>37</v>
      </c>
      <c r="F364"/>
    </row>
    <row r="365" spans="1:6" x14ac:dyDescent="0.25">
      <c r="A365" s="18" t="str">
        <f>HYPERLINK("https://www.3gpp.org/DynaReport/24341.htm","24.341")</f>
        <v>24.341</v>
      </c>
      <c r="B365" s="19" t="s">
        <v>17</v>
      </c>
      <c r="C365" s="19" t="s">
        <v>18</v>
      </c>
      <c r="D365" s="20" t="s">
        <v>19</v>
      </c>
      <c r="E365" s="19" t="s">
        <v>37</v>
      </c>
      <c r="F365"/>
    </row>
    <row r="366" spans="1:6" x14ac:dyDescent="0.25">
      <c r="A366" s="18" t="str">
        <f>HYPERLINK("https://www.3gpp.org/DynaReport/24368.htm","24.368")</f>
        <v>24.368</v>
      </c>
      <c r="B366" s="19" t="s">
        <v>17</v>
      </c>
      <c r="C366" s="19" t="s">
        <v>53</v>
      </c>
      <c r="D366" s="20" t="s">
        <v>35</v>
      </c>
      <c r="E366" s="19" t="s">
        <v>37</v>
      </c>
      <c r="F366"/>
    </row>
    <row r="367" spans="1:6" x14ac:dyDescent="0.25">
      <c r="A367" s="18" t="str">
        <f>HYPERLINK("https://www.3gpp.org/DynaReport/24369.htm","24.369")</f>
        <v>24.369</v>
      </c>
      <c r="B367" s="19" t="s">
        <v>17</v>
      </c>
      <c r="C367" s="19" t="s">
        <v>57</v>
      </c>
      <c r="D367" s="20" t="s">
        <v>35</v>
      </c>
      <c r="E367" s="19" t="s">
        <v>37</v>
      </c>
      <c r="F367"/>
    </row>
    <row r="368" spans="1:6" x14ac:dyDescent="0.25">
      <c r="A368" s="18" t="str">
        <f>HYPERLINK("https://www.3gpp.org/DynaReport/24371.htm","24.371")</f>
        <v>24.371</v>
      </c>
      <c r="B368" s="19" t="s">
        <v>17</v>
      </c>
      <c r="C368" s="19" t="s">
        <v>18</v>
      </c>
      <c r="D368" s="20" t="s">
        <v>19</v>
      </c>
      <c r="E368" s="19" t="s">
        <v>37</v>
      </c>
      <c r="F368"/>
    </row>
    <row r="369" spans="1:6" x14ac:dyDescent="0.25">
      <c r="A369" s="18" t="str">
        <f>HYPERLINK("https://www.3gpp.org/DynaReport/24379.htm","24.379")</f>
        <v>24.379</v>
      </c>
      <c r="B369" s="19" t="s">
        <v>17</v>
      </c>
      <c r="C369" s="19" t="s">
        <v>34</v>
      </c>
      <c r="D369" s="20" t="s">
        <v>35</v>
      </c>
      <c r="E369" s="19" t="s">
        <v>37</v>
      </c>
      <c r="F369"/>
    </row>
    <row r="370" spans="1:6" x14ac:dyDescent="0.25">
      <c r="A370" s="18" t="str">
        <f>HYPERLINK("https://www.3gpp.org/DynaReport/24380.htm","24.380")</f>
        <v>24.380</v>
      </c>
      <c r="B370" s="19" t="s">
        <v>17</v>
      </c>
      <c r="C370" s="19" t="s">
        <v>54</v>
      </c>
      <c r="D370" s="20" t="s">
        <v>35</v>
      </c>
      <c r="E370" s="19" t="s">
        <v>37</v>
      </c>
      <c r="F370"/>
    </row>
    <row r="371" spans="1:6" x14ac:dyDescent="0.25">
      <c r="A371" s="18" t="str">
        <f>HYPERLINK("https://www.3gpp.org/DynaReport/24385.htm","24.385")</f>
        <v>24.385</v>
      </c>
      <c r="B371" s="19" t="s">
        <v>17</v>
      </c>
      <c r="C371" s="19" t="s">
        <v>18</v>
      </c>
      <c r="D371" s="20" t="s">
        <v>19</v>
      </c>
      <c r="E371" s="19" t="s">
        <v>37</v>
      </c>
      <c r="F371"/>
    </row>
    <row r="372" spans="1:6" x14ac:dyDescent="0.25">
      <c r="A372" s="18" t="str">
        <f>HYPERLINK("https://www.3gpp.org/DynaReport/24386.htm","24.386")</f>
        <v>24.386</v>
      </c>
      <c r="B372" s="19" t="s">
        <v>17</v>
      </c>
      <c r="C372" s="19" t="s">
        <v>18</v>
      </c>
      <c r="D372" s="20" t="s">
        <v>19</v>
      </c>
      <c r="E372" s="19" t="s">
        <v>37</v>
      </c>
      <c r="F372"/>
    </row>
    <row r="373" spans="1:6" x14ac:dyDescent="0.25">
      <c r="A373" s="18" t="str">
        <f>HYPERLINK("https://www.3gpp.org/DynaReport/24390.htm","24.390")</f>
        <v>24.390</v>
      </c>
      <c r="B373" s="19" t="s">
        <v>17</v>
      </c>
      <c r="C373" s="19" t="s">
        <v>18</v>
      </c>
      <c r="D373" s="20" t="s">
        <v>19</v>
      </c>
      <c r="E373" s="19" t="s">
        <v>37</v>
      </c>
      <c r="F373"/>
    </row>
    <row r="374" spans="1:6" x14ac:dyDescent="0.25">
      <c r="A374" s="18" t="str">
        <f>HYPERLINK("https://www.3gpp.org/DynaReport/24391.htm","24.391")</f>
        <v>24.391</v>
      </c>
      <c r="B374" s="19" t="s">
        <v>17</v>
      </c>
      <c r="C374" s="19" t="s">
        <v>18</v>
      </c>
      <c r="D374" s="20" t="s">
        <v>19</v>
      </c>
      <c r="E374" s="19" t="s">
        <v>37</v>
      </c>
      <c r="F374"/>
    </row>
    <row r="375" spans="1:6" x14ac:dyDescent="0.25">
      <c r="A375" s="18" t="str">
        <f>HYPERLINK("https://www.3gpp.org/DynaReport/24392.htm","24.392")</f>
        <v>24.392</v>
      </c>
      <c r="B375" s="19" t="s">
        <v>17</v>
      </c>
      <c r="C375" s="19" t="s">
        <v>57</v>
      </c>
      <c r="D375" s="20" t="s">
        <v>35</v>
      </c>
      <c r="E375" s="19" t="s">
        <v>37</v>
      </c>
      <c r="F375"/>
    </row>
    <row r="376" spans="1:6" x14ac:dyDescent="0.25">
      <c r="A376" s="18" t="str">
        <f>HYPERLINK("https://www.3gpp.org/DynaReport/24417.htm","24.417")</f>
        <v>24.417</v>
      </c>
      <c r="B376" s="19" t="s">
        <v>17</v>
      </c>
      <c r="C376" s="19" t="s">
        <v>18</v>
      </c>
      <c r="D376" s="20" t="s">
        <v>19</v>
      </c>
      <c r="E376" s="19" t="s">
        <v>37</v>
      </c>
      <c r="F376"/>
    </row>
    <row r="377" spans="1:6" x14ac:dyDescent="0.25">
      <c r="A377" s="18" t="str">
        <f>HYPERLINK("https://www.3gpp.org/DynaReport/24424.htm","24.424")</f>
        <v>24.424</v>
      </c>
      <c r="B377" s="19" t="s">
        <v>17</v>
      </c>
      <c r="C377" s="19" t="s">
        <v>18</v>
      </c>
      <c r="D377" s="20" t="s">
        <v>19</v>
      </c>
      <c r="E377" s="19" t="s">
        <v>37</v>
      </c>
      <c r="F377"/>
    </row>
    <row r="378" spans="1:6" x14ac:dyDescent="0.25">
      <c r="A378" s="18" t="str">
        <f>HYPERLINK("https://www.3gpp.org/DynaReport/24481.htm","24.481")</f>
        <v>24.481</v>
      </c>
      <c r="B378" s="19" t="s">
        <v>17</v>
      </c>
      <c r="C378" s="19" t="s">
        <v>54</v>
      </c>
      <c r="D378" s="20" t="s">
        <v>35</v>
      </c>
      <c r="E378" s="19" t="s">
        <v>37</v>
      </c>
      <c r="F378"/>
    </row>
    <row r="379" spans="1:6" x14ac:dyDescent="0.25">
      <c r="A379" s="18" t="str">
        <f>HYPERLINK("https://www.3gpp.org/DynaReport/24483.htm","24.483")</f>
        <v>24.483</v>
      </c>
      <c r="B379" s="19" t="s">
        <v>17</v>
      </c>
      <c r="C379" s="19" t="s">
        <v>42</v>
      </c>
      <c r="D379" s="20" t="s">
        <v>35</v>
      </c>
      <c r="E379" s="19" t="s">
        <v>37</v>
      </c>
      <c r="F379"/>
    </row>
    <row r="380" spans="1:6" x14ac:dyDescent="0.25">
      <c r="A380" s="18" t="str">
        <f>HYPERLINK("https://www.3gpp.org/DynaReport/24484.htm","24.484")</f>
        <v>24.484</v>
      </c>
      <c r="B380" s="19" t="s">
        <v>17</v>
      </c>
      <c r="C380" s="19" t="s">
        <v>53</v>
      </c>
      <c r="D380" s="20" t="s">
        <v>35</v>
      </c>
      <c r="E380" s="19" t="s">
        <v>37</v>
      </c>
      <c r="F380"/>
    </row>
    <row r="381" spans="1:6" x14ac:dyDescent="0.25">
      <c r="A381" s="18" t="str">
        <f>HYPERLINK("https://www.3gpp.org/DynaReport/24486.htm","24.486")</f>
        <v>24.486</v>
      </c>
      <c r="B381" s="19" t="s">
        <v>17</v>
      </c>
      <c r="C381" s="19" t="s">
        <v>18</v>
      </c>
      <c r="D381" s="20" t="s">
        <v>19</v>
      </c>
      <c r="E381" s="19" t="s">
        <v>37</v>
      </c>
      <c r="F381"/>
    </row>
    <row r="382" spans="1:6" x14ac:dyDescent="0.25">
      <c r="A382" s="18" t="str">
        <f>HYPERLINK("https://www.3gpp.org/DynaReport/24501.htm","24.501")</f>
        <v>24.501</v>
      </c>
      <c r="B382" s="19" t="s">
        <v>40</v>
      </c>
      <c r="C382" s="19" t="s">
        <v>65</v>
      </c>
      <c r="D382" s="20" t="s">
        <v>35</v>
      </c>
      <c r="E382" s="19" t="s">
        <v>37</v>
      </c>
      <c r="F382"/>
    </row>
    <row r="383" spans="1:6" x14ac:dyDescent="0.25">
      <c r="A383" s="18" t="str">
        <f>HYPERLINK("https://www.3gpp.org/DynaReport/24501.htm","24.501")</f>
        <v>24.501</v>
      </c>
      <c r="B383" s="19" t="s">
        <v>17</v>
      </c>
      <c r="C383" s="19" t="s">
        <v>34</v>
      </c>
      <c r="D383" s="20" t="s">
        <v>35</v>
      </c>
      <c r="E383" s="19" t="s">
        <v>37</v>
      </c>
      <c r="F383"/>
    </row>
    <row r="384" spans="1:6" x14ac:dyDescent="0.25">
      <c r="A384" s="18" t="str">
        <f>HYPERLINK("https://www.3gpp.org/DynaReport/24523.htm","24.523")</f>
        <v>24.523</v>
      </c>
      <c r="B384" s="19" t="s">
        <v>17</v>
      </c>
      <c r="C384" s="19" t="s">
        <v>18</v>
      </c>
      <c r="D384" s="20" t="s">
        <v>19</v>
      </c>
      <c r="E384" s="19" t="s">
        <v>37</v>
      </c>
      <c r="F384"/>
    </row>
    <row r="385" spans="1:6" x14ac:dyDescent="0.25">
      <c r="A385" s="18" t="str">
        <f>HYPERLINK("https://www.3gpp.org/DynaReport/24524.htm","24.524")</f>
        <v>24.524</v>
      </c>
      <c r="B385" s="19" t="s">
        <v>17</v>
      </c>
      <c r="C385" s="19" t="s">
        <v>18</v>
      </c>
      <c r="D385" s="20" t="s">
        <v>19</v>
      </c>
      <c r="E385" s="19" t="s">
        <v>37</v>
      </c>
      <c r="F385"/>
    </row>
    <row r="386" spans="1:6" x14ac:dyDescent="0.25">
      <c r="A386" s="18" t="str">
        <f>HYPERLINK("https://www.3gpp.org/DynaReport/24525.htm","24.525")</f>
        <v>24.525</v>
      </c>
      <c r="B386" s="19" t="s">
        <v>17</v>
      </c>
      <c r="C386" s="19" t="s">
        <v>18</v>
      </c>
      <c r="D386" s="20" t="s">
        <v>19</v>
      </c>
      <c r="E386" s="19" t="s">
        <v>37</v>
      </c>
      <c r="F386"/>
    </row>
    <row r="387" spans="1:6" x14ac:dyDescent="0.25">
      <c r="A387" s="18" t="str">
        <f>HYPERLINK("https://www.3gpp.org/DynaReport/24535.htm","24.535")</f>
        <v>24.535</v>
      </c>
      <c r="B387" s="19" t="s">
        <v>17</v>
      </c>
      <c r="C387" s="19" t="s">
        <v>18</v>
      </c>
      <c r="D387" s="20" t="s">
        <v>19</v>
      </c>
      <c r="E387" s="19" t="s">
        <v>37</v>
      </c>
      <c r="F387"/>
    </row>
    <row r="388" spans="1:6" x14ac:dyDescent="0.25">
      <c r="A388" s="18" t="str">
        <f>HYPERLINK("https://www.3gpp.org/DynaReport/24538.htm","24.538")</f>
        <v>24.538</v>
      </c>
      <c r="B388" s="19" t="s">
        <v>17</v>
      </c>
      <c r="C388" s="19" t="s">
        <v>53</v>
      </c>
      <c r="D388" s="20" t="s">
        <v>35</v>
      </c>
      <c r="E388" s="19" t="s">
        <v>37</v>
      </c>
      <c r="F388"/>
    </row>
    <row r="389" spans="1:6" x14ac:dyDescent="0.25">
      <c r="A389" s="18" t="str">
        <f>HYPERLINK("https://www.3gpp.org/DynaReport/24542.htm","24.542")</f>
        <v>24.542</v>
      </c>
      <c r="B389" s="19" t="s">
        <v>17</v>
      </c>
      <c r="C389" s="19" t="s">
        <v>18</v>
      </c>
      <c r="D389" s="20" t="s">
        <v>19</v>
      </c>
      <c r="E389" s="19" t="s">
        <v>37</v>
      </c>
      <c r="F389"/>
    </row>
    <row r="390" spans="1:6" x14ac:dyDescent="0.25">
      <c r="A390" s="18" t="str">
        <f>HYPERLINK("https://www.3gpp.org/DynaReport/24543.htm","24.543")</f>
        <v>24.543</v>
      </c>
      <c r="B390" s="19" t="s">
        <v>40</v>
      </c>
      <c r="C390" s="19" t="s">
        <v>51</v>
      </c>
      <c r="D390" s="20" t="s">
        <v>35</v>
      </c>
      <c r="E390" s="19" t="s">
        <v>37</v>
      </c>
      <c r="F390"/>
    </row>
    <row r="391" spans="1:6" x14ac:dyDescent="0.25">
      <c r="A391" s="18" t="str">
        <f>HYPERLINK("https://www.3gpp.org/DynaReport/24543.htm","24.543")</f>
        <v>24.543</v>
      </c>
      <c r="B391" s="19" t="s">
        <v>17</v>
      </c>
      <c r="C391" s="19" t="s">
        <v>53</v>
      </c>
      <c r="D391" s="20" t="s">
        <v>35</v>
      </c>
      <c r="E391" s="19" t="s">
        <v>37</v>
      </c>
      <c r="F391"/>
    </row>
    <row r="392" spans="1:6" x14ac:dyDescent="0.25">
      <c r="A392" s="18" t="str">
        <f>HYPERLINK("https://www.3gpp.org/DynaReport/24544.htm","24.544")</f>
        <v>24.544</v>
      </c>
      <c r="B392" s="19" t="s">
        <v>17</v>
      </c>
      <c r="C392" s="19" t="s">
        <v>18</v>
      </c>
      <c r="D392" s="20" t="s">
        <v>19</v>
      </c>
      <c r="E392" s="19" t="s">
        <v>37</v>
      </c>
      <c r="F392"/>
    </row>
    <row r="393" spans="1:6" x14ac:dyDescent="0.25">
      <c r="A393" s="18" t="str">
        <f>HYPERLINK("https://www.3gpp.org/DynaReport/24545.htm","24.545")</f>
        <v>24.545</v>
      </c>
      <c r="B393" s="19" t="s">
        <v>38</v>
      </c>
      <c r="C393" s="19" t="s">
        <v>66</v>
      </c>
      <c r="D393" s="20" t="s">
        <v>35</v>
      </c>
      <c r="E393" s="19" t="s">
        <v>37</v>
      </c>
      <c r="F393"/>
    </row>
    <row r="394" spans="1:6" x14ac:dyDescent="0.25">
      <c r="A394" s="18" t="str">
        <f>HYPERLINK("https://www.3gpp.org/DynaReport/24545.htm","24.545")</f>
        <v>24.545</v>
      </c>
      <c r="B394" s="19" t="s">
        <v>40</v>
      </c>
      <c r="C394" s="19" t="s">
        <v>67</v>
      </c>
      <c r="D394" s="20" t="s">
        <v>35</v>
      </c>
      <c r="E394" s="19" t="s">
        <v>37</v>
      </c>
      <c r="F394"/>
    </row>
    <row r="395" spans="1:6" x14ac:dyDescent="0.25">
      <c r="A395" s="18" t="str">
        <f>HYPERLINK("https://www.3gpp.org/DynaReport/24545.htm","24.545")</f>
        <v>24.545</v>
      </c>
      <c r="B395" s="19" t="s">
        <v>17</v>
      </c>
      <c r="C395" s="19" t="s">
        <v>53</v>
      </c>
      <c r="D395" s="20" t="s">
        <v>35</v>
      </c>
      <c r="E395" s="19" t="s">
        <v>37</v>
      </c>
      <c r="F395"/>
    </row>
    <row r="396" spans="1:6" x14ac:dyDescent="0.25">
      <c r="A396" s="18" t="str">
        <f>HYPERLINK("https://www.3gpp.org/DynaReport/24546.htm","24.546")</f>
        <v>24.546</v>
      </c>
      <c r="B396" s="19" t="s">
        <v>17</v>
      </c>
      <c r="C396" s="19" t="s">
        <v>54</v>
      </c>
      <c r="D396" s="20" t="s">
        <v>35</v>
      </c>
      <c r="E396" s="19" t="s">
        <v>37</v>
      </c>
      <c r="F396"/>
    </row>
    <row r="397" spans="1:6" x14ac:dyDescent="0.25">
      <c r="A397" s="18" t="str">
        <f>HYPERLINK("https://www.3gpp.org/DynaReport/24547.htm","24.547")</f>
        <v>24.547</v>
      </c>
      <c r="B397" s="19" t="s">
        <v>17</v>
      </c>
      <c r="C397" s="19" t="s">
        <v>18</v>
      </c>
      <c r="D397" s="20" t="s">
        <v>19</v>
      </c>
      <c r="E397" s="19" t="s">
        <v>37</v>
      </c>
      <c r="F397"/>
    </row>
    <row r="398" spans="1:6" x14ac:dyDescent="0.25">
      <c r="A398" s="18" t="str">
        <f>HYPERLINK("https://www.3gpp.org/DynaReport/24548.htm","24.548")</f>
        <v>24.548</v>
      </c>
      <c r="B398" s="19" t="s">
        <v>38</v>
      </c>
      <c r="C398" s="19" t="s">
        <v>68</v>
      </c>
      <c r="D398" s="20" t="s">
        <v>35</v>
      </c>
      <c r="E398" s="19" t="s">
        <v>37</v>
      </c>
      <c r="F398"/>
    </row>
    <row r="399" spans="1:6" x14ac:dyDescent="0.25">
      <c r="A399" s="18" t="str">
        <f>HYPERLINK("https://www.3gpp.org/DynaReport/24548.htm","24.548")</f>
        <v>24.548</v>
      </c>
      <c r="B399" s="19" t="s">
        <v>40</v>
      </c>
      <c r="C399" s="19" t="s">
        <v>69</v>
      </c>
      <c r="D399" s="20" t="s">
        <v>35</v>
      </c>
      <c r="E399" s="19" t="s">
        <v>37</v>
      </c>
      <c r="F399"/>
    </row>
    <row r="400" spans="1:6" x14ac:dyDescent="0.25">
      <c r="A400" s="18" t="str">
        <f>HYPERLINK("https://www.3gpp.org/DynaReport/24548.htm","24.548")</f>
        <v>24.548</v>
      </c>
      <c r="B400" s="19" t="s">
        <v>17</v>
      </c>
      <c r="C400" s="19" t="s">
        <v>18</v>
      </c>
      <c r="D400" s="20" t="s">
        <v>35</v>
      </c>
      <c r="E400" s="19" t="s">
        <v>37</v>
      </c>
      <c r="F400"/>
    </row>
    <row r="401" spans="1:6" x14ac:dyDescent="0.25">
      <c r="A401" s="18" t="str">
        <f>HYPERLINK("https://www.3gpp.org/DynaReport/24549.htm","24.549")</f>
        <v>24.549</v>
      </c>
      <c r="B401" s="19" t="s">
        <v>38</v>
      </c>
      <c r="C401" s="19" t="s">
        <v>70</v>
      </c>
      <c r="D401" s="20" t="s">
        <v>35</v>
      </c>
      <c r="E401" s="19" t="s">
        <v>37</v>
      </c>
      <c r="F401"/>
    </row>
    <row r="402" spans="1:6" x14ac:dyDescent="0.25">
      <c r="A402" s="18" t="str">
        <f>HYPERLINK("https://www.3gpp.org/DynaReport/24549.htm","24.549")</f>
        <v>24.549</v>
      </c>
      <c r="B402" s="19" t="s">
        <v>40</v>
      </c>
      <c r="C402" s="19" t="s">
        <v>71</v>
      </c>
      <c r="D402" s="20" t="s">
        <v>35</v>
      </c>
      <c r="E402" s="19" t="s">
        <v>37</v>
      </c>
      <c r="F402"/>
    </row>
    <row r="403" spans="1:6" x14ac:dyDescent="0.25">
      <c r="A403" s="18" t="str">
        <f>HYPERLINK("https://www.3gpp.org/DynaReport/24549.htm","24.549")</f>
        <v>24.549</v>
      </c>
      <c r="B403" s="19" t="s">
        <v>17</v>
      </c>
      <c r="C403" s="19" t="s">
        <v>18</v>
      </c>
      <c r="D403" s="20" t="s">
        <v>35</v>
      </c>
      <c r="E403" s="19" t="s">
        <v>37</v>
      </c>
      <c r="F403"/>
    </row>
    <row r="404" spans="1:6" x14ac:dyDescent="0.25">
      <c r="A404" s="18" t="str">
        <f>HYPERLINK("https://www.3gpp.org/DynaReport/24554.htm","24.554")</f>
        <v>24.554</v>
      </c>
      <c r="B404" s="19" t="s">
        <v>17</v>
      </c>
      <c r="C404" s="19" t="s">
        <v>53</v>
      </c>
      <c r="D404" s="20" t="s">
        <v>35</v>
      </c>
      <c r="E404" s="19" t="s">
        <v>37</v>
      </c>
      <c r="F404"/>
    </row>
    <row r="405" spans="1:6" x14ac:dyDescent="0.25">
      <c r="A405" s="18" t="str">
        <f>HYPERLINK("https://www.3gpp.org/DynaReport/24555.htm","24.555")</f>
        <v>24.555</v>
      </c>
      <c r="B405" s="19" t="s">
        <v>17</v>
      </c>
      <c r="C405" s="19" t="s">
        <v>53</v>
      </c>
      <c r="D405" s="20" t="s">
        <v>35</v>
      </c>
      <c r="E405" s="19" t="s">
        <v>37</v>
      </c>
      <c r="F405"/>
    </row>
    <row r="406" spans="1:6" x14ac:dyDescent="0.25">
      <c r="A406" s="18" t="str">
        <f>HYPERLINK("https://www.3gpp.org/DynaReport/24558.htm","24.558")</f>
        <v>24.558</v>
      </c>
      <c r="B406" s="19" t="s">
        <v>38</v>
      </c>
      <c r="C406" s="19" t="s">
        <v>72</v>
      </c>
      <c r="D406" s="20" t="s">
        <v>35</v>
      </c>
      <c r="E406" s="19" t="s">
        <v>37</v>
      </c>
      <c r="F406"/>
    </row>
    <row r="407" spans="1:6" x14ac:dyDescent="0.25">
      <c r="A407" s="18" t="str">
        <f>HYPERLINK("https://www.3gpp.org/DynaReport/24558.htm","24.558")</f>
        <v>24.558</v>
      </c>
      <c r="B407" s="19" t="s">
        <v>40</v>
      </c>
      <c r="C407" s="19" t="s">
        <v>67</v>
      </c>
      <c r="D407" s="20" t="s">
        <v>35</v>
      </c>
      <c r="E407" s="19" t="s">
        <v>37</v>
      </c>
      <c r="F407"/>
    </row>
    <row r="408" spans="1:6" x14ac:dyDescent="0.25">
      <c r="A408" s="18" t="str">
        <f>HYPERLINK("https://www.3gpp.org/DynaReport/24558.htm","24.558")</f>
        <v>24.558</v>
      </c>
      <c r="B408" s="19" t="s">
        <v>17</v>
      </c>
      <c r="C408" s="19" t="s">
        <v>34</v>
      </c>
      <c r="D408" s="20" t="s">
        <v>35</v>
      </c>
      <c r="E408" s="19" t="s">
        <v>37</v>
      </c>
      <c r="F408"/>
    </row>
    <row r="409" spans="1:6" x14ac:dyDescent="0.25">
      <c r="A409" s="18" t="str">
        <f>HYPERLINK("https://www.3gpp.org/DynaReport/24559.htm","24.559")</f>
        <v>24.559</v>
      </c>
      <c r="B409" s="19" t="s">
        <v>17</v>
      </c>
      <c r="C409" s="19" t="s">
        <v>53</v>
      </c>
      <c r="D409" s="20" t="s">
        <v>35</v>
      </c>
      <c r="E409" s="19" t="s">
        <v>37</v>
      </c>
      <c r="F409"/>
    </row>
    <row r="410" spans="1:6" x14ac:dyDescent="0.25">
      <c r="A410" s="18" t="str">
        <f>HYPERLINK("https://www.3gpp.org/DynaReport/24571.htm","24.571")</f>
        <v>24.571</v>
      </c>
      <c r="B410" s="19" t="s">
        <v>17</v>
      </c>
      <c r="C410" s="19" t="s">
        <v>42</v>
      </c>
      <c r="D410" s="20" t="s">
        <v>35</v>
      </c>
      <c r="E410" s="19" t="s">
        <v>37</v>
      </c>
      <c r="F410"/>
    </row>
    <row r="411" spans="1:6" x14ac:dyDescent="0.25">
      <c r="A411" s="18" t="str">
        <f>HYPERLINK("https://www.3gpp.org/DynaReport/24572.htm","24.572")</f>
        <v>24.572</v>
      </c>
      <c r="B411" s="19" t="s">
        <v>40</v>
      </c>
      <c r="C411" s="19" t="s">
        <v>71</v>
      </c>
      <c r="D411" s="20" t="s">
        <v>35</v>
      </c>
      <c r="E411" s="19" t="s">
        <v>37</v>
      </c>
      <c r="F411"/>
    </row>
    <row r="412" spans="1:6" x14ac:dyDescent="0.25">
      <c r="A412" s="18" t="str">
        <f>HYPERLINK("https://www.3gpp.org/DynaReport/24572.htm","24.572")</f>
        <v>24.572</v>
      </c>
      <c r="B412" s="19" t="s">
        <v>17</v>
      </c>
      <c r="C412" s="19" t="s">
        <v>34</v>
      </c>
      <c r="D412" s="20" t="s">
        <v>35</v>
      </c>
      <c r="E412" s="19" t="s">
        <v>37</v>
      </c>
      <c r="F412"/>
    </row>
    <row r="413" spans="1:6" x14ac:dyDescent="0.25">
      <c r="A413" s="18" t="str">
        <f>HYPERLINK("https://www.3gpp.org/DynaReport/24575.htm","24.575")</f>
        <v>24.575</v>
      </c>
      <c r="B413" s="19" t="s">
        <v>17</v>
      </c>
      <c r="C413" s="19" t="s">
        <v>18</v>
      </c>
      <c r="D413" s="20" t="s">
        <v>19</v>
      </c>
      <c r="E413" s="19" t="s">
        <v>37</v>
      </c>
      <c r="F413"/>
    </row>
    <row r="414" spans="1:6" x14ac:dyDescent="0.25">
      <c r="A414" s="18" t="str">
        <f>HYPERLINK("https://www.3gpp.org/DynaReport/24578.htm","24.578")</f>
        <v>24.578</v>
      </c>
      <c r="B414" s="19" t="s">
        <v>17</v>
      </c>
      <c r="C414" s="19" t="s">
        <v>18</v>
      </c>
      <c r="D414" s="20" t="s">
        <v>19</v>
      </c>
      <c r="E414" s="19" t="s">
        <v>37</v>
      </c>
      <c r="F414"/>
    </row>
    <row r="415" spans="1:6" x14ac:dyDescent="0.25">
      <c r="A415" s="18" t="str">
        <f>HYPERLINK("https://www.3gpp.org/DynaReport/24581.htm","24.581")</f>
        <v>24.581</v>
      </c>
      <c r="B415" s="19" t="s">
        <v>17</v>
      </c>
      <c r="C415" s="19" t="s">
        <v>18</v>
      </c>
      <c r="D415" s="20" t="s">
        <v>19</v>
      </c>
      <c r="E415" s="19" t="s">
        <v>37</v>
      </c>
      <c r="F415"/>
    </row>
    <row r="416" spans="1:6" x14ac:dyDescent="0.25">
      <c r="A416" s="18" t="str">
        <f>HYPERLINK("https://www.3gpp.org/DynaReport/24582.htm","24.582")</f>
        <v>24.582</v>
      </c>
      <c r="B416" s="19" t="s">
        <v>17</v>
      </c>
      <c r="C416" s="19" t="s">
        <v>18</v>
      </c>
      <c r="D416" s="20" t="s">
        <v>19</v>
      </c>
      <c r="E416" s="19" t="s">
        <v>37</v>
      </c>
      <c r="F416"/>
    </row>
    <row r="417" spans="1:6" x14ac:dyDescent="0.25">
      <c r="A417" s="18" t="str">
        <f>HYPERLINK("https://www.3gpp.org/DynaReport/24583.htm","24.583")</f>
        <v>24.583</v>
      </c>
      <c r="B417" s="19" t="s">
        <v>40</v>
      </c>
      <c r="C417" s="19" t="s">
        <v>73</v>
      </c>
      <c r="D417" s="20" t="s">
        <v>35</v>
      </c>
      <c r="E417" s="19" t="s">
        <v>37</v>
      </c>
      <c r="F417"/>
    </row>
    <row r="418" spans="1:6" x14ac:dyDescent="0.25">
      <c r="A418" s="18" t="str">
        <f>HYPERLINK("https://www.3gpp.org/DynaReport/24583.htm","24.583")</f>
        <v>24.583</v>
      </c>
      <c r="B418" s="19" t="s">
        <v>17</v>
      </c>
      <c r="C418" s="19" t="s">
        <v>18</v>
      </c>
      <c r="D418" s="20" t="s">
        <v>19</v>
      </c>
      <c r="E418" s="19" t="s">
        <v>37</v>
      </c>
      <c r="F418"/>
    </row>
    <row r="419" spans="1:6" x14ac:dyDescent="0.25">
      <c r="A419" s="18" t="str">
        <f>HYPERLINK("https://www.3gpp.org/DynaReport/24588.htm","24.588")</f>
        <v>24.588</v>
      </c>
      <c r="B419" s="19" t="s">
        <v>17</v>
      </c>
      <c r="C419" s="19" t="s">
        <v>18</v>
      </c>
      <c r="D419" s="20" t="s">
        <v>19</v>
      </c>
      <c r="E419" s="19" t="s">
        <v>37</v>
      </c>
      <c r="F419"/>
    </row>
    <row r="420" spans="1:6" x14ac:dyDescent="0.25">
      <c r="A420" s="18" t="str">
        <f>HYPERLINK("https://www.3gpp.org/DynaReport/24604.htm","24.604")</f>
        <v>24.604</v>
      </c>
      <c r="B420" s="19" t="s">
        <v>17</v>
      </c>
      <c r="C420" s="19" t="s">
        <v>18</v>
      </c>
      <c r="D420" s="20" t="s">
        <v>19</v>
      </c>
      <c r="E420" s="19" t="s">
        <v>37</v>
      </c>
      <c r="F420"/>
    </row>
    <row r="421" spans="1:6" x14ac:dyDescent="0.25">
      <c r="A421" s="18" t="str">
        <f>HYPERLINK("https://www.3gpp.org/DynaReport/24605.htm","24.605")</f>
        <v>24.605</v>
      </c>
      <c r="B421" s="19" t="s">
        <v>17</v>
      </c>
      <c r="C421" s="19" t="s">
        <v>18</v>
      </c>
      <c r="D421" s="20" t="s">
        <v>19</v>
      </c>
      <c r="E421" s="19" t="s">
        <v>37</v>
      </c>
      <c r="F421"/>
    </row>
    <row r="422" spans="1:6" x14ac:dyDescent="0.25">
      <c r="A422" s="18" t="str">
        <f>HYPERLINK("https://www.3gpp.org/DynaReport/24606.htm","24.606")</f>
        <v>24.606</v>
      </c>
      <c r="B422" s="19" t="s">
        <v>17</v>
      </c>
      <c r="C422" s="19" t="s">
        <v>18</v>
      </c>
      <c r="D422" s="20" t="s">
        <v>19</v>
      </c>
      <c r="E422" s="19" t="s">
        <v>37</v>
      </c>
      <c r="F422"/>
    </row>
    <row r="423" spans="1:6" x14ac:dyDescent="0.25">
      <c r="A423" s="18" t="str">
        <f>HYPERLINK("https://www.3gpp.org/DynaReport/24607.htm","24.607")</f>
        <v>24.607</v>
      </c>
      <c r="B423" s="19" t="s">
        <v>17</v>
      </c>
      <c r="C423" s="19" t="s">
        <v>18</v>
      </c>
      <c r="D423" s="20" t="s">
        <v>19</v>
      </c>
      <c r="E423" s="19" t="s">
        <v>37</v>
      </c>
      <c r="F423"/>
    </row>
    <row r="424" spans="1:6" x14ac:dyDescent="0.25">
      <c r="A424" s="18" t="str">
        <f>HYPERLINK("https://www.3gpp.org/DynaReport/24608.htm","24.608")</f>
        <v>24.608</v>
      </c>
      <c r="B424" s="19" t="s">
        <v>17</v>
      </c>
      <c r="C424" s="19" t="s">
        <v>18</v>
      </c>
      <c r="D424" s="20" t="s">
        <v>19</v>
      </c>
      <c r="E424" s="19" t="s">
        <v>37</v>
      </c>
      <c r="F424"/>
    </row>
    <row r="425" spans="1:6" x14ac:dyDescent="0.25">
      <c r="A425" s="18" t="str">
        <f>HYPERLINK("https://www.3gpp.org/DynaReport/24610.htm","24.610")</f>
        <v>24.610</v>
      </c>
      <c r="B425" s="19" t="s">
        <v>17</v>
      </c>
      <c r="C425" s="19" t="s">
        <v>18</v>
      </c>
      <c r="D425" s="20" t="s">
        <v>19</v>
      </c>
      <c r="E425" s="19" t="s">
        <v>37</v>
      </c>
      <c r="F425"/>
    </row>
    <row r="426" spans="1:6" x14ac:dyDescent="0.25">
      <c r="A426" s="18" t="str">
        <f>HYPERLINK("https://www.3gpp.org/DynaReport/24611.htm","24.611")</f>
        <v>24.611</v>
      </c>
      <c r="B426" s="19" t="s">
        <v>17</v>
      </c>
      <c r="C426" s="19" t="s">
        <v>18</v>
      </c>
      <c r="D426" s="20" t="s">
        <v>19</v>
      </c>
      <c r="E426" s="19" t="s">
        <v>37</v>
      </c>
      <c r="F426"/>
    </row>
    <row r="427" spans="1:6" x14ac:dyDescent="0.25">
      <c r="A427" s="18" t="str">
        <f>HYPERLINK("https://www.3gpp.org/DynaReport/24615.htm","24.615")</f>
        <v>24.615</v>
      </c>
      <c r="B427" s="19" t="s">
        <v>17</v>
      </c>
      <c r="C427" s="19" t="s">
        <v>18</v>
      </c>
      <c r="D427" s="20" t="s">
        <v>19</v>
      </c>
      <c r="E427" s="19" t="s">
        <v>37</v>
      </c>
      <c r="F427"/>
    </row>
    <row r="428" spans="1:6" x14ac:dyDescent="0.25">
      <c r="A428" s="18" t="str">
        <f>HYPERLINK("https://www.3gpp.org/DynaReport/24616.htm","24.616")</f>
        <v>24.616</v>
      </c>
      <c r="B428" s="19" t="s">
        <v>17</v>
      </c>
      <c r="C428" s="19" t="s">
        <v>18</v>
      </c>
      <c r="D428" s="20" t="s">
        <v>19</v>
      </c>
      <c r="E428" s="19" t="s">
        <v>37</v>
      </c>
      <c r="F428"/>
    </row>
    <row r="429" spans="1:6" x14ac:dyDescent="0.25">
      <c r="A429" s="18" t="str">
        <f>HYPERLINK("https://www.3gpp.org/DynaReport/24623.htm","24.623")</f>
        <v>24.623</v>
      </c>
      <c r="B429" s="19" t="s">
        <v>17</v>
      </c>
      <c r="C429" s="19" t="s">
        <v>18</v>
      </c>
      <c r="D429" s="20" t="s">
        <v>19</v>
      </c>
      <c r="E429" s="19" t="s">
        <v>37</v>
      </c>
      <c r="F429"/>
    </row>
    <row r="430" spans="1:6" x14ac:dyDescent="0.25">
      <c r="A430" s="18" t="str">
        <f>HYPERLINK("https://www.3gpp.org/DynaReport/24628.htm","24.628")</f>
        <v>24.628</v>
      </c>
      <c r="B430" s="19" t="s">
        <v>17</v>
      </c>
      <c r="C430" s="19" t="s">
        <v>18</v>
      </c>
      <c r="D430" s="20" t="s">
        <v>19</v>
      </c>
      <c r="E430" s="19" t="s">
        <v>37</v>
      </c>
      <c r="F430"/>
    </row>
    <row r="431" spans="1:6" x14ac:dyDescent="0.25">
      <c r="A431" s="18" t="str">
        <f>HYPERLINK("https://www.3gpp.org/DynaReport/24629.htm","24.629")</f>
        <v>24.629</v>
      </c>
      <c r="B431" s="19" t="s">
        <v>17</v>
      </c>
      <c r="C431" s="19" t="s">
        <v>18</v>
      </c>
      <c r="D431" s="20" t="s">
        <v>19</v>
      </c>
      <c r="E431" s="19" t="s">
        <v>37</v>
      </c>
      <c r="F431"/>
    </row>
    <row r="432" spans="1:6" x14ac:dyDescent="0.25">
      <c r="A432" s="18" t="str">
        <f>HYPERLINK("https://www.3gpp.org/DynaReport/24642.htm","24.642")</f>
        <v>24.642</v>
      </c>
      <c r="B432" s="19" t="s">
        <v>17</v>
      </c>
      <c r="C432" s="19" t="s">
        <v>18</v>
      </c>
      <c r="D432" s="20" t="s">
        <v>19</v>
      </c>
      <c r="E432" s="19" t="s">
        <v>37</v>
      </c>
      <c r="F432"/>
    </row>
    <row r="433" spans="1:6" x14ac:dyDescent="0.25">
      <c r="A433" s="18" t="str">
        <f>HYPERLINK("https://www.3gpp.org/DynaReport/24647.htm","24.647")</f>
        <v>24.647</v>
      </c>
      <c r="B433" s="19" t="s">
        <v>17</v>
      </c>
      <c r="C433" s="19" t="s">
        <v>18</v>
      </c>
      <c r="D433" s="20" t="s">
        <v>19</v>
      </c>
      <c r="E433" s="19" t="s">
        <v>37</v>
      </c>
      <c r="F433"/>
    </row>
    <row r="434" spans="1:6" x14ac:dyDescent="0.25">
      <c r="A434" s="18" t="str">
        <f>HYPERLINK("https://www.3gpp.org/DynaReport/24654.htm","24.654")</f>
        <v>24.654</v>
      </c>
      <c r="B434" s="19" t="s">
        <v>17</v>
      </c>
      <c r="C434" s="19" t="s">
        <v>18</v>
      </c>
      <c r="D434" s="20" t="s">
        <v>19</v>
      </c>
      <c r="E434" s="19" t="s">
        <v>37</v>
      </c>
      <c r="F434"/>
    </row>
    <row r="435" spans="1:6" x14ac:dyDescent="0.25">
      <c r="A435" s="18" t="str">
        <f>HYPERLINK("https://www.3gpp.org/DynaReport/24930.htm","24.930")</f>
        <v>24.930</v>
      </c>
      <c r="B435" s="19" t="s">
        <v>17</v>
      </c>
      <c r="C435" s="19" t="s">
        <v>18</v>
      </c>
      <c r="D435" s="20" t="s">
        <v>19</v>
      </c>
      <c r="E435" s="19" t="s">
        <v>37</v>
      </c>
      <c r="F435"/>
    </row>
    <row r="436" spans="1:6" x14ac:dyDescent="0.25">
      <c r="A436" s="18" t="str">
        <f>HYPERLINK("https://www.3gpp.org/DynaReport/24969.htm","24.969")</f>
        <v>24.969</v>
      </c>
      <c r="B436" s="19" t="s">
        <v>17</v>
      </c>
      <c r="C436" s="19" t="s">
        <v>18</v>
      </c>
      <c r="D436" s="20" t="s">
        <v>19</v>
      </c>
      <c r="E436" s="19" t="s">
        <v>37</v>
      </c>
      <c r="F436"/>
    </row>
    <row r="437" spans="1:6" x14ac:dyDescent="0.25">
      <c r="A437" s="18" t="str">
        <f>HYPERLINK("https://www.3gpp.org/DynaReport/25101.htm","25.101")</f>
        <v>25.101</v>
      </c>
      <c r="B437" s="19" t="s">
        <v>17</v>
      </c>
      <c r="C437" s="19" t="s">
        <v>18</v>
      </c>
      <c r="D437" s="20" t="s">
        <v>19</v>
      </c>
      <c r="E437" s="19" t="s">
        <v>74</v>
      </c>
      <c r="F437"/>
    </row>
    <row r="438" spans="1:6" x14ac:dyDescent="0.25">
      <c r="A438" s="18" t="str">
        <f>HYPERLINK("https://www.3gpp.org/DynaReport/25102.htm","25.102")</f>
        <v>25.102</v>
      </c>
      <c r="B438" s="19" t="s">
        <v>17</v>
      </c>
      <c r="C438" s="19" t="s">
        <v>18</v>
      </c>
      <c r="D438" s="20" t="s">
        <v>19</v>
      </c>
      <c r="E438" s="19" t="s">
        <v>74</v>
      </c>
      <c r="F438"/>
    </row>
    <row r="439" spans="1:6" x14ac:dyDescent="0.25">
      <c r="A439" s="18" t="str">
        <f>HYPERLINK("https://www.3gpp.org/DynaReport/25104.htm","25.104")</f>
        <v>25.104</v>
      </c>
      <c r="B439" s="19" t="s">
        <v>17</v>
      </c>
      <c r="C439" s="19" t="s">
        <v>18</v>
      </c>
      <c r="D439" s="20" t="s">
        <v>19</v>
      </c>
      <c r="E439" s="19" t="s">
        <v>74</v>
      </c>
      <c r="F439"/>
    </row>
    <row r="440" spans="1:6" x14ac:dyDescent="0.25">
      <c r="A440" s="18" t="str">
        <f>HYPERLINK("https://www.3gpp.org/DynaReport/25105.htm","25.105")</f>
        <v>25.105</v>
      </c>
      <c r="B440" s="19" t="s">
        <v>17</v>
      </c>
      <c r="C440" s="19" t="s">
        <v>18</v>
      </c>
      <c r="D440" s="20" t="s">
        <v>19</v>
      </c>
      <c r="E440" s="19" t="s">
        <v>74</v>
      </c>
      <c r="F440"/>
    </row>
    <row r="441" spans="1:6" x14ac:dyDescent="0.25">
      <c r="A441" s="18" t="str">
        <f>HYPERLINK("https://www.3gpp.org/DynaReport/25106.htm","25.106")</f>
        <v>25.106</v>
      </c>
      <c r="B441" s="19" t="s">
        <v>17</v>
      </c>
      <c r="C441" s="19" t="s">
        <v>18</v>
      </c>
      <c r="D441" s="20" t="s">
        <v>19</v>
      </c>
      <c r="E441" s="19" t="s">
        <v>74</v>
      </c>
      <c r="F441"/>
    </row>
    <row r="442" spans="1:6" x14ac:dyDescent="0.25">
      <c r="A442" s="18" t="str">
        <f>HYPERLINK("https://www.3gpp.org/DynaReport/25111.htm","25.111")</f>
        <v>25.111</v>
      </c>
      <c r="B442" s="19" t="s">
        <v>17</v>
      </c>
      <c r="C442" s="19" t="s">
        <v>18</v>
      </c>
      <c r="D442" s="20" t="s">
        <v>19</v>
      </c>
      <c r="E442" s="19" t="s">
        <v>74</v>
      </c>
      <c r="F442"/>
    </row>
    <row r="443" spans="1:6" x14ac:dyDescent="0.25">
      <c r="A443" s="18" t="str">
        <f>HYPERLINK("https://www.3gpp.org/DynaReport/25113.htm","25.113")</f>
        <v>25.113</v>
      </c>
      <c r="B443" s="19" t="s">
        <v>17</v>
      </c>
      <c r="C443" s="19" t="s">
        <v>18</v>
      </c>
      <c r="D443" s="20" t="s">
        <v>19</v>
      </c>
      <c r="E443" s="19" t="s">
        <v>74</v>
      </c>
      <c r="F443"/>
    </row>
    <row r="444" spans="1:6" x14ac:dyDescent="0.25">
      <c r="A444" s="18" t="str">
        <f>HYPERLINK("https://www.3gpp.org/DynaReport/25116.htm","25.116")</f>
        <v>25.116</v>
      </c>
      <c r="B444" s="19" t="s">
        <v>17</v>
      </c>
      <c r="C444" s="19" t="s">
        <v>18</v>
      </c>
      <c r="D444" s="20" t="s">
        <v>19</v>
      </c>
      <c r="E444" s="19" t="s">
        <v>74</v>
      </c>
      <c r="F444"/>
    </row>
    <row r="445" spans="1:6" x14ac:dyDescent="0.25">
      <c r="A445" s="18" t="str">
        <f>HYPERLINK("https://www.3gpp.org/DynaReport/25123.htm","25.123")</f>
        <v>25.123</v>
      </c>
      <c r="B445" s="19" t="s">
        <v>17</v>
      </c>
      <c r="C445" s="19" t="s">
        <v>18</v>
      </c>
      <c r="D445" s="20" t="s">
        <v>19</v>
      </c>
      <c r="E445" s="19" t="s">
        <v>74</v>
      </c>
      <c r="F445"/>
    </row>
    <row r="446" spans="1:6" x14ac:dyDescent="0.25">
      <c r="A446" s="18" t="str">
        <f>HYPERLINK("https://www.3gpp.org/DynaReport/25133.htm","25.133")</f>
        <v>25.133</v>
      </c>
      <c r="B446" s="19" t="s">
        <v>17</v>
      </c>
      <c r="C446" s="19" t="s">
        <v>18</v>
      </c>
      <c r="D446" s="20" t="s">
        <v>19</v>
      </c>
      <c r="E446" s="19" t="s">
        <v>74</v>
      </c>
      <c r="F446"/>
    </row>
    <row r="447" spans="1:6" x14ac:dyDescent="0.25">
      <c r="A447" s="18" t="str">
        <f>HYPERLINK("https://www.3gpp.org/DynaReport/25141.htm","25.141")</f>
        <v>25.141</v>
      </c>
      <c r="B447" s="19" t="s">
        <v>17</v>
      </c>
      <c r="C447" s="19" t="s">
        <v>18</v>
      </c>
      <c r="D447" s="20" t="s">
        <v>19</v>
      </c>
      <c r="E447" s="19" t="s">
        <v>74</v>
      </c>
      <c r="F447"/>
    </row>
    <row r="448" spans="1:6" x14ac:dyDescent="0.25">
      <c r="A448" s="18" t="str">
        <f>HYPERLINK("https://www.3gpp.org/DynaReport/25142.htm","25.142")</f>
        <v>25.142</v>
      </c>
      <c r="B448" s="19" t="s">
        <v>17</v>
      </c>
      <c r="C448" s="19" t="s">
        <v>18</v>
      </c>
      <c r="D448" s="20" t="s">
        <v>19</v>
      </c>
      <c r="E448" s="19" t="s">
        <v>74</v>
      </c>
      <c r="F448"/>
    </row>
    <row r="449" spans="1:6" x14ac:dyDescent="0.25">
      <c r="A449" s="18" t="str">
        <f>HYPERLINK("https://www.3gpp.org/DynaReport/25143.htm","25.143")</f>
        <v>25.143</v>
      </c>
      <c r="B449" s="19" t="s">
        <v>17</v>
      </c>
      <c r="C449" s="19" t="s">
        <v>18</v>
      </c>
      <c r="D449" s="20" t="s">
        <v>19</v>
      </c>
      <c r="E449" s="19" t="s">
        <v>74</v>
      </c>
      <c r="F449"/>
    </row>
    <row r="450" spans="1:6" x14ac:dyDescent="0.25">
      <c r="A450" s="18" t="str">
        <f>HYPERLINK("https://www.3gpp.org/DynaReport/25153.htm","25.153")</f>
        <v>25.153</v>
      </c>
      <c r="B450" s="19" t="s">
        <v>17</v>
      </c>
      <c r="C450" s="19" t="s">
        <v>18</v>
      </c>
      <c r="D450" s="20" t="s">
        <v>19</v>
      </c>
      <c r="E450" s="19" t="s">
        <v>74</v>
      </c>
      <c r="F450"/>
    </row>
    <row r="451" spans="1:6" x14ac:dyDescent="0.25">
      <c r="A451" s="18" t="str">
        <f>HYPERLINK("https://www.3gpp.org/DynaReport/25171.htm","25.171")</f>
        <v>25.171</v>
      </c>
      <c r="B451" s="19" t="s">
        <v>17</v>
      </c>
      <c r="C451" s="19" t="s">
        <v>18</v>
      </c>
      <c r="D451" s="20" t="s">
        <v>19</v>
      </c>
      <c r="E451" s="19" t="s">
        <v>74</v>
      </c>
      <c r="F451"/>
    </row>
    <row r="452" spans="1:6" x14ac:dyDescent="0.25">
      <c r="A452" s="18" t="str">
        <f>HYPERLINK("https://www.3gpp.org/DynaReport/25172.htm","25.172")</f>
        <v>25.172</v>
      </c>
      <c r="B452" s="19" t="s">
        <v>17</v>
      </c>
      <c r="C452" s="19" t="s">
        <v>18</v>
      </c>
      <c r="D452" s="20" t="s">
        <v>19</v>
      </c>
      <c r="E452" s="19" t="s">
        <v>74</v>
      </c>
      <c r="F452"/>
    </row>
    <row r="453" spans="1:6" x14ac:dyDescent="0.25">
      <c r="A453" s="18" t="str">
        <f>HYPERLINK("https://www.3gpp.org/DynaReport/25173.htm","25.173")</f>
        <v>25.173</v>
      </c>
      <c r="B453" s="19" t="s">
        <v>17</v>
      </c>
      <c r="C453" s="19" t="s">
        <v>18</v>
      </c>
      <c r="D453" s="20" t="s">
        <v>19</v>
      </c>
      <c r="E453" s="19" t="s">
        <v>74</v>
      </c>
      <c r="F453"/>
    </row>
    <row r="454" spans="1:6" x14ac:dyDescent="0.25">
      <c r="A454" s="18" t="str">
        <f>HYPERLINK("https://www.3gpp.org/DynaReport/25201.htm","25.201")</f>
        <v>25.201</v>
      </c>
      <c r="B454" s="19" t="s">
        <v>17</v>
      </c>
      <c r="C454" s="19" t="s">
        <v>18</v>
      </c>
      <c r="D454" s="20" t="s">
        <v>19</v>
      </c>
      <c r="E454" s="19" t="s">
        <v>75</v>
      </c>
      <c r="F454"/>
    </row>
    <row r="455" spans="1:6" x14ac:dyDescent="0.25">
      <c r="A455" s="18" t="str">
        <f>HYPERLINK("https://www.3gpp.org/DynaReport/25202.htm","25.202")</f>
        <v>25.202</v>
      </c>
      <c r="B455" s="19" t="s">
        <v>17</v>
      </c>
      <c r="C455" s="19" t="s">
        <v>18</v>
      </c>
      <c r="D455" s="20" t="s">
        <v>19</v>
      </c>
      <c r="E455" s="19" t="s">
        <v>75</v>
      </c>
      <c r="F455"/>
    </row>
    <row r="456" spans="1:6" x14ac:dyDescent="0.25">
      <c r="A456" s="18" t="str">
        <f>HYPERLINK("https://www.3gpp.org/DynaReport/25211.htm","25.211")</f>
        <v>25.211</v>
      </c>
      <c r="B456" s="19" t="s">
        <v>17</v>
      </c>
      <c r="C456" s="19" t="s">
        <v>18</v>
      </c>
      <c r="D456" s="20" t="s">
        <v>19</v>
      </c>
      <c r="E456" s="19" t="s">
        <v>75</v>
      </c>
      <c r="F456"/>
    </row>
    <row r="457" spans="1:6" x14ac:dyDescent="0.25">
      <c r="A457" s="18" t="str">
        <f>HYPERLINK("https://www.3gpp.org/DynaReport/25212.htm","25.212")</f>
        <v>25.212</v>
      </c>
      <c r="B457" s="19" t="s">
        <v>17</v>
      </c>
      <c r="C457" s="19" t="s">
        <v>18</v>
      </c>
      <c r="D457" s="20" t="s">
        <v>19</v>
      </c>
      <c r="E457" s="19" t="s">
        <v>75</v>
      </c>
      <c r="F457"/>
    </row>
    <row r="458" spans="1:6" x14ac:dyDescent="0.25">
      <c r="A458" s="18" t="str">
        <f>HYPERLINK("https://www.3gpp.org/DynaReport/25213.htm","25.213")</f>
        <v>25.213</v>
      </c>
      <c r="B458" s="19" t="s">
        <v>17</v>
      </c>
      <c r="C458" s="19" t="s">
        <v>18</v>
      </c>
      <c r="D458" s="20" t="s">
        <v>19</v>
      </c>
      <c r="E458" s="19" t="s">
        <v>75</v>
      </c>
      <c r="F458"/>
    </row>
    <row r="459" spans="1:6" x14ac:dyDescent="0.25">
      <c r="A459" s="18" t="str">
        <f>HYPERLINK("https://www.3gpp.org/DynaReport/25214.htm","25.214")</f>
        <v>25.214</v>
      </c>
      <c r="B459" s="19" t="s">
        <v>17</v>
      </c>
      <c r="C459" s="19" t="s">
        <v>18</v>
      </c>
      <c r="D459" s="20" t="s">
        <v>19</v>
      </c>
      <c r="E459" s="19" t="s">
        <v>75</v>
      </c>
      <c r="F459"/>
    </row>
    <row r="460" spans="1:6" x14ac:dyDescent="0.25">
      <c r="A460" s="18" t="str">
        <f>HYPERLINK("https://www.3gpp.org/DynaReport/25215.htm","25.215")</f>
        <v>25.215</v>
      </c>
      <c r="B460" s="19" t="s">
        <v>17</v>
      </c>
      <c r="C460" s="19" t="s">
        <v>18</v>
      </c>
      <c r="D460" s="20" t="s">
        <v>19</v>
      </c>
      <c r="E460" s="19" t="s">
        <v>75</v>
      </c>
      <c r="F460"/>
    </row>
    <row r="461" spans="1:6" x14ac:dyDescent="0.25">
      <c r="A461" s="18" t="str">
        <f>HYPERLINK("https://www.3gpp.org/DynaReport/25221.htm","25.221")</f>
        <v>25.221</v>
      </c>
      <c r="B461" s="19" t="s">
        <v>17</v>
      </c>
      <c r="C461" s="19" t="s">
        <v>18</v>
      </c>
      <c r="D461" s="20" t="s">
        <v>19</v>
      </c>
      <c r="E461" s="19" t="s">
        <v>75</v>
      </c>
      <c r="F461"/>
    </row>
    <row r="462" spans="1:6" x14ac:dyDescent="0.25">
      <c r="A462" s="18" t="str">
        <f>HYPERLINK("https://www.3gpp.org/DynaReport/25222.htm","25.222")</f>
        <v>25.222</v>
      </c>
      <c r="B462" s="19" t="s">
        <v>17</v>
      </c>
      <c r="C462" s="19" t="s">
        <v>18</v>
      </c>
      <c r="D462" s="20" t="s">
        <v>19</v>
      </c>
      <c r="E462" s="19" t="s">
        <v>75</v>
      </c>
      <c r="F462"/>
    </row>
    <row r="463" spans="1:6" x14ac:dyDescent="0.25">
      <c r="A463" s="18" t="str">
        <f>HYPERLINK("https://www.3gpp.org/DynaReport/25223.htm","25.223")</f>
        <v>25.223</v>
      </c>
      <c r="B463" s="19" t="s">
        <v>17</v>
      </c>
      <c r="C463" s="19" t="s">
        <v>18</v>
      </c>
      <c r="D463" s="20" t="s">
        <v>19</v>
      </c>
      <c r="E463" s="19" t="s">
        <v>75</v>
      </c>
      <c r="F463"/>
    </row>
    <row r="464" spans="1:6" x14ac:dyDescent="0.25">
      <c r="A464" s="18" t="str">
        <f>HYPERLINK("https://www.3gpp.org/DynaReport/25224.htm","25.224")</f>
        <v>25.224</v>
      </c>
      <c r="B464" s="19" t="s">
        <v>17</v>
      </c>
      <c r="C464" s="19" t="s">
        <v>18</v>
      </c>
      <c r="D464" s="20" t="s">
        <v>19</v>
      </c>
      <c r="E464" s="19" t="s">
        <v>75</v>
      </c>
      <c r="F464"/>
    </row>
    <row r="465" spans="1:6" x14ac:dyDescent="0.25">
      <c r="A465" s="18" t="str">
        <f>HYPERLINK("https://www.3gpp.org/DynaReport/25225.htm","25.225")</f>
        <v>25.225</v>
      </c>
      <c r="B465" s="19" t="s">
        <v>17</v>
      </c>
      <c r="C465" s="19" t="s">
        <v>18</v>
      </c>
      <c r="D465" s="20" t="s">
        <v>19</v>
      </c>
      <c r="E465" s="19" t="s">
        <v>75</v>
      </c>
      <c r="F465"/>
    </row>
    <row r="466" spans="1:6" x14ac:dyDescent="0.25">
      <c r="A466" s="18" t="str">
        <f>HYPERLINK("https://www.3gpp.org/DynaReport/25300.htm","25.300")</f>
        <v>25.300</v>
      </c>
      <c r="B466" s="19" t="s">
        <v>17</v>
      </c>
      <c r="C466" s="19" t="s">
        <v>18</v>
      </c>
      <c r="D466" s="20" t="s">
        <v>19</v>
      </c>
      <c r="E466" s="19" t="s">
        <v>75</v>
      </c>
      <c r="F466"/>
    </row>
    <row r="467" spans="1:6" x14ac:dyDescent="0.25">
      <c r="A467" s="18" t="str">
        <f>HYPERLINK("https://www.3gpp.org/DynaReport/25301.htm","25.301")</f>
        <v>25.301</v>
      </c>
      <c r="B467" s="19" t="s">
        <v>17</v>
      </c>
      <c r="C467" s="19" t="s">
        <v>18</v>
      </c>
      <c r="D467" s="20" t="s">
        <v>19</v>
      </c>
      <c r="E467" s="19" t="s">
        <v>75</v>
      </c>
      <c r="F467"/>
    </row>
    <row r="468" spans="1:6" x14ac:dyDescent="0.25">
      <c r="A468" s="18" t="str">
        <f>HYPERLINK("https://www.3gpp.org/DynaReport/25302.htm","25.302")</f>
        <v>25.302</v>
      </c>
      <c r="B468" s="19" t="s">
        <v>17</v>
      </c>
      <c r="C468" s="19" t="s">
        <v>18</v>
      </c>
      <c r="D468" s="20" t="s">
        <v>19</v>
      </c>
      <c r="E468" s="19" t="s">
        <v>75</v>
      </c>
      <c r="F468"/>
    </row>
    <row r="469" spans="1:6" x14ac:dyDescent="0.25">
      <c r="A469" s="18" t="str">
        <f>HYPERLINK("https://www.3gpp.org/DynaReport/25303.htm","25.303")</f>
        <v>25.303</v>
      </c>
      <c r="B469" s="19" t="s">
        <v>17</v>
      </c>
      <c r="C469" s="19" t="s">
        <v>18</v>
      </c>
      <c r="D469" s="20" t="s">
        <v>19</v>
      </c>
      <c r="E469" s="19" t="s">
        <v>75</v>
      </c>
      <c r="F469"/>
    </row>
    <row r="470" spans="1:6" x14ac:dyDescent="0.25">
      <c r="A470" s="18" t="str">
        <f>HYPERLINK("https://www.3gpp.org/DynaReport/25304.htm","25.304")</f>
        <v>25.304</v>
      </c>
      <c r="B470" s="19" t="s">
        <v>17</v>
      </c>
      <c r="C470" s="19" t="s">
        <v>18</v>
      </c>
      <c r="D470" s="20" t="s">
        <v>19</v>
      </c>
      <c r="E470" s="19" t="s">
        <v>75</v>
      </c>
      <c r="F470"/>
    </row>
    <row r="471" spans="1:6" x14ac:dyDescent="0.25">
      <c r="A471" s="18" t="str">
        <f>HYPERLINK("https://www.3gpp.org/DynaReport/25305.htm","25.305")</f>
        <v>25.305</v>
      </c>
      <c r="B471" s="19" t="s">
        <v>17</v>
      </c>
      <c r="C471" s="19" t="s">
        <v>18</v>
      </c>
      <c r="D471" s="20" t="s">
        <v>19</v>
      </c>
      <c r="E471" s="19" t="s">
        <v>75</v>
      </c>
      <c r="F471"/>
    </row>
    <row r="472" spans="1:6" x14ac:dyDescent="0.25">
      <c r="A472" s="18" t="str">
        <f>HYPERLINK("https://www.3gpp.org/DynaReport/25306.htm","25.306")</f>
        <v>25.306</v>
      </c>
      <c r="B472" s="19" t="s">
        <v>17</v>
      </c>
      <c r="C472" s="19" t="s">
        <v>18</v>
      </c>
      <c r="D472" s="20" t="s">
        <v>19</v>
      </c>
      <c r="E472" s="19" t="s">
        <v>75</v>
      </c>
      <c r="F472"/>
    </row>
    <row r="473" spans="1:6" x14ac:dyDescent="0.25">
      <c r="A473" s="18" t="str">
        <f>HYPERLINK("https://www.3gpp.org/DynaReport/25307.htm","25.307")</f>
        <v>25.307</v>
      </c>
      <c r="B473" s="19" t="s">
        <v>17</v>
      </c>
      <c r="C473" s="19" t="s">
        <v>18</v>
      </c>
      <c r="D473" s="20" t="s">
        <v>19</v>
      </c>
      <c r="E473" s="19" t="s">
        <v>75</v>
      </c>
      <c r="F473"/>
    </row>
    <row r="474" spans="1:6" x14ac:dyDescent="0.25">
      <c r="A474" s="18" t="str">
        <f>HYPERLINK("https://www.3gpp.org/DynaReport/25308.htm","25.308")</f>
        <v>25.308</v>
      </c>
      <c r="B474" s="19" t="s">
        <v>17</v>
      </c>
      <c r="C474" s="19" t="s">
        <v>18</v>
      </c>
      <c r="D474" s="20" t="s">
        <v>19</v>
      </c>
      <c r="E474" s="19" t="s">
        <v>75</v>
      </c>
      <c r="F474"/>
    </row>
    <row r="475" spans="1:6" x14ac:dyDescent="0.25">
      <c r="A475" s="18" t="str">
        <f>HYPERLINK("https://www.3gpp.org/DynaReport/25319.htm","25.319")</f>
        <v>25.319</v>
      </c>
      <c r="B475" s="19" t="s">
        <v>17</v>
      </c>
      <c r="C475" s="19" t="s">
        <v>18</v>
      </c>
      <c r="D475" s="20" t="s">
        <v>19</v>
      </c>
      <c r="E475" s="19" t="s">
        <v>75</v>
      </c>
      <c r="F475"/>
    </row>
    <row r="476" spans="1:6" x14ac:dyDescent="0.25">
      <c r="A476" s="18" t="str">
        <f>HYPERLINK("https://www.3gpp.org/DynaReport/25321.htm","25.321")</f>
        <v>25.321</v>
      </c>
      <c r="B476" s="19" t="s">
        <v>17</v>
      </c>
      <c r="C476" s="19" t="s">
        <v>18</v>
      </c>
      <c r="D476" s="20" t="s">
        <v>19</v>
      </c>
      <c r="E476" s="19" t="s">
        <v>75</v>
      </c>
      <c r="F476"/>
    </row>
    <row r="477" spans="1:6" x14ac:dyDescent="0.25">
      <c r="A477" s="18" t="str">
        <f>HYPERLINK("https://www.3gpp.org/DynaReport/25322.htm","25.322")</f>
        <v>25.322</v>
      </c>
      <c r="B477" s="19" t="s">
        <v>17</v>
      </c>
      <c r="C477" s="19" t="s">
        <v>18</v>
      </c>
      <c r="D477" s="20" t="s">
        <v>19</v>
      </c>
      <c r="E477" s="19" t="s">
        <v>75</v>
      </c>
      <c r="F477"/>
    </row>
    <row r="478" spans="1:6" x14ac:dyDescent="0.25">
      <c r="A478" s="18" t="str">
        <f>HYPERLINK("https://www.3gpp.org/DynaReport/25323.htm","25.323")</f>
        <v>25.323</v>
      </c>
      <c r="B478" s="19" t="s">
        <v>17</v>
      </c>
      <c r="C478" s="19" t="s">
        <v>18</v>
      </c>
      <c r="D478" s="20" t="s">
        <v>19</v>
      </c>
      <c r="E478" s="19" t="s">
        <v>75</v>
      </c>
      <c r="F478"/>
    </row>
    <row r="479" spans="1:6" x14ac:dyDescent="0.25">
      <c r="A479" s="18" t="str">
        <f>HYPERLINK("https://www.3gpp.org/DynaReport/25324.htm","25.324")</f>
        <v>25.324</v>
      </c>
      <c r="B479" s="19" t="s">
        <v>17</v>
      </c>
      <c r="C479" s="19" t="s">
        <v>18</v>
      </c>
      <c r="D479" s="20" t="s">
        <v>19</v>
      </c>
      <c r="E479" s="19" t="s">
        <v>75</v>
      </c>
      <c r="F479"/>
    </row>
    <row r="480" spans="1:6" x14ac:dyDescent="0.25">
      <c r="A480" s="18" t="str">
        <f>HYPERLINK("https://www.3gpp.org/DynaReport/25327.htm","25.327")</f>
        <v>25.327</v>
      </c>
      <c r="B480" s="19" t="s">
        <v>17</v>
      </c>
      <c r="C480" s="19" t="s">
        <v>18</v>
      </c>
      <c r="D480" s="20" t="s">
        <v>19</v>
      </c>
      <c r="E480" s="19" t="s">
        <v>75</v>
      </c>
      <c r="F480"/>
    </row>
    <row r="481" spans="1:6" x14ac:dyDescent="0.25">
      <c r="A481" s="18" t="str">
        <f>HYPERLINK("https://www.3gpp.org/DynaReport/25331.htm","25.331")</f>
        <v>25.331</v>
      </c>
      <c r="B481" s="19" t="s">
        <v>17</v>
      </c>
      <c r="C481" s="19" t="s">
        <v>18</v>
      </c>
      <c r="D481" s="20" t="s">
        <v>19</v>
      </c>
      <c r="E481" s="19" t="s">
        <v>75</v>
      </c>
      <c r="F481"/>
    </row>
    <row r="482" spans="1:6" x14ac:dyDescent="0.25">
      <c r="A482" s="18" t="str">
        <f>HYPERLINK("https://www.3gpp.org/DynaReport/25346.htm","25.346")</f>
        <v>25.346</v>
      </c>
      <c r="B482" s="19" t="s">
        <v>17</v>
      </c>
      <c r="C482" s="19" t="s">
        <v>18</v>
      </c>
      <c r="D482" s="20" t="s">
        <v>19</v>
      </c>
      <c r="E482" s="19" t="s">
        <v>75</v>
      </c>
      <c r="F482"/>
    </row>
    <row r="483" spans="1:6" x14ac:dyDescent="0.25">
      <c r="A483" s="18" t="str">
        <f>HYPERLINK("https://www.3gpp.org/DynaReport/25367.htm","25.367")</f>
        <v>25.367</v>
      </c>
      <c r="B483" s="19" t="s">
        <v>17</v>
      </c>
      <c r="C483" s="19" t="s">
        <v>18</v>
      </c>
      <c r="D483" s="20" t="s">
        <v>19</v>
      </c>
      <c r="E483" s="19" t="s">
        <v>75</v>
      </c>
      <c r="F483"/>
    </row>
    <row r="484" spans="1:6" x14ac:dyDescent="0.25">
      <c r="A484" s="18" t="str">
        <f>HYPERLINK("https://www.3gpp.org/DynaReport/25401.htm","25.401")</f>
        <v>25.401</v>
      </c>
      <c r="B484" s="19" t="s">
        <v>17</v>
      </c>
      <c r="C484" s="19" t="s">
        <v>18</v>
      </c>
      <c r="D484" s="20" t="s">
        <v>19</v>
      </c>
      <c r="E484" s="19" t="s">
        <v>76</v>
      </c>
      <c r="F484"/>
    </row>
    <row r="485" spans="1:6" x14ac:dyDescent="0.25">
      <c r="A485" s="18" t="str">
        <f>HYPERLINK("https://www.3gpp.org/DynaReport/25402.htm","25.402")</f>
        <v>25.402</v>
      </c>
      <c r="B485" s="19" t="s">
        <v>17</v>
      </c>
      <c r="C485" s="19" t="s">
        <v>18</v>
      </c>
      <c r="D485" s="20" t="s">
        <v>19</v>
      </c>
      <c r="E485" s="19" t="s">
        <v>76</v>
      </c>
      <c r="F485"/>
    </row>
    <row r="486" spans="1:6" x14ac:dyDescent="0.25">
      <c r="A486" s="18" t="str">
        <f>HYPERLINK("https://www.3gpp.org/DynaReport/25410.htm","25.410")</f>
        <v>25.410</v>
      </c>
      <c r="B486" s="19" t="s">
        <v>17</v>
      </c>
      <c r="C486" s="19" t="s">
        <v>18</v>
      </c>
      <c r="D486" s="20" t="s">
        <v>19</v>
      </c>
      <c r="E486" s="19" t="s">
        <v>76</v>
      </c>
      <c r="F486"/>
    </row>
    <row r="487" spans="1:6" x14ac:dyDescent="0.25">
      <c r="A487" s="18" t="str">
        <f>HYPERLINK("https://www.3gpp.org/DynaReport/25411.htm","25.411")</f>
        <v>25.411</v>
      </c>
      <c r="B487" s="19" t="s">
        <v>17</v>
      </c>
      <c r="C487" s="19" t="s">
        <v>18</v>
      </c>
      <c r="D487" s="20" t="s">
        <v>19</v>
      </c>
      <c r="E487" s="19" t="s">
        <v>76</v>
      </c>
      <c r="F487"/>
    </row>
    <row r="488" spans="1:6" x14ac:dyDescent="0.25">
      <c r="A488" s="18" t="str">
        <f>HYPERLINK("https://www.3gpp.org/DynaReport/25412.htm","25.412")</f>
        <v>25.412</v>
      </c>
      <c r="B488" s="19" t="s">
        <v>17</v>
      </c>
      <c r="C488" s="19" t="s">
        <v>18</v>
      </c>
      <c r="D488" s="20" t="s">
        <v>19</v>
      </c>
      <c r="E488" s="19" t="s">
        <v>76</v>
      </c>
      <c r="F488"/>
    </row>
    <row r="489" spans="1:6" x14ac:dyDescent="0.25">
      <c r="A489" s="18" t="str">
        <f>HYPERLINK("https://www.3gpp.org/DynaReport/25413.htm","25.413")</f>
        <v>25.413</v>
      </c>
      <c r="B489" s="19" t="s">
        <v>17</v>
      </c>
      <c r="C489" s="19" t="s">
        <v>18</v>
      </c>
      <c r="D489" s="20" t="s">
        <v>19</v>
      </c>
      <c r="E489" s="19" t="s">
        <v>76</v>
      </c>
      <c r="F489"/>
    </row>
    <row r="490" spans="1:6" x14ac:dyDescent="0.25">
      <c r="A490" s="18" t="str">
        <f>HYPERLINK("https://www.3gpp.org/DynaReport/25414.htm","25.414")</f>
        <v>25.414</v>
      </c>
      <c r="B490" s="19" t="s">
        <v>17</v>
      </c>
      <c r="C490" s="19" t="s">
        <v>18</v>
      </c>
      <c r="D490" s="20" t="s">
        <v>19</v>
      </c>
      <c r="E490" s="19" t="s">
        <v>76</v>
      </c>
      <c r="F490"/>
    </row>
    <row r="491" spans="1:6" x14ac:dyDescent="0.25">
      <c r="A491" s="18" t="str">
        <f>HYPERLINK("https://www.3gpp.org/DynaReport/25415.htm","25.415")</f>
        <v>25.415</v>
      </c>
      <c r="B491" s="19" t="s">
        <v>17</v>
      </c>
      <c r="C491" s="19" t="s">
        <v>18</v>
      </c>
      <c r="D491" s="20" t="s">
        <v>19</v>
      </c>
      <c r="E491" s="19" t="s">
        <v>76</v>
      </c>
      <c r="F491"/>
    </row>
    <row r="492" spans="1:6" x14ac:dyDescent="0.25">
      <c r="A492" s="18" t="str">
        <f>HYPERLINK("https://www.3gpp.org/DynaReport/25419.htm","25.419")</f>
        <v>25.419</v>
      </c>
      <c r="B492" s="19" t="s">
        <v>17</v>
      </c>
      <c r="C492" s="19" t="s">
        <v>18</v>
      </c>
      <c r="D492" s="20" t="s">
        <v>19</v>
      </c>
      <c r="E492" s="19" t="s">
        <v>76</v>
      </c>
      <c r="F492"/>
    </row>
    <row r="493" spans="1:6" x14ac:dyDescent="0.25">
      <c r="A493" s="18" t="str">
        <f>HYPERLINK("https://www.3gpp.org/DynaReport/25420.htm","25.420")</f>
        <v>25.420</v>
      </c>
      <c r="B493" s="19" t="s">
        <v>17</v>
      </c>
      <c r="C493" s="19" t="s">
        <v>18</v>
      </c>
      <c r="D493" s="20" t="s">
        <v>19</v>
      </c>
      <c r="E493" s="19" t="s">
        <v>76</v>
      </c>
      <c r="F493"/>
    </row>
    <row r="494" spans="1:6" x14ac:dyDescent="0.25">
      <c r="A494" s="18" t="str">
        <f>HYPERLINK("https://www.3gpp.org/DynaReport/25421.htm","25.421")</f>
        <v>25.421</v>
      </c>
      <c r="B494" s="19" t="s">
        <v>17</v>
      </c>
      <c r="C494" s="19" t="s">
        <v>18</v>
      </c>
      <c r="D494" s="20" t="s">
        <v>19</v>
      </c>
      <c r="E494" s="19" t="s">
        <v>76</v>
      </c>
      <c r="F494"/>
    </row>
    <row r="495" spans="1:6" x14ac:dyDescent="0.25">
      <c r="A495" s="18" t="str">
        <f>HYPERLINK("https://www.3gpp.org/DynaReport/25422.htm","25.422")</f>
        <v>25.422</v>
      </c>
      <c r="B495" s="19" t="s">
        <v>17</v>
      </c>
      <c r="C495" s="19" t="s">
        <v>18</v>
      </c>
      <c r="D495" s="20" t="s">
        <v>19</v>
      </c>
      <c r="E495" s="19" t="s">
        <v>76</v>
      </c>
      <c r="F495"/>
    </row>
    <row r="496" spans="1:6" x14ac:dyDescent="0.25">
      <c r="A496" s="18" t="str">
        <f>HYPERLINK("https://www.3gpp.org/DynaReport/25423.htm","25.423")</f>
        <v>25.423</v>
      </c>
      <c r="B496" s="19" t="s">
        <v>17</v>
      </c>
      <c r="C496" s="19" t="s">
        <v>18</v>
      </c>
      <c r="D496" s="20" t="s">
        <v>19</v>
      </c>
      <c r="E496" s="19" t="s">
        <v>76</v>
      </c>
      <c r="F496"/>
    </row>
    <row r="497" spans="1:6" x14ac:dyDescent="0.25">
      <c r="A497" s="18" t="str">
        <f>HYPERLINK("https://www.3gpp.org/DynaReport/25424.htm","25.424")</f>
        <v>25.424</v>
      </c>
      <c r="B497" s="19" t="s">
        <v>17</v>
      </c>
      <c r="C497" s="19" t="s">
        <v>18</v>
      </c>
      <c r="D497" s="20" t="s">
        <v>19</v>
      </c>
      <c r="E497" s="19" t="s">
        <v>76</v>
      </c>
      <c r="F497"/>
    </row>
    <row r="498" spans="1:6" x14ac:dyDescent="0.25">
      <c r="A498" s="18" t="str">
        <f>HYPERLINK("https://www.3gpp.org/DynaReport/25425.htm","25.425")</f>
        <v>25.425</v>
      </c>
      <c r="B498" s="19" t="s">
        <v>17</v>
      </c>
      <c r="C498" s="19" t="s">
        <v>18</v>
      </c>
      <c r="D498" s="20" t="s">
        <v>19</v>
      </c>
      <c r="E498" s="19" t="s">
        <v>76</v>
      </c>
      <c r="F498"/>
    </row>
    <row r="499" spans="1:6" x14ac:dyDescent="0.25">
      <c r="A499" s="18" t="str">
        <f>HYPERLINK("https://www.3gpp.org/DynaReport/25426.htm","25.426")</f>
        <v>25.426</v>
      </c>
      <c r="B499" s="19" t="s">
        <v>17</v>
      </c>
      <c r="C499" s="19" t="s">
        <v>18</v>
      </c>
      <c r="D499" s="20" t="s">
        <v>19</v>
      </c>
      <c r="E499" s="19" t="s">
        <v>76</v>
      </c>
      <c r="F499"/>
    </row>
    <row r="500" spans="1:6" x14ac:dyDescent="0.25">
      <c r="A500" s="18" t="str">
        <f>HYPERLINK("https://www.3gpp.org/DynaReport/25427.htm","25.427")</f>
        <v>25.427</v>
      </c>
      <c r="B500" s="19" t="s">
        <v>17</v>
      </c>
      <c r="C500" s="19" t="s">
        <v>18</v>
      </c>
      <c r="D500" s="20" t="s">
        <v>19</v>
      </c>
      <c r="E500" s="19" t="s">
        <v>76</v>
      </c>
      <c r="F500"/>
    </row>
    <row r="501" spans="1:6" x14ac:dyDescent="0.25">
      <c r="A501" s="18" t="str">
        <f>HYPERLINK("https://www.3gpp.org/DynaReport/25430.htm","25.430")</f>
        <v>25.430</v>
      </c>
      <c r="B501" s="19" t="s">
        <v>17</v>
      </c>
      <c r="C501" s="19" t="s">
        <v>18</v>
      </c>
      <c r="D501" s="20" t="s">
        <v>19</v>
      </c>
      <c r="E501" s="19" t="s">
        <v>76</v>
      </c>
      <c r="F501"/>
    </row>
    <row r="502" spans="1:6" x14ac:dyDescent="0.25">
      <c r="A502" s="18" t="str">
        <f>HYPERLINK("https://www.3gpp.org/DynaReport/25431.htm","25.431")</f>
        <v>25.431</v>
      </c>
      <c r="B502" s="19" t="s">
        <v>17</v>
      </c>
      <c r="C502" s="19" t="s">
        <v>18</v>
      </c>
      <c r="D502" s="20" t="s">
        <v>19</v>
      </c>
      <c r="E502" s="19" t="s">
        <v>76</v>
      </c>
      <c r="F502"/>
    </row>
    <row r="503" spans="1:6" x14ac:dyDescent="0.25">
      <c r="A503" s="18" t="str">
        <f>HYPERLINK("https://www.3gpp.org/DynaReport/25432.htm","25.432")</f>
        <v>25.432</v>
      </c>
      <c r="B503" s="19" t="s">
        <v>17</v>
      </c>
      <c r="C503" s="19" t="s">
        <v>18</v>
      </c>
      <c r="D503" s="20" t="s">
        <v>19</v>
      </c>
      <c r="E503" s="19" t="s">
        <v>76</v>
      </c>
      <c r="F503"/>
    </row>
    <row r="504" spans="1:6" x14ac:dyDescent="0.25">
      <c r="A504" s="18" t="str">
        <f>HYPERLINK("https://www.3gpp.org/DynaReport/25433.htm","25.433")</f>
        <v>25.433</v>
      </c>
      <c r="B504" s="19" t="s">
        <v>17</v>
      </c>
      <c r="C504" s="19" t="s">
        <v>18</v>
      </c>
      <c r="D504" s="20" t="s">
        <v>19</v>
      </c>
      <c r="E504" s="19" t="s">
        <v>76</v>
      </c>
      <c r="F504"/>
    </row>
    <row r="505" spans="1:6" x14ac:dyDescent="0.25">
      <c r="A505" s="18" t="str">
        <f>HYPERLINK("https://www.3gpp.org/DynaReport/25434.htm","25.434")</f>
        <v>25.434</v>
      </c>
      <c r="B505" s="19" t="s">
        <v>17</v>
      </c>
      <c r="C505" s="19" t="s">
        <v>18</v>
      </c>
      <c r="D505" s="20" t="s">
        <v>19</v>
      </c>
      <c r="E505" s="19" t="s">
        <v>76</v>
      </c>
      <c r="F505"/>
    </row>
    <row r="506" spans="1:6" x14ac:dyDescent="0.25">
      <c r="A506" s="18" t="str">
        <f>HYPERLINK("https://www.3gpp.org/DynaReport/25435.htm","25.435")</f>
        <v>25.435</v>
      </c>
      <c r="B506" s="19" t="s">
        <v>17</v>
      </c>
      <c r="C506" s="19" t="s">
        <v>18</v>
      </c>
      <c r="D506" s="20" t="s">
        <v>19</v>
      </c>
      <c r="E506" s="19" t="s">
        <v>76</v>
      </c>
      <c r="F506"/>
    </row>
    <row r="507" spans="1:6" x14ac:dyDescent="0.25">
      <c r="A507" s="18" t="str">
        <f>HYPERLINK("https://www.3gpp.org/DynaReport/25442.htm","25.442")</f>
        <v>25.442</v>
      </c>
      <c r="B507" s="19" t="s">
        <v>17</v>
      </c>
      <c r="C507" s="19" t="s">
        <v>18</v>
      </c>
      <c r="D507" s="20" t="s">
        <v>19</v>
      </c>
      <c r="E507" s="19" t="s">
        <v>76</v>
      </c>
      <c r="F507"/>
    </row>
    <row r="508" spans="1:6" x14ac:dyDescent="0.25">
      <c r="A508" s="18" t="str">
        <f>HYPERLINK("https://www.3gpp.org/DynaReport/25444.htm","25.444")</f>
        <v>25.444</v>
      </c>
      <c r="B508" s="19" t="s">
        <v>17</v>
      </c>
      <c r="C508" s="19" t="s">
        <v>18</v>
      </c>
      <c r="D508" s="20" t="s">
        <v>19</v>
      </c>
      <c r="E508" s="19" t="s">
        <v>76</v>
      </c>
      <c r="F508"/>
    </row>
    <row r="509" spans="1:6" x14ac:dyDescent="0.25">
      <c r="A509" s="18" t="str">
        <f>HYPERLINK("https://www.3gpp.org/DynaReport/25446.htm","25.446")</f>
        <v>25.446</v>
      </c>
      <c r="B509" s="19" t="s">
        <v>17</v>
      </c>
      <c r="C509" s="19" t="s">
        <v>18</v>
      </c>
      <c r="D509" s="20" t="s">
        <v>19</v>
      </c>
      <c r="E509" s="19" t="s">
        <v>76</v>
      </c>
      <c r="F509"/>
    </row>
    <row r="510" spans="1:6" x14ac:dyDescent="0.25">
      <c r="A510" s="18" t="str">
        <f>HYPERLINK("https://www.3gpp.org/DynaReport/25450.htm","25.450")</f>
        <v>25.450</v>
      </c>
      <c r="B510" s="19" t="s">
        <v>17</v>
      </c>
      <c r="C510" s="19" t="s">
        <v>18</v>
      </c>
      <c r="D510" s="20" t="s">
        <v>19</v>
      </c>
      <c r="E510" s="19" t="s">
        <v>76</v>
      </c>
      <c r="F510"/>
    </row>
    <row r="511" spans="1:6" x14ac:dyDescent="0.25">
      <c r="A511" s="18" t="str">
        <f>HYPERLINK("https://www.3gpp.org/DynaReport/25451.htm","25.451")</f>
        <v>25.451</v>
      </c>
      <c r="B511" s="19" t="s">
        <v>17</v>
      </c>
      <c r="C511" s="19" t="s">
        <v>18</v>
      </c>
      <c r="D511" s="20" t="s">
        <v>19</v>
      </c>
      <c r="E511" s="19" t="s">
        <v>76</v>
      </c>
      <c r="F511"/>
    </row>
    <row r="512" spans="1:6" x14ac:dyDescent="0.25">
      <c r="A512" s="18" t="str">
        <f>HYPERLINK("https://www.3gpp.org/DynaReport/25452.htm","25.452")</f>
        <v>25.452</v>
      </c>
      <c r="B512" s="19" t="s">
        <v>17</v>
      </c>
      <c r="C512" s="19" t="s">
        <v>18</v>
      </c>
      <c r="D512" s="20" t="s">
        <v>19</v>
      </c>
      <c r="E512" s="19" t="s">
        <v>76</v>
      </c>
      <c r="F512"/>
    </row>
    <row r="513" spans="1:6" x14ac:dyDescent="0.25">
      <c r="A513" s="18" t="str">
        <f>HYPERLINK("https://www.3gpp.org/DynaReport/25453.htm","25.453")</f>
        <v>25.453</v>
      </c>
      <c r="B513" s="19" t="s">
        <v>17</v>
      </c>
      <c r="C513" s="19" t="s">
        <v>18</v>
      </c>
      <c r="D513" s="20" t="s">
        <v>19</v>
      </c>
      <c r="E513" s="19" t="s">
        <v>76</v>
      </c>
      <c r="F513"/>
    </row>
    <row r="514" spans="1:6" x14ac:dyDescent="0.25">
      <c r="A514" s="18" t="str">
        <f>HYPERLINK("https://www.3gpp.org/DynaReport/25460.htm","25.460")</f>
        <v>25.460</v>
      </c>
      <c r="B514" s="19" t="s">
        <v>17</v>
      </c>
      <c r="C514" s="19" t="s">
        <v>18</v>
      </c>
      <c r="D514" s="20" t="s">
        <v>19</v>
      </c>
      <c r="E514" s="19" t="s">
        <v>76</v>
      </c>
      <c r="F514"/>
    </row>
    <row r="515" spans="1:6" x14ac:dyDescent="0.25">
      <c r="A515" s="18" t="str">
        <f>HYPERLINK("https://www.3gpp.org/DynaReport/25461.htm","25.461")</f>
        <v>25.461</v>
      </c>
      <c r="B515" s="19" t="s">
        <v>17</v>
      </c>
      <c r="C515" s="19" t="s">
        <v>18</v>
      </c>
      <c r="D515" s="20" t="s">
        <v>19</v>
      </c>
      <c r="E515" s="19" t="s">
        <v>76</v>
      </c>
      <c r="F515"/>
    </row>
    <row r="516" spans="1:6" x14ac:dyDescent="0.25">
      <c r="A516" s="18" t="str">
        <f>HYPERLINK("https://www.3gpp.org/DynaReport/25462.htm","25.462")</f>
        <v>25.462</v>
      </c>
      <c r="B516" s="19" t="s">
        <v>17</v>
      </c>
      <c r="C516" s="19" t="s">
        <v>18</v>
      </c>
      <c r="D516" s="20" t="s">
        <v>19</v>
      </c>
      <c r="E516" s="19" t="s">
        <v>76</v>
      </c>
      <c r="F516"/>
    </row>
    <row r="517" spans="1:6" x14ac:dyDescent="0.25">
      <c r="A517" s="18" t="str">
        <f>HYPERLINK("https://www.3gpp.org/DynaReport/25466.htm","25.466")</f>
        <v>25.466</v>
      </c>
      <c r="B517" s="19" t="s">
        <v>17</v>
      </c>
      <c r="C517" s="19" t="s">
        <v>18</v>
      </c>
      <c r="D517" s="20" t="s">
        <v>19</v>
      </c>
      <c r="E517" s="19" t="s">
        <v>76</v>
      </c>
      <c r="F517"/>
    </row>
    <row r="518" spans="1:6" x14ac:dyDescent="0.25">
      <c r="A518" s="18" t="str">
        <f>HYPERLINK("https://www.3gpp.org/DynaReport/25467.htm","25.467")</f>
        <v>25.467</v>
      </c>
      <c r="B518" s="19" t="s">
        <v>17</v>
      </c>
      <c r="C518" s="19" t="s">
        <v>18</v>
      </c>
      <c r="D518" s="20" t="s">
        <v>19</v>
      </c>
      <c r="E518" s="19" t="s">
        <v>76</v>
      </c>
      <c r="F518"/>
    </row>
    <row r="519" spans="1:6" x14ac:dyDescent="0.25">
      <c r="A519" s="18" t="str">
        <f>HYPERLINK("https://www.3gpp.org/DynaReport/25468.htm","25.468")</f>
        <v>25.468</v>
      </c>
      <c r="B519" s="19" t="s">
        <v>17</v>
      </c>
      <c r="C519" s="19" t="s">
        <v>18</v>
      </c>
      <c r="D519" s="20" t="s">
        <v>19</v>
      </c>
      <c r="E519" s="19" t="s">
        <v>76</v>
      </c>
      <c r="F519"/>
    </row>
    <row r="520" spans="1:6" x14ac:dyDescent="0.25">
      <c r="A520" s="18" t="str">
        <f>HYPERLINK("https://www.3gpp.org/DynaReport/25469.htm","25.469")</f>
        <v>25.469</v>
      </c>
      <c r="B520" s="19" t="s">
        <v>17</v>
      </c>
      <c r="C520" s="19" t="s">
        <v>18</v>
      </c>
      <c r="D520" s="20" t="s">
        <v>19</v>
      </c>
      <c r="E520" s="19" t="s">
        <v>76</v>
      </c>
      <c r="F520"/>
    </row>
    <row r="521" spans="1:6" x14ac:dyDescent="0.25">
      <c r="A521" s="18" t="str">
        <f>HYPERLINK("https://www.3gpp.org/DynaReport/25470.htm","25.470")</f>
        <v>25.470</v>
      </c>
      <c r="B521" s="19" t="s">
        <v>17</v>
      </c>
      <c r="C521" s="19" t="s">
        <v>18</v>
      </c>
      <c r="D521" s="20" t="s">
        <v>19</v>
      </c>
      <c r="E521" s="19" t="s">
        <v>76</v>
      </c>
      <c r="F521"/>
    </row>
    <row r="522" spans="1:6" x14ac:dyDescent="0.25">
      <c r="A522" s="18" t="str">
        <f>HYPERLINK("https://www.3gpp.org/DynaReport/25471.htm","25.471")</f>
        <v>25.471</v>
      </c>
      <c r="B522" s="19" t="s">
        <v>17</v>
      </c>
      <c r="C522" s="19" t="s">
        <v>18</v>
      </c>
      <c r="D522" s="20" t="s">
        <v>19</v>
      </c>
      <c r="E522" s="19" t="s">
        <v>76</v>
      </c>
      <c r="F522"/>
    </row>
    <row r="523" spans="1:6" x14ac:dyDescent="0.25">
      <c r="A523" s="18" t="str">
        <f>HYPERLINK("https://www.3gpp.org/DynaReport/25484.htm","25.484")</f>
        <v>25.484</v>
      </c>
      <c r="B523" s="19" t="s">
        <v>17</v>
      </c>
      <c r="C523" s="19" t="s">
        <v>18</v>
      </c>
      <c r="D523" s="20" t="s">
        <v>19</v>
      </c>
      <c r="E523" s="19" t="s">
        <v>76</v>
      </c>
      <c r="F523"/>
    </row>
    <row r="524" spans="1:6" x14ac:dyDescent="0.25">
      <c r="A524" s="18" t="str">
        <f>HYPERLINK("https://www.3gpp.org/DynaReport/25903.htm","25.903")</f>
        <v>25.903</v>
      </c>
      <c r="B524" s="19" t="s">
        <v>17</v>
      </c>
      <c r="C524" s="19" t="s">
        <v>18</v>
      </c>
      <c r="D524" s="20" t="s">
        <v>19</v>
      </c>
      <c r="E524" s="19" t="s">
        <v>75</v>
      </c>
      <c r="F524"/>
    </row>
    <row r="525" spans="1:6" x14ac:dyDescent="0.25">
      <c r="A525" s="18" t="str">
        <f>HYPERLINK("https://www.3gpp.org/DynaReport/25906.htm","25.906")</f>
        <v>25.906</v>
      </c>
      <c r="B525" s="19" t="s">
        <v>17</v>
      </c>
      <c r="C525" s="19" t="s">
        <v>18</v>
      </c>
      <c r="D525" s="20" t="s">
        <v>19</v>
      </c>
      <c r="E525" s="19" t="s">
        <v>74</v>
      </c>
      <c r="F525"/>
    </row>
    <row r="526" spans="1:6" x14ac:dyDescent="0.25">
      <c r="A526" s="18" t="str">
        <f>HYPERLINK("https://www.3gpp.org/DynaReport/25912.htm","25.912")</f>
        <v>25.912</v>
      </c>
      <c r="B526" s="19" t="s">
        <v>17</v>
      </c>
      <c r="C526" s="19" t="s">
        <v>18</v>
      </c>
      <c r="D526" s="20" t="s">
        <v>19</v>
      </c>
      <c r="E526" s="19" t="s">
        <v>75</v>
      </c>
      <c r="F526"/>
    </row>
    <row r="527" spans="1:6" x14ac:dyDescent="0.25">
      <c r="A527" s="18" t="str">
        <f>HYPERLINK("https://www.3gpp.org/DynaReport/25914.htm","25.914")</f>
        <v>25.914</v>
      </c>
      <c r="B527" s="19" t="s">
        <v>17</v>
      </c>
      <c r="C527" s="19" t="s">
        <v>18</v>
      </c>
      <c r="D527" s="20" t="s">
        <v>19</v>
      </c>
      <c r="E527" s="19" t="s">
        <v>74</v>
      </c>
      <c r="F527"/>
    </row>
    <row r="528" spans="1:6" x14ac:dyDescent="0.25">
      <c r="A528" s="18" t="str">
        <f>HYPERLINK("https://www.3gpp.org/DynaReport/25929.htm","25.929")</f>
        <v>25.929</v>
      </c>
      <c r="B528" s="19" t="s">
        <v>17</v>
      </c>
      <c r="C528" s="19" t="s">
        <v>18</v>
      </c>
      <c r="D528" s="20" t="s">
        <v>19</v>
      </c>
      <c r="E528" s="19" t="s">
        <v>75</v>
      </c>
      <c r="F528"/>
    </row>
    <row r="529" spans="1:6" x14ac:dyDescent="0.25">
      <c r="A529" s="18" t="str">
        <f>HYPERLINK("https://www.3gpp.org/DynaReport/25931.htm","25.931")</f>
        <v>25.931</v>
      </c>
      <c r="B529" s="19" t="s">
        <v>17</v>
      </c>
      <c r="C529" s="19" t="s">
        <v>18</v>
      </c>
      <c r="D529" s="20" t="s">
        <v>19</v>
      </c>
      <c r="E529" s="19" t="s">
        <v>76</v>
      </c>
      <c r="F529"/>
    </row>
    <row r="530" spans="1:6" x14ac:dyDescent="0.25">
      <c r="A530" s="18" t="str">
        <f>HYPERLINK("https://www.3gpp.org/DynaReport/25942.htm","25.942")</f>
        <v>25.942</v>
      </c>
      <c r="B530" s="19" t="s">
        <v>17</v>
      </c>
      <c r="C530" s="19" t="s">
        <v>18</v>
      </c>
      <c r="D530" s="20" t="s">
        <v>19</v>
      </c>
      <c r="E530" s="19" t="s">
        <v>74</v>
      </c>
      <c r="F530"/>
    </row>
    <row r="531" spans="1:6" x14ac:dyDescent="0.25">
      <c r="A531" s="18" t="str">
        <f>HYPERLINK("https://www.3gpp.org/DynaReport/25943.htm","25.943")</f>
        <v>25.943</v>
      </c>
      <c r="B531" s="19" t="s">
        <v>17</v>
      </c>
      <c r="C531" s="19" t="s">
        <v>18</v>
      </c>
      <c r="D531" s="20" t="s">
        <v>19</v>
      </c>
      <c r="E531" s="19" t="s">
        <v>74</v>
      </c>
      <c r="F531"/>
    </row>
    <row r="532" spans="1:6" x14ac:dyDescent="0.25">
      <c r="A532" s="18" t="str">
        <f>HYPERLINK("https://www.3gpp.org/DynaReport/25951.htm","25.951")</f>
        <v>25.951</v>
      </c>
      <c r="B532" s="19" t="s">
        <v>17</v>
      </c>
      <c r="C532" s="19" t="s">
        <v>18</v>
      </c>
      <c r="D532" s="20" t="s">
        <v>19</v>
      </c>
      <c r="E532" s="19" t="s">
        <v>74</v>
      </c>
      <c r="F532"/>
    </row>
    <row r="533" spans="1:6" x14ac:dyDescent="0.25">
      <c r="A533" s="18" t="str">
        <f>HYPERLINK("https://www.3gpp.org/DynaReport/25956.htm","25.956")</f>
        <v>25.956</v>
      </c>
      <c r="B533" s="19" t="s">
        <v>17</v>
      </c>
      <c r="C533" s="19" t="s">
        <v>18</v>
      </c>
      <c r="D533" s="20" t="s">
        <v>19</v>
      </c>
      <c r="E533" s="19" t="s">
        <v>74</v>
      </c>
      <c r="F533"/>
    </row>
    <row r="534" spans="1:6" x14ac:dyDescent="0.25">
      <c r="A534" s="18" t="str">
        <f>HYPERLINK("https://www.3gpp.org/DynaReport/25963.htm","25.963")</f>
        <v>25.963</v>
      </c>
      <c r="B534" s="19" t="s">
        <v>17</v>
      </c>
      <c r="C534" s="19" t="s">
        <v>18</v>
      </c>
      <c r="D534" s="20" t="s">
        <v>19</v>
      </c>
      <c r="E534" s="19" t="s">
        <v>74</v>
      </c>
      <c r="F534"/>
    </row>
    <row r="535" spans="1:6" x14ac:dyDescent="0.25">
      <c r="A535" s="18" t="str">
        <f>HYPERLINK("https://www.3gpp.org/DynaReport/25967.htm","25.967")</f>
        <v>25.967</v>
      </c>
      <c r="B535" s="19" t="s">
        <v>17</v>
      </c>
      <c r="C535" s="19" t="s">
        <v>18</v>
      </c>
      <c r="D535" s="20" t="s">
        <v>19</v>
      </c>
      <c r="E535" s="19" t="s">
        <v>74</v>
      </c>
      <c r="F535"/>
    </row>
    <row r="536" spans="1:6" x14ac:dyDescent="0.25">
      <c r="A536" s="18" t="str">
        <f>HYPERLINK("https://www.3gpp.org/DynaReport/25968.htm","25.968")</f>
        <v>25.968</v>
      </c>
      <c r="B536" s="19" t="s">
        <v>17</v>
      </c>
      <c r="C536" s="19" t="s">
        <v>18</v>
      </c>
      <c r="D536" s="20" t="s">
        <v>19</v>
      </c>
      <c r="E536" s="19" t="s">
        <v>74</v>
      </c>
      <c r="F536"/>
    </row>
    <row r="537" spans="1:6" x14ac:dyDescent="0.25">
      <c r="A537" s="18" t="str">
        <f>HYPERLINK("https://www.3gpp.org/DynaReport/25992.htm","25.992")</f>
        <v>25.992</v>
      </c>
      <c r="B537" s="19" t="s">
        <v>17</v>
      </c>
      <c r="C537" s="19" t="s">
        <v>18</v>
      </c>
      <c r="D537" s="20" t="s">
        <v>19</v>
      </c>
      <c r="E537" s="19" t="s">
        <v>75</v>
      </c>
      <c r="F537"/>
    </row>
    <row r="538" spans="1:6" x14ac:dyDescent="0.25">
      <c r="A538" s="18" t="str">
        <f>HYPERLINK("https://www.3gpp.org/DynaReport/25993.htm","25.993")</f>
        <v>25.993</v>
      </c>
      <c r="B538" s="19" t="s">
        <v>17</v>
      </c>
      <c r="C538" s="19" t="s">
        <v>18</v>
      </c>
      <c r="D538" s="20" t="s">
        <v>19</v>
      </c>
      <c r="E538" s="19" t="s">
        <v>75</v>
      </c>
      <c r="F538"/>
    </row>
    <row r="539" spans="1:6" x14ac:dyDescent="0.25">
      <c r="A539" s="18" t="str">
        <f>HYPERLINK("https://www.3gpp.org/DynaReport/25996.htm","25.996")</f>
        <v>25.996</v>
      </c>
      <c r="B539" s="19" t="s">
        <v>17</v>
      </c>
      <c r="C539" s="19" t="s">
        <v>18</v>
      </c>
      <c r="D539" s="20" t="s">
        <v>19</v>
      </c>
      <c r="E539" s="19" t="s">
        <v>75</v>
      </c>
      <c r="F539"/>
    </row>
    <row r="540" spans="1:6" x14ac:dyDescent="0.25">
      <c r="A540" s="18" t="str">
        <f>HYPERLINK("https://www.3gpp.org/DynaReport/26071.htm","26.071")</f>
        <v>26.071</v>
      </c>
      <c r="B540" s="19" t="s">
        <v>17</v>
      </c>
      <c r="C540" s="19" t="s">
        <v>18</v>
      </c>
      <c r="D540" s="20" t="s">
        <v>19</v>
      </c>
      <c r="E540" s="19" t="s">
        <v>28</v>
      </c>
      <c r="F540"/>
    </row>
    <row r="541" spans="1:6" x14ac:dyDescent="0.25">
      <c r="A541" s="18" t="str">
        <f>HYPERLINK("https://www.3gpp.org/DynaReport/26073.htm","26.073")</f>
        <v>26.073</v>
      </c>
      <c r="B541" s="19" t="s">
        <v>17</v>
      </c>
      <c r="C541" s="19" t="s">
        <v>18</v>
      </c>
      <c r="D541" s="20" t="s">
        <v>19</v>
      </c>
      <c r="E541" s="19" t="s">
        <v>28</v>
      </c>
      <c r="F541"/>
    </row>
    <row r="542" spans="1:6" x14ac:dyDescent="0.25">
      <c r="A542" s="18" t="str">
        <f>HYPERLINK("https://www.3gpp.org/DynaReport/26074.htm","26.074")</f>
        <v>26.074</v>
      </c>
      <c r="B542" s="19" t="s">
        <v>17</v>
      </c>
      <c r="C542" s="19" t="s">
        <v>18</v>
      </c>
      <c r="D542" s="20" t="s">
        <v>19</v>
      </c>
      <c r="E542" s="19" t="s">
        <v>28</v>
      </c>
      <c r="F542"/>
    </row>
    <row r="543" spans="1:6" x14ac:dyDescent="0.25">
      <c r="A543" s="18" t="str">
        <f>HYPERLINK("https://www.3gpp.org/DynaReport/26077.htm","26.077")</f>
        <v>26.077</v>
      </c>
      <c r="B543" s="19" t="s">
        <v>17</v>
      </c>
      <c r="C543" s="19" t="s">
        <v>18</v>
      </c>
      <c r="D543" s="20" t="s">
        <v>19</v>
      </c>
      <c r="E543" s="19" t="s">
        <v>28</v>
      </c>
      <c r="F543"/>
    </row>
    <row r="544" spans="1:6" x14ac:dyDescent="0.25">
      <c r="A544" s="18" t="str">
        <f>HYPERLINK("https://www.3gpp.org/DynaReport/26090.htm","26.090")</f>
        <v>26.090</v>
      </c>
      <c r="B544" s="19" t="s">
        <v>17</v>
      </c>
      <c r="C544" s="19" t="s">
        <v>18</v>
      </c>
      <c r="D544" s="20" t="s">
        <v>19</v>
      </c>
      <c r="E544" s="19" t="s">
        <v>28</v>
      </c>
      <c r="F544"/>
    </row>
    <row r="545" spans="1:6" x14ac:dyDescent="0.25">
      <c r="A545" s="18" t="str">
        <f>HYPERLINK("https://www.3gpp.org/DynaReport/26091.htm","26.091")</f>
        <v>26.091</v>
      </c>
      <c r="B545" s="19" t="s">
        <v>17</v>
      </c>
      <c r="C545" s="19" t="s">
        <v>18</v>
      </c>
      <c r="D545" s="20" t="s">
        <v>19</v>
      </c>
      <c r="E545" s="19" t="s">
        <v>28</v>
      </c>
      <c r="F545"/>
    </row>
    <row r="546" spans="1:6" x14ac:dyDescent="0.25">
      <c r="A546" s="18" t="str">
        <f>HYPERLINK("https://www.3gpp.org/DynaReport/26092.htm","26.092")</f>
        <v>26.092</v>
      </c>
      <c r="B546" s="19" t="s">
        <v>17</v>
      </c>
      <c r="C546" s="19" t="s">
        <v>18</v>
      </c>
      <c r="D546" s="20" t="s">
        <v>19</v>
      </c>
      <c r="E546" s="19" t="s">
        <v>28</v>
      </c>
      <c r="F546"/>
    </row>
    <row r="547" spans="1:6" x14ac:dyDescent="0.25">
      <c r="A547" s="18" t="str">
        <f>HYPERLINK("https://www.3gpp.org/DynaReport/26093.htm","26.093")</f>
        <v>26.093</v>
      </c>
      <c r="B547" s="19" t="s">
        <v>17</v>
      </c>
      <c r="C547" s="19" t="s">
        <v>18</v>
      </c>
      <c r="D547" s="20" t="s">
        <v>19</v>
      </c>
      <c r="E547" s="19" t="s">
        <v>28</v>
      </c>
      <c r="F547"/>
    </row>
    <row r="548" spans="1:6" x14ac:dyDescent="0.25">
      <c r="A548" s="18" t="str">
        <f>HYPERLINK("https://www.3gpp.org/DynaReport/26094.htm","26.094")</f>
        <v>26.094</v>
      </c>
      <c r="B548" s="19" t="s">
        <v>17</v>
      </c>
      <c r="C548" s="19" t="s">
        <v>18</v>
      </c>
      <c r="D548" s="20" t="s">
        <v>19</v>
      </c>
      <c r="E548" s="19" t="s">
        <v>28</v>
      </c>
      <c r="F548"/>
    </row>
    <row r="549" spans="1:6" x14ac:dyDescent="0.25">
      <c r="A549" s="18" t="str">
        <f>HYPERLINK("https://www.3gpp.org/DynaReport/26101.htm","26.101")</f>
        <v>26.101</v>
      </c>
      <c r="B549" s="19" t="s">
        <v>17</v>
      </c>
      <c r="C549" s="19" t="s">
        <v>18</v>
      </c>
      <c r="D549" s="20" t="s">
        <v>19</v>
      </c>
      <c r="E549" s="19" t="s">
        <v>28</v>
      </c>
      <c r="F549"/>
    </row>
    <row r="550" spans="1:6" x14ac:dyDescent="0.25">
      <c r="A550" s="18" t="str">
        <f>HYPERLINK("https://www.3gpp.org/DynaReport/26102.htm","26.102")</f>
        <v>26.102</v>
      </c>
      <c r="B550" s="19" t="s">
        <v>17</v>
      </c>
      <c r="C550" s="19" t="s">
        <v>18</v>
      </c>
      <c r="D550" s="20" t="s">
        <v>19</v>
      </c>
      <c r="E550" s="19" t="s">
        <v>28</v>
      </c>
      <c r="F550"/>
    </row>
    <row r="551" spans="1:6" x14ac:dyDescent="0.25">
      <c r="A551" s="18" t="str">
        <f>HYPERLINK("https://www.3gpp.org/DynaReport/26103.htm","26.103")</f>
        <v>26.103</v>
      </c>
      <c r="B551" s="19" t="s">
        <v>17</v>
      </c>
      <c r="C551" s="19" t="s">
        <v>18</v>
      </c>
      <c r="D551" s="20" t="s">
        <v>19</v>
      </c>
      <c r="E551" s="19" t="s">
        <v>28</v>
      </c>
      <c r="F551"/>
    </row>
    <row r="552" spans="1:6" x14ac:dyDescent="0.25">
      <c r="A552" s="18" t="str">
        <f>HYPERLINK("https://www.3gpp.org/DynaReport/26104.htm","26.104")</f>
        <v>26.104</v>
      </c>
      <c r="B552" s="19" t="s">
        <v>17</v>
      </c>
      <c r="C552" s="19" t="s">
        <v>18</v>
      </c>
      <c r="D552" s="20" t="s">
        <v>19</v>
      </c>
      <c r="E552" s="19" t="s">
        <v>28</v>
      </c>
      <c r="F552"/>
    </row>
    <row r="553" spans="1:6" x14ac:dyDescent="0.25">
      <c r="A553" s="18" t="str">
        <f>HYPERLINK("https://www.3gpp.org/DynaReport/26110.htm","26.110")</f>
        <v>26.110</v>
      </c>
      <c r="B553" s="19" t="s">
        <v>17</v>
      </c>
      <c r="C553" s="19" t="s">
        <v>18</v>
      </c>
      <c r="D553" s="20" t="s">
        <v>19</v>
      </c>
      <c r="E553" s="19" t="s">
        <v>28</v>
      </c>
      <c r="F553"/>
    </row>
    <row r="554" spans="1:6" x14ac:dyDescent="0.25">
      <c r="A554" s="18" t="str">
        <f>HYPERLINK("https://www.3gpp.org/DynaReport/26111.htm","26.111")</f>
        <v>26.111</v>
      </c>
      <c r="B554" s="19" t="s">
        <v>17</v>
      </c>
      <c r="C554" s="19" t="s">
        <v>18</v>
      </c>
      <c r="D554" s="20" t="s">
        <v>19</v>
      </c>
      <c r="E554" s="19" t="s">
        <v>28</v>
      </c>
      <c r="F554"/>
    </row>
    <row r="555" spans="1:6" x14ac:dyDescent="0.25">
      <c r="A555" s="18" t="str">
        <f>HYPERLINK("https://www.3gpp.org/DynaReport/26113.htm","26.113")</f>
        <v>26.113</v>
      </c>
      <c r="B555" s="19" t="s">
        <v>17</v>
      </c>
      <c r="C555" s="19" t="s">
        <v>54</v>
      </c>
      <c r="D555" s="20" t="s">
        <v>19</v>
      </c>
      <c r="E555" s="19" t="s">
        <v>28</v>
      </c>
      <c r="F555"/>
    </row>
    <row r="556" spans="1:6" x14ac:dyDescent="0.25">
      <c r="A556" s="18" t="str">
        <f>HYPERLINK("https://www.3gpp.org/DynaReport/26115.htm","26.115")</f>
        <v>26.115</v>
      </c>
      <c r="B556" s="19" t="s">
        <v>17</v>
      </c>
      <c r="C556" s="19" t="s">
        <v>18</v>
      </c>
      <c r="D556" s="20" t="s">
        <v>19</v>
      </c>
      <c r="E556" s="19" t="s">
        <v>28</v>
      </c>
      <c r="F556"/>
    </row>
    <row r="557" spans="1:6" x14ac:dyDescent="0.25">
      <c r="A557" s="18" t="str">
        <f>HYPERLINK("https://www.3gpp.org/DynaReport/26116.htm","26.116")</f>
        <v>26.116</v>
      </c>
      <c r="B557" s="19" t="s">
        <v>17</v>
      </c>
      <c r="C557" s="19" t="s">
        <v>18</v>
      </c>
      <c r="D557" s="20" t="s">
        <v>19</v>
      </c>
      <c r="E557" s="19" t="s">
        <v>28</v>
      </c>
      <c r="F557"/>
    </row>
    <row r="558" spans="1:6" x14ac:dyDescent="0.25">
      <c r="A558" s="18" t="str">
        <f>HYPERLINK("https://www.3gpp.org/DynaReport/26117.htm","26.117")</f>
        <v>26.117</v>
      </c>
      <c r="B558" s="19" t="s">
        <v>17</v>
      </c>
      <c r="C558" s="19" t="s">
        <v>18</v>
      </c>
      <c r="D558" s="20" t="s">
        <v>19</v>
      </c>
      <c r="E558" s="19" t="s">
        <v>28</v>
      </c>
      <c r="F558"/>
    </row>
    <row r="559" spans="1:6" x14ac:dyDescent="0.25">
      <c r="A559" s="18" t="str">
        <f>HYPERLINK("https://www.3gpp.org/DynaReport/26118.htm","26.118")</f>
        <v>26.118</v>
      </c>
      <c r="B559" s="19" t="s">
        <v>17</v>
      </c>
      <c r="C559" s="19" t="s">
        <v>18</v>
      </c>
      <c r="D559" s="20" t="s">
        <v>19</v>
      </c>
      <c r="E559" s="19" t="s">
        <v>28</v>
      </c>
      <c r="F559"/>
    </row>
    <row r="560" spans="1:6" x14ac:dyDescent="0.25">
      <c r="A560" s="18" t="str">
        <f>HYPERLINK("https://www.3gpp.org/DynaReport/26119.htm","26.119")</f>
        <v>26.119</v>
      </c>
      <c r="B560" s="19" t="s">
        <v>17</v>
      </c>
      <c r="C560" s="19" t="s">
        <v>18</v>
      </c>
      <c r="D560" s="20" t="s">
        <v>19</v>
      </c>
      <c r="E560" s="19" t="s">
        <v>28</v>
      </c>
      <c r="F560"/>
    </row>
    <row r="561" spans="1:6" x14ac:dyDescent="0.25">
      <c r="A561" s="18" t="str">
        <f>HYPERLINK("https://www.3gpp.org/DynaReport/26130.htm","26.130")</f>
        <v>26.130</v>
      </c>
      <c r="B561" s="19" t="s">
        <v>17</v>
      </c>
      <c r="C561" s="19" t="s">
        <v>18</v>
      </c>
      <c r="D561" s="20" t="s">
        <v>19</v>
      </c>
      <c r="E561" s="19" t="s">
        <v>28</v>
      </c>
      <c r="F561"/>
    </row>
    <row r="562" spans="1:6" x14ac:dyDescent="0.25">
      <c r="A562" s="18" t="str">
        <f>HYPERLINK("https://www.3gpp.org/DynaReport/26131.htm","26.131")</f>
        <v>26.131</v>
      </c>
      <c r="B562" s="19" t="s">
        <v>17</v>
      </c>
      <c r="C562" s="19" t="s">
        <v>18</v>
      </c>
      <c r="D562" s="20" t="s">
        <v>19</v>
      </c>
      <c r="E562" s="19" t="s">
        <v>28</v>
      </c>
      <c r="F562"/>
    </row>
    <row r="563" spans="1:6" x14ac:dyDescent="0.25">
      <c r="A563" s="18" t="str">
        <f>HYPERLINK("https://www.3gpp.org/DynaReport/26132.htm","26.132")</f>
        <v>26.132</v>
      </c>
      <c r="B563" s="19" t="s">
        <v>17</v>
      </c>
      <c r="C563" s="19" t="s">
        <v>18</v>
      </c>
      <c r="D563" s="20" t="s">
        <v>19</v>
      </c>
      <c r="E563" s="19" t="s">
        <v>28</v>
      </c>
      <c r="F563"/>
    </row>
    <row r="564" spans="1:6" x14ac:dyDescent="0.25">
      <c r="A564" s="18" t="str">
        <f>HYPERLINK("https://www.3gpp.org/DynaReport/26139.htm","26.139")</f>
        <v>26.139</v>
      </c>
      <c r="B564" s="19" t="s">
        <v>17</v>
      </c>
      <c r="C564" s="19" t="s">
        <v>18</v>
      </c>
      <c r="D564" s="20" t="s">
        <v>19</v>
      </c>
      <c r="E564" s="19" t="s">
        <v>28</v>
      </c>
      <c r="F564"/>
    </row>
    <row r="565" spans="1:6" x14ac:dyDescent="0.25">
      <c r="A565" s="18" t="str">
        <f>HYPERLINK("https://www.3gpp.org/DynaReport/26140.htm","26.140")</f>
        <v>26.140</v>
      </c>
      <c r="B565" s="19" t="s">
        <v>17</v>
      </c>
      <c r="C565" s="19" t="s">
        <v>18</v>
      </c>
      <c r="D565" s="20" t="s">
        <v>19</v>
      </c>
      <c r="E565" s="19" t="s">
        <v>28</v>
      </c>
      <c r="F565"/>
    </row>
    <row r="566" spans="1:6" x14ac:dyDescent="0.25">
      <c r="A566" s="18" t="str">
        <f>HYPERLINK("https://www.3gpp.org/DynaReport/26141.htm","26.141")</f>
        <v>26.141</v>
      </c>
      <c r="B566" s="19" t="s">
        <v>17</v>
      </c>
      <c r="C566" s="19" t="s">
        <v>18</v>
      </c>
      <c r="D566" s="20" t="s">
        <v>19</v>
      </c>
      <c r="E566" s="19" t="s">
        <v>28</v>
      </c>
      <c r="F566"/>
    </row>
    <row r="567" spans="1:6" x14ac:dyDescent="0.25">
      <c r="A567" s="18" t="str">
        <f>HYPERLINK("https://www.3gpp.org/DynaReport/26142.htm","26.142")</f>
        <v>26.142</v>
      </c>
      <c r="B567" s="19" t="s">
        <v>17</v>
      </c>
      <c r="C567" s="19" t="s">
        <v>18</v>
      </c>
      <c r="D567" s="20" t="s">
        <v>19</v>
      </c>
      <c r="E567" s="19" t="s">
        <v>28</v>
      </c>
      <c r="F567"/>
    </row>
    <row r="568" spans="1:6" x14ac:dyDescent="0.25">
      <c r="A568" s="18" t="str">
        <f>HYPERLINK("https://www.3gpp.org/DynaReport/26143.htm","26.143")</f>
        <v>26.143</v>
      </c>
      <c r="B568" s="19" t="s">
        <v>17</v>
      </c>
      <c r="C568" s="19" t="s">
        <v>18</v>
      </c>
      <c r="D568" s="20" t="s">
        <v>19</v>
      </c>
      <c r="E568" s="19" t="s">
        <v>28</v>
      </c>
      <c r="F568"/>
    </row>
    <row r="569" spans="1:6" x14ac:dyDescent="0.25">
      <c r="A569" s="18" t="str">
        <f>HYPERLINK("https://www.3gpp.org/DynaReport/26150.htm","26.150")</f>
        <v>26.150</v>
      </c>
      <c r="B569" s="19" t="s">
        <v>17</v>
      </c>
      <c r="C569" s="19" t="s">
        <v>18</v>
      </c>
      <c r="D569" s="20" t="s">
        <v>19</v>
      </c>
      <c r="E569" s="19" t="s">
        <v>28</v>
      </c>
      <c r="F569"/>
    </row>
    <row r="570" spans="1:6" x14ac:dyDescent="0.25">
      <c r="A570" s="18" t="str">
        <f>HYPERLINK("https://www.3gpp.org/DynaReport/26171.htm","26.171")</f>
        <v>26.171</v>
      </c>
      <c r="B570" s="19" t="s">
        <v>17</v>
      </c>
      <c r="C570" s="19" t="s">
        <v>18</v>
      </c>
      <c r="D570" s="20" t="s">
        <v>19</v>
      </c>
      <c r="E570" s="19" t="s">
        <v>28</v>
      </c>
      <c r="F570"/>
    </row>
    <row r="571" spans="1:6" x14ac:dyDescent="0.25">
      <c r="A571" s="18" t="str">
        <f>HYPERLINK("https://www.3gpp.org/DynaReport/26173.htm","26.173")</f>
        <v>26.173</v>
      </c>
      <c r="B571" s="19" t="s">
        <v>17</v>
      </c>
      <c r="C571" s="19" t="s">
        <v>18</v>
      </c>
      <c r="D571" s="20" t="s">
        <v>19</v>
      </c>
      <c r="E571" s="19" t="s">
        <v>28</v>
      </c>
      <c r="F571"/>
    </row>
    <row r="572" spans="1:6" x14ac:dyDescent="0.25">
      <c r="A572" s="18" t="str">
        <f>HYPERLINK("https://www.3gpp.org/DynaReport/26174.htm","26.174")</f>
        <v>26.174</v>
      </c>
      <c r="B572" s="19" t="s">
        <v>17</v>
      </c>
      <c r="C572" s="19" t="s">
        <v>18</v>
      </c>
      <c r="D572" s="20" t="s">
        <v>19</v>
      </c>
      <c r="E572" s="19" t="s">
        <v>28</v>
      </c>
      <c r="F572"/>
    </row>
    <row r="573" spans="1:6" x14ac:dyDescent="0.25">
      <c r="A573" s="18" t="str">
        <f>HYPERLINK("https://www.3gpp.org/DynaReport/26177.htm","26.177")</f>
        <v>26.177</v>
      </c>
      <c r="B573" s="19" t="s">
        <v>17</v>
      </c>
      <c r="C573" s="19" t="s">
        <v>18</v>
      </c>
      <c r="D573" s="20" t="s">
        <v>19</v>
      </c>
      <c r="E573" s="19" t="s">
        <v>28</v>
      </c>
      <c r="F573"/>
    </row>
    <row r="574" spans="1:6" x14ac:dyDescent="0.25">
      <c r="A574" s="18" t="str">
        <f>HYPERLINK("https://www.3gpp.org/DynaReport/26179.htm","26.179")</f>
        <v>26.179</v>
      </c>
      <c r="B574" s="19" t="s">
        <v>17</v>
      </c>
      <c r="C574" s="19" t="s">
        <v>18</v>
      </c>
      <c r="D574" s="20" t="s">
        <v>19</v>
      </c>
      <c r="E574" s="19" t="s">
        <v>28</v>
      </c>
      <c r="F574"/>
    </row>
    <row r="575" spans="1:6" x14ac:dyDescent="0.25">
      <c r="A575" s="18" t="str">
        <f>HYPERLINK("https://www.3gpp.org/DynaReport/26190.htm","26.190")</f>
        <v>26.190</v>
      </c>
      <c r="B575" s="19" t="s">
        <v>17</v>
      </c>
      <c r="C575" s="19" t="s">
        <v>18</v>
      </c>
      <c r="D575" s="20" t="s">
        <v>19</v>
      </c>
      <c r="E575" s="19" t="s">
        <v>28</v>
      </c>
      <c r="F575"/>
    </row>
    <row r="576" spans="1:6" x14ac:dyDescent="0.25">
      <c r="A576" s="18" t="str">
        <f>HYPERLINK("https://www.3gpp.org/DynaReport/26191.htm","26.191")</f>
        <v>26.191</v>
      </c>
      <c r="B576" s="19" t="s">
        <v>17</v>
      </c>
      <c r="C576" s="19" t="s">
        <v>18</v>
      </c>
      <c r="D576" s="20" t="s">
        <v>19</v>
      </c>
      <c r="E576" s="19" t="s">
        <v>28</v>
      </c>
      <c r="F576"/>
    </row>
    <row r="577" spans="1:6" x14ac:dyDescent="0.25">
      <c r="A577" s="18" t="str">
        <f>HYPERLINK("https://www.3gpp.org/DynaReport/26192.htm","26.192")</f>
        <v>26.192</v>
      </c>
      <c r="B577" s="19" t="s">
        <v>17</v>
      </c>
      <c r="C577" s="19" t="s">
        <v>18</v>
      </c>
      <c r="D577" s="20" t="s">
        <v>19</v>
      </c>
      <c r="E577" s="19" t="s">
        <v>28</v>
      </c>
      <c r="F577"/>
    </row>
    <row r="578" spans="1:6" x14ac:dyDescent="0.25">
      <c r="A578" s="18" t="str">
        <f>HYPERLINK("https://www.3gpp.org/DynaReport/26193.htm","26.193")</f>
        <v>26.193</v>
      </c>
      <c r="B578" s="19" t="s">
        <v>17</v>
      </c>
      <c r="C578" s="19" t="s">
        <v>18</v>
      </c>
      <c r="D578" s="20" t="s">
        <v>19</v>
      </c>
      <c r="E578" s="19" t="s">
        <v>28</v>
      </c>
      <c r="F578"/>
    </row>
    <row r="579" spans="1:6" x14ac:dyDescent="0.25">
      <c r="A579" s="18" t="str">
        <f>HYPERLINK("https://www.3gpp.org/DynaReport/26194.htm","26.194")</f>
        <v>26.194</v>
      </c>
      <c r="B579" s="19" t="s">
        <v>17</v>
      </c>
      <c r="C579" s="19" t="s">
        <v>18</v>
      </c>
      <c r="D579" s="20" t="s">
        <v>19</v>
      </c>
      <c r="E579" s="19" t="s">
        <v>28</v>
      </c>
      <c r="F579"/>
    </row>
    <row r="580" spans="1:6" x14ac:dyDescent="0.25">
      <c r="A580" s="18" t="str">
        <f>HYPERLINK("https://www.3gpp.org/DynaReport/26201.htm","26.201")</f>
        <v>26.201</v>
      </c>
      <c r="B580" s="19" t="s">
        <v>17</v>
      </c>
      <c r="C580" s="19" t="s">
        <v>18</v>
      </c>
      <c r="D580" s="20" t="s">
        <v>19</v>
      </c>
      <c r="E580" s="19" t="s">
        <v>28</v>
      </c>
      <c r="F580"/>
    </row>
    <row r="581" spans="1:6" x14ac:dyDescent="0.25">
      <c r="A581" s="18" t="str">
        <f>HYPERLINK("https://www.3gpp.org/DynaReport/26202.htm","26.202")</f>
        <v>26.202</v>
      </c>
      <c r="B581" s="19" t="s">
        <v>17</v>
      </c>
      <c r="C581" s="19" t="s">
        <v>18</v>
      </c>
      <c r="D581" s="20" t="s">
        <v>19</v>
      </c>
      <c r="E581" s="19" t="s">
        <v>28</v>
      </c>
      <c r="F581"/>
    </row>
    <row r="582" spans="1:6" x14ac:dyDescent="0.25">
      <c r="A582" s="18" t="str">
        <f>HYPERLINK("https://www.3gpp.org/DynaReport/26204.htm","26.204")</f>
        <v>26.204</v>
      </c>
      <c r="B582" s="19" t="s">
        <v>17</v>
      </c>
      <c r="C582" s="19" t="s">
        <v>18</v>
      </c>
      <c r="D582" s="20" t="s">
        <v>19</v>
      </c>
      <c r="E582" s="19" t="s">
        <v>28</v>
      </c>
      <c r="F582"/>
    </row>
    <row r="583" spans="1:6" x14ac:dyDescent="0.25">
      <c r="A583" s="18" t="str">
        <f>HYPERLINK("https://www.3gpp.org/DynaReport/26223.htm","26.223")</f>
        <v>26.223</v>
      </c>
      <c r="B583" s="19" t="s">
        <v>17</v>
      </c>
      <c r="C583" s="19" t="s">
        <v>18</v>
      </c>
      <c r="D583" s="20" t="s">
        <v>19</v>
      </c>
      <c r="E583" s="19" t="s">
        <v>28</v>
      </c>
      <c r="F583"/>
    </row>
    <row r="584" spans="1:6" x14ac:dyDescent="0.25">
      <c r="A584" s="18" t="str">
        <f>HYPERLINK("https://www.3gpp.org/DynaReport/26226.htm","26.226")</f>
        <v>26.226</v>
      </c>
      <c r="B584" s="19" t="s">
        <v>17</v>
      </c>
      <c r="C584" s="19" t="s">
        <v>18</v>
      </c>
      <c r="D584" s="20" t="s">
        <v>19</v>
      </c>
      <c r="E584" s="19" t="s">
        <v>28</v>
      </c>
      <c r="F584"/>
    </row>
    <row r="585" spans="1:6" x14ac:dyDescent="0.25">
      <c r="A585" s="18" t="str">
        <f>HYPERLINK("https://www.3gpp.org/DynaReport/26230.htm","26.230")</f>
        <v>26.230</v>
      </c>
      <c r="B585" s="19" t="s">
        <v>17</v>
      </c>
      <c r="C585" s="19" t="s">
        <v>18</v>
      </c>
      <c r="D585" s="20" t="s">
        <v>19</v>
      </c>
      <c r="E585" s="19" t="s">
        <v>28</v>
      </c>
      <c r="F585"/>
    </row>
    <row r="586" spans="1:6" x14ac:dyDescent="0.25">
      <c r="A586" s="18" t="str">
        <f>HYPERLINK("https://www.3gpp.org/DynaReport/26231.htm","26.231")</f>
        <v>26.231</v>
      </c>
      <c r="B586" s="19" t="s">
        <v>17</v>
      </c>
      <c r="C586" s="19" t="s">
        <v>18</v>
      </c>
      <c r="D586" s="20" t="s">
        <v>19</v>
      </c>
      <c r="E586" s="19" t="s">
        <v>28</v>
      </c>
      <c r="F586"/>
    </row>
    <row r="587" spans="1:6" x14ac:dyDescent="0.25">
      <c r="A587" s="18" t="str">
        <f>HYPERLINK("https://www.3gpp.org/DynaReport/26234.htm","26.234")</f>
        <v>26.234</v>
      </c>
      <c r="B587" s="19" t="s">
        <v>17</v>
      </c>
      <c r="C587" s="19" t="s">
        <v>18</v>
      </c>
      <c r="D587" s="20" t="s">
        <v>19</v>
      </c>
      <c r="E587" s="19" t="s">
        <v>28</v>
      </c>
      <c r="F587"/>
    </row>
    <row r="588" spans="1:6" x14ac:dyDescent="0.25">
      <c r="A588" s="18" t="str">
        <f>HYPERLINK("https://www.3gpp.org/DynaReport/26237.htm","26.237")</f>
        <v>26.237</v>
      </c>
      <c r="B588" s="19" t="s">
        <v>17</v>
      </c>
      <c r="C588" s="19" t="s">
        <v>18</v>
      </c>
      <c r="D588" s="20" t="s">
        <v>19</v>
      </c>
      <c r="E588" s="19" t="s">
        <v>28</v>
      </c>
      <c r="F588"/>
    </row>
    <row r="589" spans="1:6" x14ac:dyDescent="0.25">
      <c r="A589" s="18" t="str">
        <f>HYPERLINK("https://www.3gpp.org/DynaReport/26238.htm","26.238")</f>
        <v>26.238</v>
      </c>
      <c r="B589" s="19" t="s">
        <v>17</v>
      </c>
      <c r="C589" s="19" t="s">
        <v>18</v>
      </c>
      <c r="D589" s="20" t="s">
        <v>19</v>
      </c>
      <c r="E589" s="19" t="s">
        <v>28</v>
      </c>
      <c r="F589"/>
    </row>
    <row r="590" spans="1:6" x14ac:dyDescent="0.25">
      <c r="A590" s="18" t="str">
        <f>HYPERLINK("https://www.3gpp.org/DynaReport/26243.htm","26.243")</f>
        <v>26.243</v>
      </c>
      <c r="B590" s="19" t="s">
        <v>17</v>
      </c>
      <c r="C590" s="19" t="s">
        <v>18</v>
      </c>
      <c r="D590" s="20" t="s">
        <v>19</v>
      </c>
      <c r="E590" s="19" t="s">
        <v>28</v>
      </c>
      <c r="F590"/>
    </row>
    <row r="591" spans="1:6" x14ac:dyDescent="0.25">
      <c r="A591" s="18" t="str">
        <f>HYPERLINK("https://www.3gpp.org/DynaReport/26244.htm","26.244")</f>
        <v>26.244</v>
      </c>
      <c r="B591" s="19" t="s">
        <v>17</v>
      </c>
      <c r="C591" s="19" t="s">
        <v>18</v>
      </c>
      <c r="D591" s="20" t="s">
        <v>19</v>
      </c>
      <c r="E591" s="19" t="s">
        <v>28</v>
      </c>
      <c r="F591"/>
    </row>
    <row r="592" spans="1:6" x14ac:dyDescent="0.25">
      <c r="A592" s="18" t="str">
        <f>HYPERLINK("https://www.3gpp.org/DynaReport/26245.htm","26.245")</f>
        <v>26.245</v>
      </c>
      <c r="B592" s="19" t="s">
        <v>17</v>
      </c>
      <c r="C592" s="19" t="s">
        <v>18</v>
      </c>
      <c r="D592" s="20" t="s">
        <v>19</v>
      </c>
      <c r="E592" s="19" t="s">
        <v>28</v>
      </c>
      <c r="F592"/>
    </row>
    <row r="593" spans="1:6" x14ac:dyDescent="0.25">
      <c r="A593" s="18" t="str">
        <f>HYPERLINK("https://www.3gpp.org/DynaReport/26246.htm","26.246")</f>
        <v>26.246</v>
      </c>
      <c r="B593" s="19" t="s">
        <v>17</v>
      </c>
      <c r="C593" s="19" t="s">
        <v>18</v>
      </c>
      <c r="D593" s="20" t="s">
        <v>19</v>
      </c>
      <c r="E593" s="19" t="s">
        <v>28</v>
      </c>
      <c r="F593"/>
    </row>
    <row r="594" spans="1:6" x14ac:dyDescent="0.25">
      <c r="A594" s="18" t="str">
        <f>HYPERLINK("https://www.3gpp.org/DynaReport/26247.htm","26.247")</f>
        <v>26.247</v>
      </c>
      <c r="B594" s="19" t="s">
        <v>17</v>
      </c>
      <c r="C594" s="19" t="s">
        <v>18</v>
      </c>
      <c r="D594" s="20" t="s">
        <v>19</v>
      </c>
      <c r="E594" s="19" t="s">
        <v>28</v>
      </c>
      <c r="F594"/>
    </row>
    <row r="595" spans="1:6" x14ac:dyDescent="0.25">
      <c r="A595" s="18" t="str">
        <f>HYPERLINK("https://www.3gpp.org/DynaReport/26249.htm","26.249")</f>
        <v>26.249</v>
      </c>
      <c r="B595" s="19" t="s">
        <v>17</v>
      </c>
      <c r="C595" s="19" t="s">
        <v>18</v>
      </c>
      <c r="D595" s="20" t="s">
        <v>19</v>
      </c>
      <c r="E595" s="19" t="s">
        <v>28</v>
      </c>
      <c r="F595"/>
    </row>
    <row r="596" spans="1:6" x14ac:dyDescent="0.25">
      <c r="A596" s="18" t="str">
        <f>HYPERLINK("https://www.3gpp.org/DynaReport/26250.htm","26.250")</f>
        <v>26.250</v>
      </c>
      <c r="B596" s="19" t="s">
        <v>17</v>
      </c>
      <c r="C596" s="19" t="s">
        <v>18</v>
      </c>
      <c r="D596" s="20" t="s">
        <v>19</v>
      </c>
      <c r="E596" s="19" t="s">
        <v>28</v>
      </c>
      <c r="F596"/>
    </row>
    <row r="597" spans="1:6" x14ac:dyDescent="0.25">
      <c r="A597" s="18" t="str">
        <f>HYPERLINK("https://www.3gpp.org/DynaReport/26252.htm","26.252")</f>
        <v>26.252</v>
      </c>
      <c r="B597" s="19" t="s">
        <v>17</v>
      </c>
      <c r="C597" s="19" t="s">
        <v>18</v>
      </c>
      <c r="D597" s="20" t="s">
        <v>19</v>
      </c>
      <c r="E597" s="19" t="s">
        <v>28</v>
      </c>
      <c r="F597"/>
    </row>
    <row r="598" spans="1:6" x14ac:dyDescent="0.25">
      <c r="A598" s="18" t="str">
        <f>HYPERLINK("https://www.3gpp.org/DynaReport/26253.htm","26.253")</f>
        <v>26.253</v>
      </c>
      <c r="B598" s="19" t="s">
        <v>40</v>
      </c>
      <c r="C598" s="19" t="s">
        <v>77</v>
      </c>
      <c r="D598" s="20" t="s">
        <v>19</v>
      </c>
      <c r="E598" s="19" t="s">
        <v>28</v>
      </c>
      <c r="F598"/>
    </row>
    <row r="599" spans="1:6" x14ac:dyDescent="0.25">
      <c r="A599" s="18" t="str">
        <f>HYPERLINK("https://www.3gpp.org/DynaReport/26253.htm","26.253")</f>
        <v>26.253</v>
      </c>
      <c r="B599" s="19" t="s">
        <v>17</v>
      </c>
      <c r="C599" s="19" t="s">
        <v>18</v>
      </c>
      <c r="D599" s="20" t="s">
        <v>19</v>
      </c>
      <c r="E599" s="19" t="s">
        <v>28</v>
      </c>
      <c r="F599"/>
    </row>
    <row r="600" spans="1:6" x14ac:dyDescent="0.25">
      <c r="A600" s="18" t="str">
        <f>HYPERLINK("https://www.3gpp.org/DynaReport/26254.htm","26.254")</f>
        <v>26.254</v>
      </c>
      <c r="B600" s="19" t="s">
        <v>17</v>
      </c>
      <c r="C600" s="19" t="s">
        <v>18</v>
      </c>
      <c r="D600" s="20" t="s">
        <v>19</v>
      </c>
      <c r="E600" s="19" t="s">
        <v>28</v>
      </c>
      <c r="F600"/>
    </row>
    <row r="601" spans="1:6" x14ac:dyDescent="0.25">
      <c r="A601" s="18" t="str">
        <f>HYPERLINK("https://www.3gpp.org/DynaReport/26255.htm","26.255")</f>
        <v>26.255</v>
      </c>
      <c r="B601" s="19" t="s">
        <v>17</v>
      </c>
      <c r="C601" s="19" t="s">
        <v>18</v>
      </c>
      <c r="D601" s="20" t="s">
        <v>19</v>
      </c>
      <c r="E601" s="19" t="s">
        <v>28</v>
      </c>
      <c r="F601"/>
    </row>
    <row r="602" spans="1:6" x14ac:dyDescent="0.25">
      <c r="A602" s="18" t="str">
        <f>HYPERLINK("https://www.3gpp.org/DynaReport/26256.htm","26.256")</f>
        <v>26.256</v>
      </c>
      <c r="B602" s="19" t="s">
        <v>17</v>
      </c>
      <c r="C602" s="19" t="s">
        <v>18</v>
      </c>
      <c r="D602" s="20" t="s">
        <v>19</v>
      </c>
      <c r="E602" s="19" t="s">
        <v>28</v>
      </c>
      <c r="F602"/>
    </row>
    <row r="603" spans="1:6" x14ac:dyDescent="0.25">
      <c r="A603" s="18" t="str">
        <f>HYPERLINK("https://www.3gpp.org/DynaReport/26258.htm","26.258")</f>
        <v>26.258</v>
      </c>
      <c r="B603" s="19" t="s">
        <v>17</v>
      </c>
      <c r="C603" s="19" t="s">
        <v>18</v>
      </c>
      <c r="D603" s="20" t="s">
        <v>19</v>
      </c>
      <c r="E603" s="19" t="s">
        <v>28</v>
      </c>
      <c r="F603"/>
    </row>
    <row r="604" spans="1:6" x14ac:dyDescent="0.25">
      <c r="A604" s="18" t="str">
        <f>HYPERLINK("https://www.3gpp.org/DynaReport/26259.htm","26.259")</f>
        <v>26.259</v>
      </c>
      <c r="B604" s="19" t="s">
        <v>17</v>
      </c>
      <c r="C604" s="19" t="s">
        <v>18</v>
      </c>
      <c r="D604" s="20" t="s">
        <v>19</v>
      </c>
      <c r="E604" s="19" t="s">
        <v>28</v>
      </c>
      <c r="F604"/>
    </row>
    <row r="605" spans="1:6" x14ac:dyDescent="0.25">
      <c r="A605" s="18" t="str">
        <f>HYPERLINK("https://www.3gpp.org/DynaReport/26260.htm","26.260")</f>
        <v>26.260</v>
      </c>
      <c r="B605" s="19" t="s">
        <v>17</v>
      </c>
      <c r="C605" s="19" t="s">
        <v>18</v>
      </c>
      <c r="D605" s="20" t="s">
        <v>19</v>
      </c>
      <c r="E605" s="19" t="s">
        <v>28</v>
      </c>
      <c r="F605"/>
    </row>
    <row r="606" spans="1:6" x14ac:dyDescent="0.25">
      <c r="A606" s="18" t="str">
        <f>HYPERLINK("https://www.3gpp.org/DynaReport/26261.htm","26.261")</f>
        <v>26.261</v>
      </c>
      <c r="B606" s="19" t="s">
        <v>17</v>
      </c>
      <c r="C606" s="19" t="s">
        <v>18</v>
      </c>
      <c r="D606" s="20" t="s">
        <v>19</v>
      </c>
      <c r="E606" s="19" t="s">
        <v>28</v>
      </c>
      <c r="F606"/>
    </row>
    <row r="607" spans="1:6" x14ac:dyDescent="0.25">
      <c r="A607" s="18" t="str">
        <f>HYPERLINK("https://www.3gpp.org/DynaReport/26264.htm","26.264")</f>
        <v>26.264</v>
      </c>
      <c r="B607" s="19" t="s">
        <v>17</v>
      </c>
      <c r="C607" s="19" t="s">
        <v>18</v>
      </c>
      <c r="D607" s="20" t="s">
        <v>19</v>
      </c>
      <c r="E607" s="19" t="s">
        <v>28</v>
      </c>
      <c r="F607"/>
    </row>
    <row r="608" spans="1:6" x14ac:dyDescent="0.25">
      <c r="A608" s="18" t="str">
        <f>HYPERLINK("https://www.3gpp.org/DynaReport/26265.htm","26.265")</f>
        <v>26.265</v>
      </c>
      <c r="B608" s="19" t="s">
        <v>17</v>
      </c>
      <c r="C608" s="19" t="s">
        <v>58</v>
      </c>
      <c r="D608" s="20" t="s">
        <v>19</v>
      </c>
      <c r="E608" s="19" t="s">
        <v>28</v>
      </c>
      <c r="F608"/>
    </row>
    <row r="609" spans="1:6" x14ac:dyDescent="0.25">
      <c r="A609" s="18" t="str">
        <f>HYPERLINK("https://www.3gpp.org/DynaReport/26265.htm","26.265")</f>
        <v>26.265</v>
      </c>
      <c r="B609" s="19" t="s">
        <v>17</v>
      </c>
      <c r="C609" s="19" t="s">
        <v>18</v>
      </c>
      <c r="D609" s="20" t="s">
        <v>19</v>
      </c>
      <c r="E609" s="19" t="s">
        <v>28</v>
      </c>
      <c r="F609"/>
    </row>
    <row r="610" spans="1:6" x14ac:dyDescent="0.25">
      <c r="A610" s="18" t="str">
        <f>HYPERLINK("https://www.3gpp.org/DynaReport/26267.htm","26.267")</f>
        <v>26.267</v>
      </c>
      <c r="B610" s="19" t="s">
        <v>17</v>
      </c>
      <c r="C610" s="19" t="s">
        <v>18</v>
      </c>
      <c r="D610" s="20" t="s">
        <v>19</v>
      </c>
      <c r="E610" s="19" t="s">
        <v>28</v>
      </c>
      <c r="F610"/>
    </row>
    <row r="611" spans="1:6" x14ac:dyDescent="0.25">
      <c r="A611" s="18" t="str">
        <f>HYPERLINK("https://www.3gpp.org/DynaReport/26268.htm","26.268")</f>
        <v>26.268</v>
      </c>
      <c r="B611" s="19" t="s">
        <v>17</v>
      </c>
      <c r="C611" s="19" t="s">
        <v>18</v>
      </c>
      <c r="D611" s="20" t="s">
        <v>19</v>
      </c>
      <c r="E611" s="19" t="s">
        <v>28</v>
      </c>
      <c r="F611"/>
    </row>
    <row r="612" spans="1:6" x14ac:dyDescent="0.25">
      <c r="A612" s="18" t="str">
        <f>HYPERLINK("https://www.3gpp.org/DynaReport/26269.htm","26.269")</f>
        <v>26.269</v>
      </c>
      <c r="B612" s="19" t="s">
        <v>17</v>
      </c>
      <c r="C612" s="19" t="s">
        <v>18</v>
      </c>
      <c r="D612" s="20" t="s">
        <v>19</v>
      </c>
      <c r="E612" s="19" t="s">
        <v>28</v>
      </c>
      <c r="F612"/>
    </row>
    <row r="613" spans="1:6" x14ac:dyDescent="0.25">
      <c r="A613" s="18" t="str">
        <f>HYPERLINK("https://www.3gpp.org/DynaReport/26273.htm","26.273")</f>
        <v>26.273</v>
      </c>
      <c r="B613" s="19" t="s">
        <v>17</v>
      </c>
      <c r="C613" s="19" t="s">
        <v>18</v>
      </c>
      <c r="D613" s="20" t="s">
        <v>19</v>
      </c>
      <c r="E613" s="19" t="s">
        <v>28</v>
      </c>
      <c r="F613"/>
    </row>
    <row r="614" spans="1:6" x14ac:dyDescent="0.25">
      <c r="A614" s="18" t="str">
        <f>HYPERLINK("https://www.3gpp.org/DynaReport/26274.htm","26.274")</f>
        <v>26.274</v>
      </c>
      <c r="B614" s="19" t="s">
        <v>17</v>
      </c>
      <c r="C614" s="19" t="s">
        <v>18</v>
      </c>
      <c r="D614" s="20" t="s">
        <v>19</v>
      </c>
      <c r="E614" s="19" t="s">
        <v>28</v>
      </c>
      <c r="F614"/>
    </row>
    <row r="615" spans="1:6" x14ac:dyDescent="0.25">
      <c r="A615" s="18" t="str">
        <f>HYPERLINK("https://www.3gpp.org/DynaReport/26281.htm","26.281")</f>
        <v>26.281</v>
      </c>
      <c r="B615" s="19" t="s">
        <v>17</v>
      </c>
      <c r="C615" s="19" t="s">
        <v>18</v>
      </c>
      <c r="D615" s="20" t="s">
        <v>19</v>
      </c>
      <c r="E615" s="19" t="s">
        <v>28</v>
      </c>
      <c r="F615"/>
    </row>
    <row r="616" spans="1:6" x14ac:dyDescent="0.25">
      <c r="A616" s="18" t="str">
        <f>HYPERLINK("https://www.3gpp.org/DynaReport/26290.htm","26.290")</f>
        <v>26.290</v>
      </c>
      <c r="B616" s="19" t="s">
        <v>17</v>
      </c>
      <c r="C616" s="19" t="s">
        <v>18</v>
      </c>
      <c r="D616" s="20" t="s">
        <v>19</v>
      </c>
      <c r="E616" s="19" t="s">
        <v>28</v>
      </c>
      <c r="F616"/>
    </row>
    <row r="617" spans="1:6" x14ac:dyDescent="0.25">
      <c r="A617" s="18" t="str">
        <f>HYPERLINK("https://www.3gpp.org/DynaReport/26304.htm","26.304")</f>
        <v>26.304</v>
      </c>
      <c r="B617" s="19" t="s">
        <v>17</v>
      </c>
      <c r="C617" s="19" t="s">
        <v>18</v>
      </c>
      <c r="D617" s="20" t="s">
        <v>19</v>
      </c>
      <c r="E617" s="19" t="s">
        <v>28</v>
      </c>
      <c r="F617"/>
    </row>
    <row r="618" spans="1:6" x14ac:dyDescent="0.25">
      <c r="A618" s="18" t="str">
        <f>HYPERLINK("https://www.3gpp.org/DynaReport/26307.htm","26.307")</f>
        <v>26.307</v>
      </c>
      <c r="B618" s="19" t="s">
        <v>17</v>
      </c>
      <c r="C618" s="19" t="s">
        <v>18</v>
      </c>
      <c r="D618" s="20" t="s">
        <v>19</v>
      </c>
      <c r="E618" s="19" t="s">
        <v>28</v>
      </c>
      <c r="F618"/>
    </row>
    <row r="619" spans="1:6" x14ac:dyDescent="0.25">
      <c r="A619" s="18" t="str">
        <f>HYPERLINK("https://www.3gpp.org/DynaReport/26346.htm","26.346")</f>
        <v>26.346</v>
      </c>
      <c r="B619" s="19" t="s">
        <v>17</v>
      </c>
      <c r="C619" s="19" t="s">
        <v>42</v>
      </c>
      <c r="D619" s="20" t="s">
        <v>19</v>
      </c>
      <c r="E619" s="19" t="s">
        <v>28</v>
      </c>
      <c r="F619"/>
    </row>
    <row r="620" spans="1:6" x14ac:dyDescent="0.25">
      <c r="A620" s="18" t="str">
        <f>HYPERLINK("https://www.3gpp.org/DynaReport/26347.htm","26.347")</f>
        <v>26.347</v>
      </c>
      <c r="B620" s="19" t="s">
        <v>17</v>
      </c>
      <c r="C620" s="19" t="s">
        <v>18</v>
      </c>
      <c r="D620" s="20" t="s">
        <v>19</v>
      </c>
      <c r="E620" s="19" t="s">
        <v>28</v>
      </c>
      <c r="F620"/>
    </row>
    <row r="621" spans="1:6" x14ac:dyDescent="0.25">
      <c r="A621" s="18" t="str">
        <f>HYPERLINK("https://www.3gpp.org/DynaReport/26348.htm","26.348")</f>
        <v>26.348</v>
      </c>
      <c r="B621" s="19" t="s">
        <v>17</v>
      </c>
      <c r="C621" s="19" t="s">
        <v>18</v>
      </c>
      <c r="D621" s="20" t="s">
        <v>19</v>
      </c>
      <c r="E621" s="19" t="s">
        <v>28</v>
      </c>
      <c r="F621"/>
    </row>
    <row r="622" spans="1:6" x14ac:dyDescent="0.25">
      <c r="A622" s="18" t="str">
        <f>HYPERLINK("https://www.3gpp.org/DynaReport/26401.htm","26.401")</f>
        <v>26.401</v>
      </c>
      <c r="B622" s="19" t="s">
        <v>17</v>
      </c>
      <c r="C622" s="19" t="s">
        <v>18</v>
      </c>
      <c r="D622" s="20" t="s">
        <v>19</v>
      </c>
      <c r="E622" s="19" t="s">
        <v>28</v>
      </c>
      <c r="F622"/>
    </row>
    <row r="623" spans="1:6" x14ac:dyDescent="0.25">
      <c r="A623" s="18" t="str">
        <f>HYPERLINK("https://www.3gpp.org/DynaReport/26402.htm","26.402")</f>
        <v>26.402</v>
      </c>
      <c r="B623" s="19" t="s">
        <v>17</v>
      </c>
      <c r="C623" s="19" t="s">
        <v>18</v>
      </c>
      <c r="D623" s="20" t="s">
        <v>19</v>
      </c>
      <c r="E623" s="19" t="s">
        <v>28</v>
      </c>
      <c r="F623"/>
    </row>
    <row r="624" spans="1:6" x14ac:dyDescent="0.25">
      <c r="A624" s="18" t="str">
        <f>HYPERLINK("https://www.3gpp.org/DynaReport/26403.htm","26.403")</f>
        <v>26.403</v>
      </c>
      <c r="B624" s="19" t="s">
        <v>17</v>
      </c>
      <c r="C624" s="19" t="s">
        <v>18</v>
      </c>
      <c r="D624" s="20" t="s">
        <v>19</v>
      </c>
      <c r="E624" s="19" t="s">
        <v>28</v>
      </c>
      <c r="F624"/>
    </row>
    <row r="625" spans="1:6" x14ac:dyDescent="0.25">
      <c r="A625" s="18" t="str">
        <f>HYPERLINK("https://www.3gpp.org/DynaReport/26404.htm","26.404")</f>
        <v>26.404</v>
      </c>
      <c r="B625" s="19" t="s">
        <v>17</v>
      </c>
      <c r="C625" s="19" t="s">
        <v>18</v>
      </c>
      <c r="D625" s="20" t="s">
        <v>19</v>
      </c>
      <c r="E625" s="19" t="s">
        <v>28</v>
      </c>
      <c r="F625"/>
    </row>
    <row r="626" spans="1:6" x14ac:dyDescent="0.25">
      <c r="A626" s="18" t="str">
        <f>HYPERLINK("https://www.3gpp.org/DynaReport/26405.htm","26.405")</f>
        <v>26.405</v>
      </c>
      <c r="B626" s="19" t="s">
        <v>17</v>
      </c>
      <c r="C626" s="19" t="s">
        <v>18</v>
      </c>
      <c r="D626" s="20" t="s">
        <v>19</v>
      </c>
      <c r="E626" s="19" t="s">
        <v>28</v>
      </c>
      <c r="F626"/>
    </row>
    <row r="627" spans="1:6" x14ac:dyDescent="0.25">
      <c r="A627" s="18" t="str">
        <f>HYPERLINK("https://www.3gpp.org/DynaReport/26406.htm","26.406")</f>
        <v>26.406</v>
      </c>
      <c r="B627" s="19" t="s">
        <v>17</v>
      </c>
      <c r="C627" s="19" t="s">
        <v>18</v>
      </c>
      <c r="D627" s="20" t="s">
        <v>19</v>
      </c>
      <c r="E627" s="19" t="s">
        <v>28</v>
      </c>
      <c r="F627"/>
    </row>
    <row r="628" spans="1:6" x14ac:dyDescent="0.25">
      <c r="A628" s="18" t="str">
        <f>HYPERLINK("https://www.3gpp.org/DynaReport/26410.htm","26.410")</f>
        <v>26.410</v>
      </c>
      <c r="B628" s="19" t="s">
        <v>17</v>
      </c>
      <c r="C628" s="19" t="s">
        <v>18</v>
      </c>
      <c r="D628" s="20" t="s">
        <v>19</v>
      </c>
      <c r="E628" s="19" t="s">
        <v>28</v>
      </c>
      <c r="F628"/>
    </row>
    <row r="629" spans="1:6" x14ac:dyDescent="0.25">
      <c r="A629" s="18" t="str">
        <f>HYPERLINK("https://www.3gpp.org/DynaReport/26411.htm","26.411")</f>
        <v>26.411</v>
      </c>
      <c r="B629" s="19" t="s">
        <v>17</v>
      </c>
      <c r="C629" s="19" t="s">
        <v>18</v>
      </c>
      <c r="D629" s="20" t="s">
        <v>19</v>
      </c>
      <c r="E629" s="19" t="s">
        <v>28</v>
      </c>
      <c r="F629"/>
    </row>
    <row r="630" spans="1:6" x14ac:dyDescent="0.25">
      <c r="A630" s="18" t="str">
        <f>HYPERLINK("https://www.3gpp.org/DynaReport/26412.htm","26.412")</f>
        <v>26.412</v>
      </c>
      <c r="B630" s="19" t="s">
        <v>17</v>
      </c>
      <c r="C630" s="19" t="s">
        <v>18</v>
      </c>
      <c r="D630" s="20" t="s">
        <v>19</v>
      </c>
      <c r="E630" s="19" t="s">
        <v>28</v>
      </c>
      <c r="F630"/>
    </row>
    <row r="631" spans="1:6" x14ac:dyDescent="0.25">
      <c r="A631" s="18" t="str">
        <f>HYPERLINK("https://www.3gpp.org/DynaReport/26430.htm","26.430")</f>
        <v>26.430</v>
      </c>
      <c r="B631" s="19" t="s">
        <v>17</v>
      </c>
      <c r="C631" s="19" t="s">
        <v>18</v>
      </c>
      <c r="D631" s="20" t="s">
        <v>19</v>
      </c>
      <c r="E631" s="19" t="s">
        <v>28</v>
      </c>
      <c r="F631"/>
    </row>
    <row r="632" spans="1:6" x14ac:dyDescent="0.25">
      <c r="A632" s="18" t="str">
        <f>HYPERLINK("https://www.3gpp.org/DynaReport/26441.htm","26.441")</f>
        <v>26.441</v>
      </c>
      <c r="B632" s="19" t="s">
        <v>17</v>
      </c>
      <c r="C632" s="19" t="s">
        <v>18</v>
      </c>
      <c r="D632" s="20" t="s">
        <v>19</v>
      </c>
      <c r="E632" s="19" t="s">
        <v>28</v>
      </c>
      <c r="F632"/>
    </row>
    <row r="633" spans="1:6" x14ac:dyDescent="0.25">
      <c r="A633" s="18" t="str">
        <f>HYPERLINK("https://www.3gpp.org/DynaReport/26442.htm","26.442")</f>
        <v>26.442</v>
      </c>
      <c r="B633" s="19" t="s">
        <v>17</v>
      </c>
      <c r="C633" s="19" t="s">
        <v>18</v>
      </c>
      <c r="D633" s="20" t="s">
        <v>19</v>
      </c>
      <c r="E633" s="19" t="s">
        <v>28</v>
      </c>
      <c r="F633"/>
    </row>
    <row r="634" spans="1:6" x14ac:dyDescent="0.25">
      <c r="A634" s="18" t="str">
        <f>HYPERLINK("https://www.3gpp.org/DynaReport/26443.htm","26.443")</f>
        <v>26.443</v>
      </c>
      <c r="B634" s="19" t="s">
        <v>17</v>
      </c>
      <c r="C634" s="19" t="s">
        <v>18</v>
      </c>
      <c r="D634" s="20" t="s">
        <v>19</v>
      </c>
      <c r="E634" s="19" t="s">
        <v>28</v>
      </c>
      <c r="F634"/>
    </row>
    <row r="635" spans="1:6" x14ac:dyDescent="0.25">
      <c r="A635" s="18" t="str">
        <f>HYPERLINK("https://www.3gpp.org/DynaReport/26444.htm","26.444")</f>
        <v>26.444</v>
      </c>
      <c r="B635" s="19" t="s">
        <v>17</v>
      </c>
      <c r="C635" s="19" t="s">
        <v>18</v>
      </c>
      <c r="D635" s="20" t="s">
        <v>19</v>
      </c>
      <c r="E635" s="19" t="s">
        <v>28</v>
      </c>
      <c r="F635"/>
    </row>
    <row r="636" spans="1:6" x14ac:dyDescent="0.25">
      <c r="A636" s="18" t="str">
        <f>HYPERLINK("https://www.3gpp.org/DynaReport/26445.htm","26.445")</f>
        <v>26.445</v>
      </c>
      <c r="B636" s="19" t="s">
        <v>17</v>
      </c>
      <c r="C636" s="19" t="s">
        <v>18</v>
      </c>
      <c r="D636" s="20" t="s">
        <v>19</v>
      </c>
      <c r="E636" s="19" t="s">
        <v>28</v>
      </c>
      <c r="F636"/>
    </row>
    <row r="637" spans="1:6" x14ac:dyDescent="0.25">
      <c r="A637" s="18" t="str">
        <f>HYPERLINK("https://www.3gpp.org/DynaReport/26446.htm","26.446")</f>
        <v>26.446</v>
      </c>
      <c r="B637" s="19" t="s">
        <v>17</v>
      </c>
      <c r="C637" s="19" t="s">
        <v>18</v>
      </c>
      <c r="D637" s="20" t="s">
        <v>19</v>
      </c>
      <c r="E637" s="19" t="s">
        <v>28</v>
      </c>
      <c r="F637"/>
    </row>
    <row r="638" spans="1:6" x14ac:dyDescent="0.25">
      <c r="A638" s="18" t="str">
        <f>HYPERLINK("https://www.3gpp.org/DynaReport/26447.htm","26.447")</f>
        <v>26.447</v>
      </c>
      <c r="B638" s="19" t="s">
        <v>17</v>
      </c>
      <c r="C638" s="19" t="s">
        <v>18</v>
      </c>
      <c r="D638" s="20" t="s">
        <v>19</v>
      </c>
      <c r="E638" s="19" t="s">
        <v>28</v>
      </c>
      <c r="F638"/>
    </row>
    <row r="639" spans="1:6" x14ac:dyDescent="0.25">
      <c r="A639" s="18" t="str">
        <f>HYPERLINK("https://www.3gpp.org/DynaReport/26448.htm","26.448")</f>
        <v>26.448</v>
      </c>
      <c r="B639" s="19" t="s">
        <v>17</v>
      </c>
      <c r="C639" s="19" t="s">
        <v>18</v>
      </c>
      <c r="D639" s="20" t="s">
        <v>19</v>
      </c>
      <c r="E639" s="19" t="s">
        <v>28</v>
      </c>
      <c r="F639"/>
    </row>
    <row r="640" spans="1:6" x14ac:dyDescent="0.25">
      <c r="A640" s="18" t="str">
        <f>HYPERLINK("https://www.3gpp.org/DynaReport/26449.htm","26.449")</f>
        <v>26.449</v>
      </c>
      <c r="B640" s="19" t="s">
        <v>17</v>
      </c>
      <c r="C640" s="19" t="s">
        <v>18</v>
      </c>
      <c r="D640" s="20" t="s">
        <v>19</v>
      </c>
      <c r="E640" s="19" t="s">
        <v>28</v>
      </c>
      <c r="F640"/>
    </row>
    <row r="641" spans="1:6" x14ac:dyDescent="0.25">
      <c r="A641" s="18" t="str">
        <f>HYPERLINK("https://www.3gpp.org/DynaReport/26450.htm","26.450")</f>
        <v>26.450</v>
      </c>
      <c r="B641" s="19" t="s">
        <v>17</v>
      </c>
      <c r="C641" s="19" t="s">
        <v>18</v>
      </c>
      <c r="D641" s="20" t="s">
        <v>19</v>
      </c>
      <c r="E641" s="19" t="s">
        <v>28</v>
      </c>
      <c r="F641"/>
    </row>
    <row r="642" spans="1:6" x14ac:dyDescent="0.25">
      <c r="A642" s="18" t="str">
        <f>HYPERLINK("https://www.3gpp.org/DynaReport/26451.htm","26.451")</f>
        <v>26.451</v>
      </c>
      <c r="B642" s="19" t="s">
        <v>17</v>
      </c>
      <c r="C642" s="19" t="s">
        <v>18</v>
      </c>
      <c r="D642" s="20" t="s">
        <v>19</v>
      </c>
      <c r="E642" s="19" t="s">
        <v>28</v>
      </c>
      <c r="F642"/>
    </row>
    <row r="643" spans="1:6" x14ac:dyDescent="0.25">
      <c r="A643" s="18" t="str">
        <f>HYPERLINK("https://www.3gpp.org/DynaReport/26452.htm","26.452")</f>
        <v>26.452</v>
      </c>
      <c r="B643" s="19" t="s">
        <v>17</v>
      </c>
      <c r="C643" s="19" t="s">
        <v>18</v>
      </c>
      <c r="D643" s="20" t="s">
        <v>19</v>
      </c>
      <c r="E643" s="19" t="s">
        <v>28</v>
      </c>
      <c r="F643"/>
    </row>
    <row r="644" spans="1:6" x14ac:dyDescent="0.25">
      <c r="A644" s="18" t="str">
        <f>HYPERLINK("https://www.3gpp.org/DynaReport/26453.htm","26.453")</f>
        <v>26.453</v>
      </c>
      <c r="B644" s="19" t="s">
        <v>17</v>
      </c>
      <c r="C644" s="19" t="s">
        <v>18</v>
      </c>
      <c r="D644" s="20" t="s">
        <v>19</v>
      </c>
      <c r="E644" s="19" t="s">
        <v>28</v>
      </c>
      <c r="F644"/>
    </row>
    <row r="645" spans="1:6" x14ac:dyDescent="0.25">
      <c r="A645" s="18" t="str">
        <f>HYPERLINK("https://www.3gpp.org/DynaReport/26454.htm","26.454")</f>
        <v>26.454</v>
      </c>
      <c r="B645" s="19" t="s">
        <v>17</v>
      </c>
      <c r="C645" s="19" t="s">
        <v>18</v>
      </c>
      <c r="D645" s="20" t="s">
        <v>19</v>
      </c>
      <c r="E645" s="19" t="s">
        <v>28</v>
      </c>
      <c r="F645"/>
    </row>
    <row r="646" spans="1:6" x14ac:dyDescent="0.25">
      <c r="A646" s="18" t="str">
        <f>HYPERLINK("https://www.3gpp.org/DynaReport/26501.htm","26.501")</f>
        <v>26.501</v>
      </c>
      <c r="B646" s="19" t="s">
        <v>17</v>
      </c>
      <c r="C646" s="19" t="s">
        <v>42</v>
      </c>
      <c r="D646" s="20" t="s">
        <v>19</v>
      </c>
      <c r="E646" s="19" t="s">
        <v>28</v>
      </c>
      <c r="F646"/>
    </row>
    <row r="647" spans="1:6" x14ac:dyDescent="0.25">
      <c r="A647" s="18" t="str">
        <f>HYPERLINK("https://www.3gpp.org/DynaReport/26502.htm","26.502")</f>
        <v>26.502</v>
      </c>
      <c r="B647" s="19" t="s">
        <v>17</v>
      </c>
      <c r="C647" s="19" t="s">
        <v>42</v>
      </c>
      <c r="D647" s="20" t="s">
        <v>19</v>
      </c>
      <c r="E647" s="19" t="s">
        <v>28</v>
      </c>
      <c r="F647"/>
    </row>
    <row r="648" spans="1:6" x14ac:dyDescent="0.25">
      <c r="A648" s="18" t="str">
        <f>HYPERLINK("https://www.3gpp.org/DynaReport/26506.htm","26.506")</f>
        <v>26.506</v>
      </c>
      <c r="B648" s="19" t="s">
        <v>40</v>
      </c>
      <c r="C648" s="19" t="s">
        <v>77</v>
      </c>
      <c r="D648" s="20" t="s">
        <v>19</v>
      </c>
      <c r="E648" s="19" t="s">
        <v>28</v>
      </c>
      <c r="F648"/>
    </row>
    <row r="649" spans="1:6" x14ac:dyDescent="0.25">
      <c r="A649" s="18" t="str">
        <f>HYPERLINK("https://www.3gpp.org/DynaReport/26506.htm","26.506")</f>
        <v>26.506</v>
      </c>
      <c r="B649" s="19" t="s">
        <v>17</v>
      </c>
      <c r="C649" s="19" t="s">
        <v>54</v>
      </c>
      <c r="D649" s="20" t="s">
        <v>19</v>
      </c>
      <c r="E649" s="19" t="s">
        <v>28</v>
      </c>
      <c r="F649"/>
    </row>
    <row r="650" spans="1:6" x14ac:dyDescent="0.25">
      <c r="A650" s="18" t="str">
        <f>HYPERLINK("https://www.3gpp.org/DynaReport/26510.htm","26.510")</f>
        <v>26.510</v>
      </c>
      <c r="B650" s="19" t="s">
        <v>40</v>
      </c>
      <c r="C650" s="19" t="s">
        <v>71</v>
      </c>
      <c r="D650" s="20" t="s">
        <v>19</v>
      </c>
      <c r="E650" s="19" t="s">
        <v>28</v>
      </c>
    </row>
    <row r="651" spans="1:6" x14ac:dyDescent="0.25">
      <c r="A651" s="18" t="str">
        <f>HYPERLINK("https://www.3gpp.org/DynaReport/26510.htm","26.510")</f>
        <v>26.510</v>
      </c>
      <c r="B651" s="19" t="s">
        <v>17</v>
      </c>
      <c r="C651" s="19" t="s">
        <v>18</v>
      </c>
      <c r="D651" s="20" t="s">
        <v>19</v>
      </c>
      <c r="E651" s="19" t="s">
        <v>28</v>
      </c>
    </row>
    <row r="652" spans="1:6" x14ac:dyDescent="0.25">
      <c r="A652" s="18" t="str">
        <f>HYPERLINK("https://www.3gpp.org/DynaReport/26511.htm","26.511")</f>
        <v>26.511</v>
      </c>
      <c r="B652" s="19" t="s">
        <v>17</v>
      </c>
      <c r="C652" s="19" t="s">
        <v>18</v>
      </c>
      <c r="D652" s="20" t="s">
        <v>19</v>
      </c>
      <c r="E652" s="19" t="s">
        <v>28</v>
      </c>
    </row>
    <row r="653" spans="1:6" x14ac:dyDescent="0.25">
      <c r="A653" s="18" t="str">
        <f>HYPERLINK("https://www.3gpp.org/DynaReport/26512.htm","26.512")</f>
        <v>26.512</v>
      </c>
      <c r="B653" s="19" t="s">
        <v>40</v>
      </c>
      <c r="C653" s="19" t="s">
        <v>41</v>
      </c>
      <c r="D653" s="20" t="s">
        <v>19</v>
      </c>
      <c r="E653" s="19" t="s">
        <v>28</v>
      </c>
    </row>
    <row r="654" spans="1:6" x14ac:dyDescent="0.25">
      <c r="A654" s="18" t="str">
        <f>HYPERLINK("https://www.3gpp.org/DynaReport/26512.htm","26.512")</f>
        <v>26.512</v>
      </c>
      <c r="B654" s="19" t="s">
        <v>17</v>
      </c>
      <c r="C654" s="19" t="s">
        <v>18</v>
      </c>
      <c r="D654" s="20" t="s">
        <v>19</v>
      </c>
      <c r="E654" s="19" t="s">
        <v>28</v>
      </c>
    </row>
    <row r="655" spans="1:6" x14ac:dyDescent="0.25">
      <c r="A655" s="18" t="str">
        <f>HYPERLINK("https://www.3gpp.org/DynaReport/26517.htm","26.517")</f>
        <v>26.517</v>
      </c>
      <c r="B655" s="19" t="s">
        <v>38</v>
      </c>
      <c r="C655" s="19" t="s">
        <v>78</v>
      </c>
      <c r="D655" s="20" t="s">
        <v>19</v>
      </c>
      <c r="E655" s="19" t="s">
        <v>28</v>
      </c>
    </row>
    <row r="656" spans="1:6" x14ac:dyDescent="0.25">
      <c r="A656" s="18" t="str">
        <f>HYPERLINK("https://www.3gpp.org/DynaReport/26517.htm","26.517")</f>
        <v>26.517</v>
      </c>
      <c r="B656" s="19" t="s">
        <v>40</v>
      </c>
      <c r="C656" s="19" t="s">
        <v>71</v>
      </c>
      <c r="D656" s="20" t="s">
        <v>19</v>
      </c>
      <c r="E656" s="19" t="s">
        <v>28</v>
      </c>
    </row>
    <row r="657" spans="1:5" x14ac:dyDescent="0.25">
      <c r="A657" s="18" t="str">
        <f>HYPERLINK("https://www.3gpp.org/DynaReport/26517.htm","26.517")</f>
        <v>26.517</v>
      </c>
      <c r="B657" s="19" t="s">
        <v>17</v>
      </c>
      <c r="C657" s="19" t="s">
        <v>18</v>
      </c>
      <c r="D657" s="20" t="s">
        <v>19</v>
      </c>
      <c r="E657" s="19" t="s">
        <v>28</v>
      </c>
    </row>
    <row r="658" spans="1:5" x14ac:dyDescent="0.25">
      <c r="A658" s="18" t="str">
        <f>HYPERLINK("https://www.3gpp.org/DynaReport/26522.htm","26.522")</f>
        <v>26.522</v>
      </c>
      <c r="B658" s="19" t="s">
        <v>17</v>
      </c>
      <c r="C658" s="19" t="s">
        <v>42</v>
      </c>
      <c r="D658" s="20" t="s">
        <v>19</v>
      </c>
      <c r="E658" s="19" t="s">
        <v>28</v>
      </c>
    </row>
    <row r="659" spans="1:5" x14ac:dyDescent="0.25">
      <c r="A659" s="18" t="str">
        <f>HYPERLINK("https://www.3gpp.org/DynaReport/26531.htm","26.531")</f>
        <v>26.531</v>
      </c>
      <c r="B659" s="19" t="s">
        <v>17</v>
      </c>
      <c r="C659" s="19" t="s">
        <v>18</v>
      </c>
      <c r="D659" s="20" t="s">
        <v>19</v>
      </c>
      <c r="E659" s="19" t="s">
        <v>28</v>
      </c>
    </row>
    <row r="660" spans="1:5" x14ac:dyDescent="0.25">
      <c r="A660" s="18" t="str">
        <f>HYPERLINK("https://www.3gpp.org/DynaReport/26532.htm","26.532")</f>
        <v>26.532</v>
      </c>
      <c r="B660" s="19" t="s">
        <v>17</v>
      </c>
      <c r="C660" s="19" t="s">
        <v>18</v>
      </c>
      <c r="D660" s="20" t="s">
        <v>19</v>
      </c>
      <c r="E660" s="19" t="s">
        <v>28</v>
      </c>
    </row>
    <row r="661" spans="1:5" x14ac:dyDescent="0.25">
      <c r="A661" s="18" t="str">
        <f>HYPERLINK("https://www.3gpp.org/DynaReport/26567.htm","26.567")</f>
        <v>26.567</v>
      </c>
      <c r="B661" s="19" t="s">
        <v>17</v>
      </c>
      <c r="C661" s="19" t="s">
        <v>58</v>
      </c>
      <c r="D661" s="20" t="s">
        <v>19</v>
      </c>
      <c r="E661" s="19" t="s">
        <v>28</v>
      </c>
    </row>
    <row r="662" spans="1:5" x14ac:dyDescent="0.25">
      <c r="A662" s="18" t="str">
        <f>HYPERLINK("https://www.3gpp.org/DynaReport/26567.htm","26.567")</f>
        <v>26.567</v>
      </c>
      <c r="B662" s="19" t="s">
        <v>17</v>
      </c>
      <c r="C662" s="19" t="s">
        <v>18</v>
      </c>
      <c r="D662" s="20" t="s">
        <v>19</v>
      </c>
      <c r="E662" s="19" t="s">
        <v>28</v>
      </c>
    </row>
    <row r="663" spans="1:5" x14ac:dyDescent="0.25">
      <c r="A663" s="18" t="str">
        <f>HYPERLINK("https://www.3gpp.org/DynaReport/26801.htm","26.801")</f>
        <v>26.801</v>
      </c>
      <c r="B663" s="19" t="s">
        <v>17</v>
      </c>
      <c r="C663" s="19" t="s">
        <v>18</v>
      </c>
      <c r="D663" s="20" t="s">
        <v>19</v>
      </c>
      <c r="E663" s="19" t="s">
        <v>28</v>
      </c>
    </row>
    <row r="664" spans="1:5" x14ac:dyDescent="0.25">
      <c r="A664" s="18" t="str">
        <f>HYPERLINK("https://www.3gpp.org/DynaReport/26819.htm","26.819")</f>
        <v>26.819</v>
      </c>
      <c r="B664" s="19" t="s">
        <v>17</v>
      </c>
      <c r="C664" s="19" t="s">
        <v>18</v>
      </c>
      <c r="D664" s="20" t="s">
        <v>19</v>
      </c>
      <c r="E664" s="19" t="s">
        <v>28</v>
      </c>
    </row>
    <row r="665" spans="1:5" x14ac:dyDescent="0.25">
      <c r="A665" s="18" t="str">
        <f>HYPERLINK("https://www.3gpp.org/DynaReport/26819.htm","26.819")</f>
        <v>26.819</v>
      </c>
      <c r="B665" s="19" t="s">
        <v>17</v>
      </c>
      <c r="C665" s="19" t="s">
        <v>58</v>
      </c>
      <c r="D665" s="20" t="s">
        <v>19</v>
      </c>
      <c r="E665" s="19" t="s">
        <v>28</v>
      </c>
    </row>
    <row r="666" spans="1:5" x14ac:dyDescent="0.25">
      <c r="A666" s="18" t="str">
        <f>HYPERLINK("https://www.3gpp.org/DynaReport/26902.htm","26.902")</f>
        <v>26.902</v>
      </c>
      <c r="B666" s="19" t="s">
        <v>17</v>
      </c>
      <c r="C666" s="19" t="s">
        <v>18</v>
      </c>
      <c r="D666" s="20" t="s">
        <v>19</v>
      </c>
      <c r="E666" s="19" t="s">
        <v>28</v>
      </c>
    </row>
    <row r="667" spans="1:5" x14ac:dyDescent="0.25">
      <c r="A667" s="18" t="str">
        <f>HYPERLINK("https://www.3gpp.org/DynaReport/26903.htm","26.903")</f>
        <v>26.903</v>
      </c>
      <c r="B667" s="19" t="s">
        <v>17</v>
      </c>
      <c r="C667" s="19" t="s">
        <v>18</v>
      </c>
      <c r="D667" s="20" t="s">
        <v>19</v>
      </c>
      <c r="E667" s="19" t="s">
        <v>28</v>
      </c>
    </row>
    <row r="668" spans="1:5" x14ac:dyDescent="0.25">
      <c r="A668" s="18" t="str">
        <f>HYPERLINK("https://www.3gpp.org/DynaReport/26904.htm","26.904")</f>
        <v>26.904</v>
      </c>
      <c r="B668" s="19" t="s">
        <v>17</v>
      </c>
      <c r="C668" s="19" t="s">
        <v>18</v>
      </c>
      <c r="D668" s="20" t="s">
        <v>19</v>
      </c>
      <c r="E668" s="19" t="s">
        <v>28</v>
      </c>
    </row>
    <row r="669" spans="1:5" x14ac:dyDescent="0.25">
      <c r="A669" s="18" t="str">
        <f>HYPERLINK("https://www.3gpp.org/DynaReport/26905.htm","26.905")</f>
        <v>26.905</v>
      </c>
      <c r="B669" s="19" t="s">
        <v>17</v>
      </c>
      <c r="C669" s="19" t="s">
        <v>18</v>
      </c>
      <c r="D669" s="20" t="s">
        <v>19</v>
      </c>
      <c r="E669" s="19" t="s">
        <v>28</v>
      </c>
    </row>
    <row r="670" spans="1:5" x14ac:dyDescent="0.25">
      <c r="A670" s="18" t="str">
        <f>HYPERLINK("https://www.3gpp.org/DynaReport/26906.htm","26.906")</f>
        <v>26.906</v>
      </c>
      <c r="B670" s="19" t="s">
        <v>17</v>
      </c>
      <c r="C670" s="19" t="s">
        <v>18</v>
      </c>
      <c r="D670" s="20" t="s">
        <v>19</v>
      </c>
      <c r="E670" s="19" t="s">
        <v>28</v>
      </c>
    </row>
    <row r="671" spans="1:5" x14ac:dyDescent="0.25">
      <c r="A671" s="18" t="str">
        <f>HYPERLINK("https://www.3gpp.org/DynaReport/26907.htm","26.907")</f>
        <v>26.907</v>
      </c>
      <c r="B671" s="19" t="s">
        <v>17</v>
      </c>
      <c r="C671" s="19" t="s">
        <v>18</v>
      </c>
      <c r="D671" s="20" t="s">
        <v>19</v>
      </c>
      <c r="E671" s="19" t="s">
        <v>28</v>
      </c>
    </row>
    <row r="672" spans="1:5" x14ac:dyDescent="0.25">
      <c r="A672" s="18" t="str">
        <f>HYPERLINK("https://www.3gpp.org/DynaReport/26909.htm","26.909")</f>
        <v>26.909</v>
      </c>
      <c r="B672" s="19" t="s">
        <v>17</v>
      </c>
      <c r="C672" s="19" t="s">
        <v>18</v>
      </c>
      <c r="D672" s="20" t="s">
        <v>19</v>
      </c>
      <c r="E672" s="19" t="s">
        <v>28</v>
      </c>
    </row>
    <row r="673" spans="1:5" x14ac:dyDescent="0.25">
      <c r="A673" s="18" t="str">
        <f>HYPERLINK("https://www.3gpp.org/DynaReport/26910.htm","26.910")</f>
        <v>26.910</v>
      </c>
      <c r="B673" s="19" t="s">
        <v>17</v>
      </c>
      <c r="C673" s="19" t="s">
        <v>18</v>
      </c>
      <c r="D673" s="20" t="s">
        <v>19</v>
      </c>
      <c r="E673" s="19" t="s">
        <v>28</v>
      </c>
    </row>
    <row r="674" spans="1:5" x14ac:dyDescent="0.25">
      <c r="A674" s="18" t="str">
        <f>HYPERLINK("https://www.3gpp.org/DynaReport/26911.htm","26.911")</f>
        <v>26.911</v>
      </c>
      <c r="B674" s="19" t="s">
        <v>17</v>
      </c>
      <c r="C674" s="19" t="s">
        <v>18</v>
      </c>
      <c r="D674" s="20" t="s">
        <v>19</v>
      </c>
      <c r="E674" s="19" t="s">
        <v>28</v>
      </c>
    </row>
    <row r="675" spans="1:5" x14ac:dyDescent="0.25">
      <c r="A675" s="18" t="str">
        <f>HYPERLINK("https://www.3gpp.org/DynaReport/26914.htm","26.914")</f>
        <v>26.914</v>
      </c>
      <c r="B675" s="19" t="s">
        <v>17</v>
      </c>
      <c r="C675" s="19" t="s">
        <v>18</v>
      </c>
      <c r="D675" s="20" t="s">
        <v>19</v>
      </c>
      <c r="E675" s="19" t="s">
        <v>28</v>
      </c>
    </row>
    <row r="676" spans="1:5" x14ac:dyDescent="0.25">
      <c r="A676" s="18" t="str">
        <f>HYPERLINK("https://www.3gpp.org/DynaReport/26917.htm","26.917")</f>
        <v>26.917</v>
      </c>
      <c r="B676" s="19" t="s">
        <v>17</v>
      </c>
      <c r="C676" s="19" t="s">
        <v>18</v>
      </c>
      <c r="D676" s="20" t="s">
        <v>19</v>
      </c>
      <c r="E676" s="19" t="s">
        <v>28</v>
      </c>
    </row>
    <row r="677" spans="1:5" x14ac:dyDescent="0.25">
      <c r="A677" s="18" t="str">
        <f>HYPERLINK("https://www.3gpp.org/DynaReport/26918.htm","26.918")</f>
        <v>26.918</v>
      </c>
      <c r="B677" s="19" t="s">
        <v>17</v>
      </c>
      <c r="C677" s="19" t="s">
        <v>18</v>
      </c>
      <c r="D677" s="20" t="s">
        <v>19</v>
      </c>
      <c r="E677" s="19" t="s">
        <v>28</v>
      </c>
    </row>
    <row r="678" spans="1:5" x14ac:dyDescent="0.25">
      <c r="A678" s="18" t="str">
        <f>HYPERLINK("https://www.3gpp.org/DynaReport/26919.htm","26.919")</f>
        <v>26.919</v>
      </c>
      <c r="B678" s="19" t="s">
        <v>17</v>
      </c>
      <c r="C678" s="19" t="s">
        <v>18</v>
      </c>
      <c r="D678" s="20" t="s">
        <v>19</v>
      </c>
      <c r="E678" s="19" t="s">
        <v>28</v>
      </c>
    </row>
    <row r="679" spans="1:5" x14ac:dyDescent="0.25">
      <c r="A679" s="18" t="str">
        <f>HYPERLINK("https://www.3gpp.org/DynaReport/26921.htm","26.921")</f>
        <v>26.921</v>
      </c>
      <c r="B679" s="19" t="s">
        <v>17</v>
      </c>
      <c r="C679" s="19" t="s">
        <v>18</v>
      </c>
      <c r="D679" s="20" t="s">
        <v>19</v>
      </c>
      <c r="E679" s="19" t="s">
        <v>28</v>
      </c>
    </row>
    <row r="680" spans="1:5" x14ac:dyDescent="0.25">
      <c r="A680" s="18" t="str">
        <f>HYPERLINK("https://www.3gpp.org/DynaReport/26922.htm","26.922")</f>
        <v>26.922</v>
      </c>
      <c r="B680" s="19" t="s">
        <v>17</v>
      </c>
      <c r="C680" s="19" t="s">
        <v>18</v>
      </c>
      <c r="D680" s="20" t="s">
        <v>19</v>
      </c>
      <c r="E680" s="19" t="s">
        <v>28</v>
      </c>
    </row>
    <row r="681" spans="1:5" x14ac:dyDescent="0.25">
      <c r="A681" s="18" t="str">
        <f>HYPERLINK("https://www.3gpp.org/DynaReport/26923.htm","26.923")</f>
        <v>26.923</v>
      </c>
      <c r="B681" s="19" t="s">
        <v>17</v>
      </c>
      <c r="C681" s="19" t="s">
        <v>18</v>
      </c>
      <c r="D681" s="20" t="s">
        <v>19</v>
      </c>
      <c r="E681" s="19" t="s">
        <v>28</v>
      </c>
    </row>
    <row r="682" spans="1:5" x14ac:dyDescent="0.25">
      <c r="A682" s="18" t="str">
        <f>HYPERLINK("https://www.3gpp.org/DynaReport/26924.htm","26.924")</f>
        <v>26.924</v>
      </c>
      <c r="B682" s="19" t="s">
        <v>17</v>
      </c>
      <c r="C682" s="19" t="s">
        <v>18</v>
      </c>
      <c r="D682" s="20" t="s">
        <v>19</v>
      </c>
      <c r="E682" s="19" t="s">
        <v>28</v>
      </c>
    </row>
    <row r="683" spans="1:5" x14ac:dyDescent="0.25">
      <c r="A683" s="18" t="str">
        <f>HYPERLINK("https://www.3gpp.org/DynaReport/26928.htm","26.928")</f>
        <v>26.928</v>
      </c>
      <c r="B683" s="19" t="s">
        <v>17</v>
      </c>
      <c r="C683" s="19" t="s">
        <v>18</v>
      </c>
      <c r="D683" s="20" t="s">
        <v>19</v>
      </c>
      <c r="E683" s="19" t="s">
        <v>28</v>
      </c>
    </row>
    <row r="684" spans="1:5" x14ac:dyDescent="0.25">
      <c r="A684" s="18" t="str">
        <f>HYPERLINK("https://www.3gpp.org/DynaReport/26929.htm","26.929")</f>
        <v>26.929</v>
      </c>
      <c r="B684" s="19" t="s">
        <v>17</v>
      </c>
      <c r="C684" s="19" t="s">
        <v>18</v>
      </c>
      <c r="D684" s="20" t="s">
        <v>19</v>
      </c>
      <c r="E684" s="19" t="s">
        <v>28</v>
      </c>
    </row>
    <row r="685" spans="1:5" x14ac:dyDescent="0.25">
      <c r="A685" s="18" t="str">
        <f>HYPERLINK("https://www.3gpp.org/DynaReport/26930.htm","26.930")</f>
        <v>26.930</v>
      </c>
      <c r="B685" s="19" t="s">
        <v>17</v>
      </c>
      <c r="C685" s="19" t="s">
        <v>18</v>
      </c>
      <c r="D685" s="20" t="s">
        <v>19</v>
      </c>
      <c r="E685" s="19" t="s">
        <v>28</v>
      </c>
    </row>
    <row r="686" spans="1:5" x14ac:dyDescent="0.25">
      <c r="A686" s="18" t="str">
        <f>HYPERLINK("https://www.3gpp.org/DynaReport/26931.htm","26.931")</f>
        <v>26.931</v>
      </c>
      <c r="B686" s="19" t="s">
        <v>17</v>
      </c>
      <c r="C686" s="19" t="s">
        <v>18</v>
      </c>
      <c r="D686" s="20" t="s">
        <v>19</v>
      </c>
      <c r="E686" s="19" t="s">
        <v>28</v>
      </c>
    </row>
    <row r="687" spans="1:5" x14ac:dyDescent="0.25">
      <c r="A687" s="18" t="str">
        <f>HYPERLINK("https://www.3gpp.org/DynaReport/26935.htm","26.935")</f>
        <v>26.935</v>
      </c>
      <c r="B687" s="19" t="s">
        <v>17</v>
      </c>
      <c r="C687" s="19" t="s">
        <v>18</v>
      </c>
      <c r="D687" s="20" t="s">
        <v>19</v>
      </c>
      <c r="E687" s="19" t="s">
        <v>28</v>
      </c>
    </row>
    <row r="688" spans="1:5" x14ac:dyDescent="0.25">
      <c r="A688" s="18" t="str">
        <f>HYPERLINK("https://www.3gpp.org/DynaReport/26936.htm","26.936")</f>
        <v>26.936</v>
      </c>
      <c r="B688" s="19" t="s">
        <v>17</v>
      </c>
      <c r="C688" s="19" t="s">
        <v>18</v>
      </c>
      <c r="D688" s="20" t="s">
        <v>19</v>
      </c>
      <c r="E688" s="19" t="s">
        <v>28</v>
      </c>
    </row>
    <row r="689" spans="1:5" x14ac:dyDescent="0.25">
      <c r="A689" s="18" t="str">
        <f>HYPERLINK("https://www.3gpp.org/DynaReport/26937.htm","26.937")</f>
        <v>26.937</v>
      </c>
      <c r="B689" s="19" t="s">
        <v>17</v>
      </c>
      <c r="C689" s="19" t="s">
        <v>18</v>
      </c>
      <c r="D689" s="20" t="s">
        <v>19</v>
      </c>
      <c r="E689" s="19" t="s">
        <v>28</v>
      </c>
    </row>
    <row r="690" spans="1:5" x14ac:dyDescent="0.25">
      <c r="A690" s="18" t="str">
        <f>HYPERLINK("https://www.3gpp.org/DynaReport/26938.htm","26.938")</f>
        <v>26.938</v>
      </c>
      <c r="B690" s="19" t="s">
        <v>17</v>
      </c>
      <c r="C690" s="19" t="s">
        <v>18</v>
      </c>
      <c r="D690" s="20" t="s">
        <v>19</v>
      </c>
      <c r="E690" s="19" t="s">
        <v>28</v>
      </c>
    </row>
    <row r="691" spans="1:5" x14ac:dyDescent="0.25">
      <c r="A691" s="18" t="str">
        <f>HYPERLINK("https://www.3gpp.org/DynaReport/26939.htm","26.939")</f>
        <v>26.939</v>
      </c>
      <c r="B691" s="19" t="s">
        <v>17</v>
      </c>
      <c r="C691" s="19" t="s">
        <v>18</v>
      </c>
      <c r="D691" s="20" t="s">
        <v>19</v>
      </c>
      <c r="E691" s="19" t="s">
        <v>28</v>
      </c>
    </row>
    <row r="692" spans="1:5" x14ac:dyDescent="0.25">
      <c r="A692" s="18" t="str">
        <f>HYPERLINK("https://www.3gpp.org/DynaReport/26943.htm","26.943")</f>
        <v>26.943</v>
      </c>
      <c r="B692" s="19" t="s">
        <v>17</v>
      </c>
      <c r="C692" s="19" t="s">
        <v>18</v>
      </c>
      <c r="D692" s="20" t="s">
        <v>19</v>
      </c>
      <c r="E692" s="19" t="s">
        <v>28</v>
      </c>
    </row>
    <row r="693" spans="1:5" x14ac:dyDescent="0.25">
      <c r="A693" s="18" t="str">
        <f>HYPERLINK("https://www.3gpp.org/DynaReport/26944.htm","26.944")</f>
        <v>26.944</v>
      </c>
      <c r="B693" s="19" t="s">
        <v>17</v>
      </c>
      <c r="C693" s="19" t="s">
        <v>18</v>
      </c>
      <c r="D693" s="20" t="s">
        <v>19</v>
      </c>
      <c r="E693" s="19" t="s">
        <v>28</v>
      </c>
    </row>
    <row r="694" spans="1:5" x14ac:dyDescent="0.25">
      <c r="A694" s="18" t="str">
        <f>HYPERLINK("https://www.3gpp.org/DynaReport/26946.htm","26.946")</f>
        <v>26.946</v>
      </c>
      <c r="B694" s="19" t="s">
        <v>17</v>
      </c>
      <c r="C694" s="19" t="s">
        <v>18</v>
      </c>
      <c r="D694" s="20" t="s">
        <v>19</v>
      </c>
      <c r="E694" s="19" t="s">
        <v>28</v>
      </c>
    </row>
    <row r="695" spans="1:5" x14ac:dyDescent="0.25">
      <c r="A695" s="18" t="str">
        <f>HYPERLINK("https://www.3gpp.org/DynaReport/26947.htm","26.947")</f>
        <v>26.947</v>
      </c>
      <c r="B695" s="19" t="s">
        <v>17</v>
      </c>
      <c r="C695" s="19" t="s">
        <v>18</v>
      </c>
      <c r="D695" s="20" t="s">
        <v>19</v>
      </c>
      <c r="E695" s="19" t="s">
        <v>28</v>
      </c>
    </row>
    <row r="696" spans="1:5" x14ac:dyDescent="0.25">
      <c r="A696" s="18" t="str">
        <f>HYPERLINK("https://www.3gpp.org/DynaReport/26948.htm","26.948")</f>
        <v>26.948</v>
      </c>
      <c r="B696" s="19" t="s">
        <v>17</v>
      </c>
      <c r="C696" s="19" t="s">
        <v>18</v>
      </c>
      <c r="D696" s="20" t="s">
        <v>19</v>
      </c>
      <c r="E696" s="19" t="s">
        <v>28</v>
      </c>
    </row>
    <row r="697" spans="1:5" x14ac:dyDescent="0.25">
      <c r="A697" s="18" t="str">
        <f>HYPERLINK("https://www.3gpp.org/DynaReport/26949.htm","26.949")</f>
        <v>26.949</v>
      </c>
      <c r="B697" s="19" t="s">
        <v>17</v>
      </c>
      <c r="C697" s="19" t="s">
        <v>18</v>
      </c>
      <c r="D697" s="20" t="s">
        <v>19</v>
      </c>
      <c r="E697" s="19" t="s">
        <v>28</v>
      </c>
    </row>
    <row r="698" spans="1:5" x14ac:dyDescent="0.25">
      <c r="A698" s="18" t="str">
        <f>HYPERLINK("https://www.3gpp.org/DynaReport/26950.htm","26.950")</f>
        <v>26.950</v>
      </c>
      <c r="B698" s="19" t="s">
        <v>17</v>
      </c>
      <c r="C698" s="19" t="s">
        <v>18</v>
      </c>
      <c r="D698" s="20" t="s">
        <v>19</v>
      </c>
      <c r="E698" s="19" t="s">
        <v>28</v>
      </c>
    </row>
    <row r="699" spans="1:5" x14ac:dyDescent="0.25">
      <c r="A699" s="18" t="str">
        <f>HYPERLINK("https://www.3gpp.org/DynaReport/26952.htm","26.952")</f>
        <v>26.952</v>
      </c>
      <c r="B699" s="19" t="s">
        <v>17</v>
      </c>
      <c r="C699" s="19" t="s">
        <v>18</v>
      </c>
      <c r="D699" s="20" t="s">
        <v>19</v>
      </c>
      <c r="E699" s="19" t="s">
        <v>28</v>
      </c>
    </row>
    <row r="700" spans="1:5" x14ac:dyDescent="0.25">
      <c r="A700" s="18" t="str">
        <f>HYPERLINK("https://www.3gpp.org/DynaReport/26953.htm","26.953")</f>
        <v>26.953</v>
      </c>
      <c r="B700" s="19" t="s">
        <v>17</v>
      </c>
      <c r="C700" s="19" t="s">
        <v>18</v>
      </c>
      <c r="D700" s="20" t="s">
        <v>19</v>
      </c>
      <c r="E700" s="19" t="s">
        <v>28</v>
      </c>
    </row>
    <row r="701" spans="1:5" x14ac:dyDescent="0.25">
      <c r="A701" s="18" t="str">
        <f>HYPERLINK("https://www.3gpp.org/DynaReport/26954.htm","26.954")</f>
        <v>26.954</v>
      </c>
      <c r="B701" s="19" t="s">
        <v>17</v>
      </c>
      <c r="C701" s="19" t="s">
        <v>18</v>
      </c>
      <c r="D701" s="20" t="s">
        <v>19</v>
      </c>
      <c r="E701" s="19" t="s">
        <v>28</v>
      </c>
    </row>
    <row r="702" spans="1:5" x14ac:dyDescent="0.25">
      <c r="A702" s="18" t="str">
        <f>HYPERLINK("https://www.3gpp.org/DynaReport/26955.htm","26.955")</f>
        <v>26.955</v>
      </c>
      <c r="B702" s="19" t="s">
        <v>17</v>
      </c>
      <c r="C702" s="19" t="s">
        <v>18</v>
      </c>
      <c r="D702" s="20" t="s">
        <v>19</v>
      </c>
      <c r="E702" s="19" t="s">
        <v>28</v>
      </c>
    </row>
    <row r="703" spans="1:5" x14ac:dyDescent="0.25">
      <c r="A703" s="18" t="str">
        <f>HYPERLINK("https://www.3gpp.org/DynaReport/26956.htm","26.956")</f>
        <v>26.956</v>
      </c>
      <c r="B703" s="19" t="s">
        <v>17</v>
      </c>
      <c r="C703" s="19" t="s">
        <v>18</v>
      </c>
      <c r="D703" s="20" t="s">
        <v>19</v>
      </c>
      <c r="E703" s="19" t="s">
        <v>28</v>
      </c>
    </row>
    <row r="704" spans="1:5" x14ac:dyDescent="0.25">
      <c r="A704" s="18" t="str">
        <f>HYPERLINK("https://www.3gpp.org/DynaReport/26956.htm","26.956")</f>
        <v>26.956</v>
      </c>
      <c r="B704" s="19" t="s">
        <v>17</v>
      </c>
      <c r="C704" s="19" t="s">
        <v>79</v>
      </c>
      <c r="D704" s="20" t="s">
        <v>19</v>
      </c>
      <c r="E704" s="19" t="s">
        <v>28</v>
      </c>
    </row>
    <row r="705" spans="1:5" x14ac:dyDescent="0.25">
      <c r="A705" s="18" t="str">
        <f>HYPERLINK("https://www.3gpp.org/DynaReport/26956.htm","26.956")</f>
        <v>26.956</v>
      </c>
      <c r="B705" s="19" t="s">
        <v>17</v>
      </c>
      <c r="C705" s="19" t="s">
        <v>58</v>
      </c>
      <c r="D705" s="20" t="s">
        <v>19</v>
      </c>
      <c r="E705" s="19" t="s">
        <v>28</v>
      </c>
    </row>
    <row r="706" spans="1:5" x14ac:dyDescent="0.25">
      <c r="A706" s="18" t="str">
        <f>HYPERLINK("https://www.3gpp.org/DynaReport/26957.htm","26.957")</f>
        <v>26.957</v>
      </c>
      <c r="B706" s="19" t="s">
        <v>17</v>
      </c>
      <c r="C706" s="19" t="s">
        <v>18</v>
      </c>
      <c r="D706" s="20" t="s">
        <v>19</v>
      </c>
      <c r="E706" s="19" t="s">
        <v>28</v>
      </c>
    </row>
    <row r="707" spans="1:5" x14ac:dyDescent="0.25">
      <c r="A707" s="18" t="str">
        <f>HYPERLINK("https://www.3gpp.org/DynaReport/26959.htm","26.959")</f>
        <v>26.959</v>
      </c>
      <c r="B707" s="19" t="s">
        <v>17</v>
      </c>
      <c r="C707" s="19" t="s">
        <v>18</v>
      </c>
      <c r="D707" s="20" t="s">
        <v>19</v>
      </c>
      <c r="E707" s="19" t="s">
        <v>28</v>
      </c>
    </row>
    <row r="708" spans="1:5" x14ac:dyDescent="0.25">
      <c r="A708" s="18" t="str">
        <f>HYPERLINK("https://www.3gpp.org/DynaReport/26962.htm","26.962")</f>
        <v>26.962</v>
      </c>
      <c r="B708" s="19" t="s">
        <v>17</v>
      </c>
      <c r="C708" s="19" t="s">
        <v>18</v>
      </c>
      <c r="D708" s="20" t="s">
        <v>19</v>
      </c>
      <c r="E708" s="19" t="s">
        <v>28</v>
      </c>
    </row>
    <row r="709" spans="1:5" x14ac:dyDescent="0.25">
      <c r="A709" s="18" t="str">
        <f>HYPERLINK("https://www.3gpp.org/DynaReport/26966.htm","26.966")</f>
        <v>26.966</v>
      </c>
      <c r="B709" s="19" t="s">
        <v>17</v>
      </c>
      <c r="C709" s="19" t="s">
        <v>18</v>
      </c>
      <c r="D709" s="20" t="s">
        <v>19</v>
      </c>
      <c r="E709" s="19" t="s">
        <v>28</v>
      </c>
    </row>
    <row r="710" spans="1:5" x14ac:dyDescent="0.25">
      <c r="A710" s="18" t="str">
        <f>HYPERLINK("https://www.3gpp.org/DynaReport/26967.htm","26.967")</f>
        <v>26.967</v>
      </c>
      <c r="B710" s="19" t="s">
        <v>17</v>
      </c>
      <c r="C710" s="19" t="s">
        <v>18</v>
      </c>
      <c r="D710" s="20" t="s">
        <v>19</v>
      </c>
      <c r="E710" s="19" t="s">
        <v>28</v>
      </c>
    </row>
    <row r="711" spans="1:5" x14ac:dyDescent="0.25">
      <c r="A711" s="18" t="str">
        <f>HYPERLINK("https://www.3gpp.org/DynaReport/26969.htm","26.969")</f>
        <v>26.969</v>
      </c>
      <c r="B711" s="19" t="s">
        <v>17</v>
      </c>
      <c r="C711" s="19" t="s">
        <v>18</v>
      </c>
      <c r="D711" s="20" t="s">
        <v>19</v>
      </c>
      <c r="E711" s="19" t="s">
        <v>28</v>
      </c>
    </row>
    <row r="712" spans="1:5" x14ac:dyDescent="0.25">
      <c r="A712" s="18" t="str">
        <f>HYPERLINK("https://www.3gpp.org/DynaReport/26973.htm","26.973")</f>
        <v>26.973</v>
      </c>
      <c r="B712" s="19" t="s">
        <v>17</v>
      </c>
      <c r="C712" s="19" t="s">
        <v>18</v>
      </c>
      <c r="D712" s="20" t="s">
        <v>19</v>
      </c>
      <c r="E712" s="19" t="s">
        <v>28</v>
      </c>
    </row>
    <row r="713" spans="1:5" x14ac:dyDescent="0.25">
      <c r="A713" s="18" t="str">
        <f>HYPERLINK("https://www.3gpp.org/DynaReport/26975.htm","26.975")</f>
        <v>26.975</v>
      </c>
      <c r="B713" s="19" t="s">
        <v>17</v>
      </c>
      <c r="C713" s="19" t="s">
        <v>18</v>
      </c>
      <c r="D713" s="20" t="s">
        <v>19</v>
      </c>
      <c r="E713" s="19" t="s">
        <v>28</v>
      </c>
    </row>
    <row r="714" spans="1:5" x14ac:dyDescent="0.25">
      <c r="A714" s="18" t="str">
        <f>HYPERLINK("https://www.3gpp.org/DynaReport/26976.htm","26.976")</f>
        <v>26.976</v>
      </c>
      <c r="B714" s="19" t="s">
        <v>17</v>
      </c>
      <c r="C714" s="19" t="s">
        <v>18</v>
      </c>
      <c r="D714" s="20" t="s">
        <v>19</v>
      </c>
      <c r="E714" s="19" t="s">
        <v>28</v>
      </c>
    </row>
    <row r="715" spans="1:5" x14ac:dyDescent="0.25">
      <c r="A715" s="18" t="str">
        <f>HYPERLINK("https://www.3gpp.org/DynaReport/26978.htm","26.978")</f>
        <v>26.978</v>
      </c>
      <c r="B715" s="19" t="s">
        <v>17</v>
      </c>
      <c r="C715" s="19" t="s">
        <v>18</v>
      </c>
      <c r="D715" s="20" t="s">
        <v>19</v>
      </c>
      <c r="E715" s="19" t="s">
        <v>28</v>
      </c>
    </row>
    <row r="716" spans="1:5" x14ac:dyDescent="0.25">
      <c r="A716" s="18" t="str">
        <f>HYPERLINK("https://www.3gpp.org/DynaReport/26980.htm","26.980")</f>
        <v>26.980</v>
      </c>
      <c r="B716" s="19" t="s">
        <v>17</v>
      </c>
      <c r="C716" s="19" t="s">
        <v>18</v>
      </c>
      <c r="D716" s="20" t="s">
        <v>19</v>
      </c>
      <c r="E716" s="19" t="s">
        <v>28</v>
      </c>
    </row>
    <row r="717" spans="1:5" x14ac:dyDescent="0.25">
      <c r="A717" s="18" t="str">
        <f>HYPERLINK("https://www.3gpp.org/DynaReport/26981.htm","26.981")</f>
        <v>26.981</v>
      </c>
      <c r="B717" s="19" t="s">
        <v>17</v>
      </c>
      <c r="C717" s="19" t="s">
        <v>18</v>
      </c>
      <c r="D717" s="20" t="s">
        <v>19</v>
      </c>
      <c r="E717" s="19" t="s">
        <v>28</v>
      </c>
    </row>
    <row r="718" spans="1:5" x14ac:dyDescent="0.25">
      <c r="A718" s="18" t="str">
        <f>HYPERLINK("https://www.3gpp.org/DynaReport/26982.htm","26.982")</f>
        <v>26.982</v>
      </c>
      <c r="B718" s="19" t="s">
        <v>17</v>
      </c>
      <c r="C718" s="19" t="s">
        <v>18</v>
      </c>
      <c r="D718" s="20" t="s">
        <v>19</v>
      </c>
      <c r="E718" s="19" t="s">
        <v>28</v>
      </c>
    </row>
    <row r="719" spans="1:5" x14ac:dyDescent="0.25">
      <c r="A719" s="18" t="str">
        <f>HYPERLINK("https://www.3gpp.org/DynaReport/26985.htm","26.985")</f>
        <v>26.985</v>
      </c>
      <c r="B719" s="19" t="s">
        <v>17</v>
      </c>
      <c r="C719" s="19" t="s">
        <v>18</v>
      </c>
      <c r="D719" s="20" t="s">
        <v>19</v>
      </c>
      <c r="E719" s="19" t="s">
        <v>28</v>
      </c>
    </row>
    <row r="720" spans="1:5" x14ac:dyDescent="0.25">
      <c r="A720" s="18" t="str">
        <f>HYPERLINK("https://www.3gpp.org/DynaReport/26989.htm","26.989")</f>
        <v>26.989</v>
      </c>
      <c r="B720" s="19" t="s">
        <v>17</v>
      </c>
      <c r="C720" s="19" t="s">
        <v>18</v>
      </c>
      <c r="D720" s="20" t="s">
        <v>19</v>
      </c>
      <c r="E720" s="19" t="s">
        <v>28</v>
      </c>
    </row>
    <row r="721" spans="1:5" x14ac:dyDescent="0.25">
      <c r="A721" s="18" t="str">
        <f>HYPERLINK("https://www.3gpp.org/DynaReport/26996.htm","26.996")</f>
        <v>26.996</v>
      </c>
      <c r="B721" s="19" t="s">
        <v>17</v>
      </c>
      <c r="C721" s="19" t="s">
        <v>18</v>
      </c>
      <c r="D721" s="20" t="s">
        <v>19</v>
      </c>
      <c r="E721" s="19" t="s">
        <v>28</v>
      </c>
    </row>
    <row r="722" spans="1:5" x14ac:dyDescent="0.25">
      <c r="A722" s="18" t="str">
        <f>HYPERLINK("https://www.3gpp.org/DynaReport/26997.htm","26.997")</f>
        <v>26.997</v>
      </c>
      <c r="B722" s="19" t="s">
        <v>17</v>
      </c>
      <c r="C722" s="19" t="s">
        <v>18</v>
      </c>
      <c r="D722" s="20" t="s">
        <v>19</v>
      </c>
      <c r="E722" s="19" t="s">
        <v>28</v>
      </c>
    </row>
    <row r="723" spans="1:5" x14ac:dyDescent="0.25">
      <c r="A723" s="18" t="str">
        <f>HYPERLINK("https://www.3gpp.org/DynaReport/26998.htm","26.998")</f>
        <v>26.998</v>
      </c>
      <c r="B723" s="19" t="s">
        <v>17</v>
      </c>
      <c r="C723" s="19" t="s">
        <v>18</v>
      </c>
      <c r="D723" s="20" t="s">
        <v>19</v>
      </c>
      <c r="E723" s="19" t="s">
        <v>28</v>
      </c>
    </row>
    <row r="724" spans="1:5" x14ac:dyDescent="0.25">
      <c r="A724" s="18" t="str">
        <f>HYPERLINK("https://www.3gpp.org/DynaReport/26999.htm","26.999")</f>
        <v>26.999</v>
      </c>
      <c r="B724" s="19" t="s">
        <v>17</v>
      </c>
      <c r="C724" s="19" t="s">
        <v>18</v>
      </c>
      <c r="D724" s="20" t="s">
        <v>19</v>
      </c>
      <c r="E724" s="19" t="s">
        <v>28</v>
      </c>
    </row>
    <row r="725" spans="1:5" x14ac:dyDescent="0.25">
      <c r="A725" s="18" t="str">
        <f>HYPERLINK("https://www.3gpp.org/DynaReport/27001.htm","27.001")</f>
        <v>27.001</v>
      </c>
      <c r="B725" s="19" t="s">
        <v>17</v>
      </c>
      <c r="C725" s="19" t="s">
        <v>18</v>
      </c>
      <c r="D725" s="20" t="s">
        <v>19</v>
      </c>
      <c r="E725" s="19" t="s">
        <v>43</v>
      </c>
    </row>
    <row r="726" spans="1:5" x14ac:dyDescent="0.25">
      <c r="A726" s="18" t="str">
        <f>HYPERLINK("https://www.3gpp.org/DynaReport/27002.htm","27.002")</f>
        <v>27.002</v>
      </c>
      <c r="B726" s="19" t="s">
        <v>17</v>
      </c>
      <c r="C726" s="19" t="s">
        <v>18</v>
      </c>
      <c r="D726" s="20" t="s">
        <v>19</v>
      </c>
      <c r="E726" s="19" t="s">
        <v>43</v>
      </c>
    </row>
    <row r="727" spans="1:5" x14ac:dyDescent="0.25">
      <c r="A727" s="18" t="str">
        <f>HYPERLINK("https://www.3gpp.org/DynaReport/27003.htm","27.003")</f>
        <v>27.003</v>
      </c>
      <c r="B727" s="19" t="s">
        <v>17</v>
      </c>
      <c r="C727" s="19" t="s">
        <v>18</v>
      </c>
      <c r="D727" s="20" t="s">
        <v>19</v>
      </c>
      <c r="E727" s="19" t="s">
        <v>43</v>
      </c>
    </row>
    <row r="728" spans="1:5" x14ac:dyDescent="0.25">
      <c r="A728" s="18" t="str">
        <f>HYPERLINK("https://www.3gpp.org/DynaReport/27005.htm","27.005")</f>
        <v>27.005</v>
      </c>
      <c r="B728" s="19" t="s">
        <v>17</v>
      </c>
      <c r="C728" s="19" t="s">
        <v>18</v>
      </c>
      <c r="D728" s="20" t="s">
        <v>19</v>
      </c>
      <c r="E728" s="19" t="s">
        <v>37</v>
      </c>
    </row>
    <row r="729" spans="1:5" x14ac:dyDescent="0.25">
      <c r="A729" s="18" t="str">
        <f>HYPERLINK("https://www.3gpp.org/DynaReport/27007.htm","27.007")</f>
        <v>27.007</v>
      </c>
      <c r="B729" s="19" t="s">
        <v>17</v>
      </c>
      <c r="C729" s="19" t="s">
        <v>34</v>
      </c>
      <c r="D729" s="20" t="s">
        <v>35</v>
      </c>
      <c r="E729" s="19" t="s">
        <v>37</v>
      </c>
    </row>
    <row r="730" spans="1:5" x14ac:dyDescent="0.25">
      <c r="A730" s="18" t="str">
        <f>HYPERLINK("https://www.3gpp.org/DynaReport/27010.htm","27.010")</f>
        <v>27.010</v>
      </c>
      <c r="B730" s="19" t="s">
        <v>17</v>
      </c>
      <c r="C730" s="19" t="s">
        <v>18</v>
      </c>
      <c r="D730" s="20" t="s">
        <v>19</v>
      </c>
      <c r="E730" s="19" t="s">
        <v>43</v>
      </c>
    </row>
    <row r="731" spans="1:5" x14ac:dyDescent="0.25">
      <c r="A731" s="18" t="str">
        <f>HYPERLINK("https://www.3gpp.org/DynaReport/27060.htm","27.060")</f>
        <v>27.060</v>
      </c>
      <c r="B731" s="19" t="s">
        <v>17</v>
      </c>
      <c r="C731" s="19" t="s">
        <v>18</v>
      </c>
      <c r="D731" s="20" t="s">
        <v>19</v>
      </c>
      <c r="E731" s="19" t="s">
        <v>43</v>
      </c>
    </row>
    <row r="732" spans="1:5" x14ac:dyDescent="0.25">
      <c r="A732" s="18" t="str">
        <f>HYPERLINK("https://www.3gpp.org/DynaReport/28062.htm","28.062")</f>
        <v>28.062</v>
      </c>
      <c r="B732" s="19" t="s">
        <v>17</v>
      </c>
      <c r="C732" s="19" t="s">
        <v>18</v>
      </c>
      <c r="D732" s="20" t="s">
        <v>19</v>
      </c>
      <c r="E732" s="19" t="s">
        <v>28</v>
      </c>
    </row>
    <row r="733" spans="1:5" x14ac:dyDescent="0.25">
      <c r="A733" s="18" t="str">
        <f>HYPERLINK("https://www.3gpp.org/DynaReport/28100.htm","28.100")</f>
        <v>28.100</v>
      </c>
      <c r="B733" s="19" t="s">
        <v>17</v>
      </c>
      <c r="C733" s="19" t="s">
        <v>18</v>
      </c>
      <c r="D733" s="20" t="s">
        <v>19</v>
      </c>
      <c r="E733" s="19" t="s">
        <v>80</v>
      </c>
    </row>
    <row r="734" spans="1:5" x14ac:dyDescent="0.25">
      <c r="A734" s="18" t="str">
        <f>HYPERLINK("https://www.3gpp.org/DynaReport/28104.htm","28.104")</f>
        <v>28.104</v>
      </c>
      <c r="B734" s="19" t="s">
        <v>17</v>
      </c>
      <c r="C734" s="19" t="s">
        <v>53</v>
      </c>
      <c r="D734" s="20" t="s">
        <v>19</v>
      </c>
      <c r="E734" s="19" t="s">
        <v>80</v>
      </c>
    </row>
    <row r="735" spans="1:5" x14ac:dyDescent="0.25">
      <c r="A735" s="18" t="str">
        <f>HYPERLINK("https://www.3gpp.org/DynaReport/28105.htm","28.105")</f>
        <v>28.105</v>
      </c>
      <c r="B735" s="19" t="s">
        <v>40</v>
      </c>
      <c r="C735" s="19" t="s">
        <v>69</v>
      </c>
      <c r="D735" s="20" t="s">
        <v>19</v>
      </c>
      <c r="E735" s="19" t="s">
        <v>80</v>
      </c>
    </row>
    <row r="736" spans="1:5" x14ac:dyDescent="0.25">
      <c r="A736" s="18" t="str">
        <f>HYPERLINK("https://www.3gpp.org/DynaReport/28105.htm","28.105")</f>
        <v>28.105</v>
      </c>
      <c r="B736" s="19" t="s">
        <v>17</v>
      </c>
      <c r="C736" s="19" t="s">
        <v>53</v>
      </c>
      <c r="D736" s="20" t="s">
        <v>19</v>
      </c>
      <c r="E736" s="19" t="s">
        <v>80</v>
      </c>
    </row>
    <row r="737" spans="1:5" x14ac:dyDescent="0.25">
      <c r="A737" s="18" t="str">
        <f>HYPERLINK("https://www.3gpp.org/DynaReport/28111.htm","28.111")</f>
        <v>28.111</v>
      </c>
      <c r="B737" s="19" t="s">
        <v>40</v>
      </c>
      <c r="C737" s="19" t="s">
        <v>77</v>
      </c>
      <c r="D737" s="20" t="s">
        <v>19</v>
      </c>
      <c r="E737" s="19" t="s">
        <v>80</v>
      </c>
    </row>
    <row r="738" spans="1:5" x14ac:dyDescent="0.25">
      <c r="A738" s="18" t="str">
        <f>HYPERLINK("https://www.3gpp.org/DynaReport/28111.htm","28.111")</f>
        <v>28.111</v>
      </c>
      <c r="B738" s="19" t="s">
        <v>17</v>
      </c>
      <c r="C738" s="19" t="s">
        <v>53</v>
      </c>
      <c r="D738" s="20" t="s">
        <v>19</v>
      </c>
      <c r="E738" s="19" t="s">
        <v>80</v>
      </c>
    </row>
    <row r="739" spans="1:5" x14ac:dyDescent="0.25">
      <c r="A739" s="18" t="str">
        <f>HYPERLINK("https://www.3gpp.org/DynaReport/28201.htm","28.201")</f>
        <v>28.201</v>
      </c>
      <c r="B739" s="19" t="s">
        <v>40</v>
      </c>
      <c r="C739" s="19" t="s">
        <v>81</v>
      </c>
      <c r="D739" s="20" t="s">
        <v>19</v>
      </c>
      <c r="E739" s="19" t="s">
        <v>80</v>
      </c>
    </row>
    <row r="740" spans="1:5" x14ac:dyDescent="0.25">
      <c r="A740" s="18" t="str">
        <f>HYPERLINK("https://www.3gpp.org/DynaReport/28201.htm","28.201")</f>
        <v>28.201</v>
      </c>
      <c r="B740" s="19" t="s">
        <v>17</v>
      </c>
      <c r="C740" s="19" t="s">
        <v>42</v>
      </c>
      <c r="D740" s="20" t="s">
        <v>19</v>
      </c>
      <c r="E740" s="19" t="s">
        <v>80</v>
      </c>
    </row>
    <row r="741" spans="1:5" x14ac:dyDescent="0.25">
      <c r="A741" s="18" t="str">
        <f>HYPERLINK("https://www.3gpp.org/DynaReport/28301.htm","28.301")</f>
        <v>28.301</v>
      </c>
      <c r="B741" s="19" t="s">
        <v>17</v>
      </c>
      <c r="C741" s="19" t="s">
        <v>18</v>
      </c>
      <c r="D741" s="20" t="s">
        <v>19</v>
      </c>
      <c r="E741" s="19" t="s">
        <v>80</v>
      </c>
    </row>
    <row r="742" spans="1:5" x14ac:dyDescent="0.25">
      <c r="A742" s="18" t="str">
        <f>HYPERLINK("https://www.3gpp.org/DynaReport/28302.htm","28.302")</f>
        <v>28.302</v>
      </c>
      <c r="B742" s="19" t="s">
        <v>17</v>
      </c>
      <c r="C742" s="19" t="s">
        <v>18</v>
      </c>
      <c r="D742" s="20" t="s">
        <v>19</v>
      </c>
      <c r="E742" s="19" t="s">
        <v>80</v>
      </c>
    </row>
    <row r="743" spans="1:5" x14ac:dyDescent="0.25">
      <c r="A743" s="18" t="str">
        <f>HYPERLINK("https://www.3gpp.org/DynaReport/28303.htm","28.303")</f>
        <v>28.303</v>
      </c>
      <c r="B743" s="19" t="s">
        <v>17</v>
      </c>
      <c r="C743" s="19" t="s">
        <v>18</v>
      </c>
      <c r="D743" s="20" t="s">
        <v>19</v>
      </c>
      <c r="E743" s="19" t="s">
        <v>80</v>
      </c>
    </row>
    <row r="744" spans="1:5" x14ac:dyDescent="0.25">
      <c r="A744" s="18" t="str">
        <f>HYPERLINK("https://www.3gpp.org/DynaReport/28304.htm","28.304")</f>
        <v>28.304</v>
      </c>
      <c r="B744" s="19" t="s">
        <v>17</v>
      </c>
      <c r="C744" s="19" t="s">
        <v>18</v>
      </c>
      <c r="D744" s="20" t="s">
        <v>19</v>
      </c>
      <c r="E744" s="19" t="s">
        <v>80</v>
      </c>
    </row>
    <row r="745" spans="1:5" x14ac:dyDescent="0.25">
      <c r="A745" s="18" t="str">
        <f>HYPERLINK("https://www.3gpp.org/DynaReport/28305.htm","28.305")</f>
        <v>28.305</v>
      </c>
      <c r="B745" s="19" t="s">
        <v>17</v>
      </c>
      <c r="C745" s="19" t="s">
        <v>18</v>
      </c>
      <c r="D745" s="20" t="s">
        <v>19</v>
      </c>
      <c r="E745" s="19" t="s">
        <v>80</v>
      </c>
    </row>
    <row r="746" spans="1:5" x14ac:dyDescent="0.25">
      <c r="A746" s="18" t="str">
        <f>HYPERLINK("https://www.3gpp.org/DynaReport/28306.htm","28.306")</f>
        <v>28.306</v>
      </c>
      <c r="B746" s="19" t="s">
        <v>17</v>
      </c>
      <c r="C746" s="19" t="s">
        <v>18</v>
      </c>
      <c r="D746" s="20" t="s">
        <v>19</v>
      </c>
      <c r="E746" s="19" t="s">
        <v>80</v>
      </c>
    </row>
    <row r="747" spans="1:5" x14ac:dyDescent="0.25">
      <c r="A747" s="18" t="str">
        <f>HYPERLINK("https://www.3gpp.org/DynaReport/28307.htm","28.307")</f>
        <v>28.307</v>
      </c>
      <c r="B747" s="19" t="s">
        <v>17</v>
      </c>
      <c r="C747" s="19" t="s">
        <v>18</v>
      </c>
      <c r="D747" s="20" t="s">
        <v>19</v>
      </c>
      <c r="E747" s="19" t="s">
        <v>80</v>
      </c>
    </row>
    <row r="748" spans="1:5" x14ac:dyDescent="0.25">
      <c r="A748" s="18" t="str">
        <f>HYPERLINK("https://www.3gpp.org/DynaReport/28308.htm","28.308")</f>
        <v>28.308</v>
      </c>
      <c r="B748" s="19" t="s">
        <v>17</v>
      </c>
      <c r="C748" s="19" t="s">
        <v>18</v>
      </c>
      <c r="D748" s="20" t="s">
        <v>19</v>
      </c>
      <c r="E748" s="19" t="s">
        <v>80</v>
      </c>
    </row>
    <row r="749" spans="1:5" x14ac:dyDescent="0.25">
      <c r="A749" s="18" t="str">
        <f>HYPERLINK("https://www.3gpp.org/DynaReport/28309.htm","28.309")</f>
        <v>28.309</v>
      </c>
      <c r="B749" s="19" t="s">
        <v>17</v>
      </c>
      <c r="C749" s="19" t="s">
        <v>18</v>
      </c>
      <c r="D749" s="20" t="s">
        <v>19</v>
      </c>
      <c r="E749" s="19" t="s">
        <v>80</v>
      </c>
    </row>
    <row r="750" spans="1:5" x14ac:dyDescent="0.25">
      <c r="A750" s="18" t="str">
        <f>HYPERLINK("https://www.3gpp.org/DynaReport/28310.htm","28.310")</f>
        <v>28.310</v>
      </c>
      <c r="B750" s="19" t="s">
        <v>17</v>
      </c>
      <c r="C750" s="19" t="s">
        <v>42</v>
      </c>
      <c r="D750" s="20" t="s">
        <v>19</v>
      </c>
      <c r="E750" s="19" t="s">
        <v>80</v>
      </c>
    </row>
    <row r="751" spans="1:5" x14ac:dyDescent="0.25">
      <c r="A751" s="18" t="str">
        <f>HYPERLINK("https://www.3gpp.org/DynaReport/28311.htm","28.311")</f>
        <v>28.311</v>
      </c>
      <c r="B751" s="19" t="s">
        <v>17</v>
      </c>
      <c r="C751" s="19" t="s">
        <v>18</v>
      </c>
      <c r="D751" s="20" t="s">
        <v>19</v>
      </c>
      <c r="E751" s="19" t="s">
        <v>80</v>
      </c>
    </row>
    <row r="752" spans="1:5" x14ac:dyDescent="0.25">
      <c r="A752" s="18" t="str">
        <f>HYPERLINK("https://www.3gpp.org/DynaReport/28312.htm","28.312")</f>
        <v>28.312</v>
      </c>
      <c r="B752" s="19" t="s">
        <v>17</v>
      </c>
      <c r="C752" s="19" t="s">
        <v>53</v>
      </c>
      <c r="D752" s="20" t="s">
        <v>19</v>
      </c>
      <c r="E752" s="19" t="s">
        <v>80</v>
      </c>
    </row>
    <row r="753" spans="1:5" x14ac:dyDescent="0.25">
      <c r="A753" s="18" t="str">
        <f>HYPERLINK("https://www.3gpp.org/DynaReport/28314.htm","28.314")</f>
        <v>28.314</v>
      </c>
      <c r="B753" s="19" t="s">
        <v>17</v>
      </c>
      <c r="C753" s="19" t="s">
        <v>54</v>
      </c>
      <c r="D753" s="20" t="s">
        <v>19</v>
      </c>
      <c r="E753" s="19" t="s">
        <v>80</v>
      </c>
    </row>
    <row r="754" spans="1:5" x14ac:dyDescent="0.25">
      <c r="A754" s="18" t="str">
        <f>HYPERLINK("https://www.3gpp.org/DynaReport/28316.htm","28.316")</f>
        <v>28.316</v>
      </c>
      <c r="B754" s="19" t="s">
        <v>17</v>
      </c>
      <c r="C754" s="19" t="s">
        <v>18</v>
      </c>
      <c r="D754" s="20" t="s">
        <v>19</v>
      </c>
      <c r="E754" s="19" t="s">
        <v>80</v>
      </c>
    </row>
    <row r="755" spans="1:5" x14ac:dyDescent="0.25">
      <c r="A755" s="18" t="str">
        <f>HYPERLINK("https://www.3gpp.org/DynaReport/28319.htm","28.319")</f>
        <v>28.319</v>
      </c>
      <c r="B755" s="19" t="s">
        <v>40</v>
      </c>
      <c r="C755" s="19" t="s">
        <v>81</v>
      </c>
      <c r="D755" s="20" t="s">
        <v>19</v>
      </c>
      <c r="E755" s="19" t="s">
        <v>80</v>
      </c>
    </row>
    <row r="756" spans="1:5" x14ac:dyDescent="0.25">
      <c r="A756" s="18" t="str">
        <f>HYPERLINK("https://www.3gpp.org/DynaReport/28319.htm","28.319")</f>
        <v>28.319</v>
      </c>
      <c r="B756" s="19" t="s">
        <v>17</v>
      </c>
      <c r="C756" s="19" t="s">
        <v>54</v>
      </c>
      <c r="D756" s="20" t="s">
        <v>19</v>
      </c>
      <c r="E756" s="19" t="s">
        <v>80</v>
      </c>
    </row>
    <row r="757" spans="1:5" x14ac:dyDescent="0.25">
      <c r="A757" s="18" t="str">
        <f>HYPERLINK("https://www.3gpp.org/DynaReport/28390.htm","28.390")</f>
        <v>28.390</v>
      </c>
      <c r="B757" s="19" t="s">
        <v>17</v>
      </c>
      <c r="C757" s="19" t="s">
        <v>18</v>
      </c>
      <c r="D757" s="20" t="s">
        <v>19</v>
      </c>
      <c r="E757" s="19" t="s">
        <v>80</v>
      </c>
    </row>
    <row r="758" spans="1:5" x14ac:dyDescent="0.25">
      <c r="A758" s="18" t="str">
        <f>HYPERLINK("https://www.3gpp.org/DynaReport/28402.htm","28.402")</f>
        <v>28.402</v>
      </c>
      <c r="B758" s="19" t="s">
        <v>17</v>
      </c>
      <c r="C758" s="19" t="s">
        <v>18</v>
      </c>
      <c r="D758" s="20" t="s">
        <v>19</v>
      </c>
      <c r="E758" s="19" t="s">
        <v>80</v>
      </c>
    </row>
    <row r="759" spans="1:5" x14ac:dyDescent="0.25">
      <c r="A759" s="18" t="str">
        <f>HYPERLINK("https://www.3gpp.org/DynaReport/28403.htm","28.403")</f>
        <v>28.403</v>
      </c>
      <c r="B759" s="19" t="s">
        <v>17</v>
      </c>
      <c r="C759" s="19" t="s">
        <v>18</v>
      </c>
      <c r="D759" s="20" t="s">
        <v>19</v>
      </c>
      <c r="E759" s="19" t="s">
        <v>80</v>
      </c>
    </row>
    <row r="760" spans="1:5" x14ac:dyDescent="0.25">
      <c r="A760" s="18" t="str">
        <f>HYPERLINK("https://www.3gpp.org/DynaReport/28404.htm","28.404")</f>
        <v>28.404</v>
      </c>
      <c r="B760" s="19" t="s">
        <v>17</v>
      </c>
      <c r="C760" s="19" t="s">
        <v>18</v>
      </c>
      <c r="D760" s="20" t="s">
        <v>19</v>
      </c>
      <c r="E760" s="19" t="s">
        <v>80</v>
      </c>
    </row>
    <row r="761" spans="1:5" x14ac:dyDescent="0.25">
      <c r="A761" s="18" t="str">
        <f>HYPERLINK("https://www.3gpp.org/DynaReport/28405.htm","28.405")</f>
        <v>28.405</v>
      </c>
      <c r="B761" s="19" t="s">
        <v>17</v>
      </c>
      <c r="C761" s="19" t="s">
        <v>34</v>
      </c>
      <c r="D761" s="20" t="s">
        <v>19</v>
      </c>
      <c r="E761" s="19" t="s">
        <v>80</v>
      </c>
    </row>
    <row r="762" spans="1:5" x14ac:dyDescent="0.25">
      <c r="A762" s="18" t="str">
        <f>HYPERLINK("https://www.3gpp.org/DynaReport/28406.htm","28.406")</f>
        <v>28.406</v>
      </c>
      <c r="B762" s="19" t="s">
        <v>40</v>
      </c>
      <c r="C762" s="19" t="s">
        <v>82</v>
      </c>
      <c r="D762" s="20" t="s">
        <v>19</v>
      </c>
      <c r="E762" s="19" t="s">
        <v>80</v>
      </c>
    </row>
    <row r="763" spans="1:5" x14ac:dyDescent="0.25">
      <c r="A763" s="18" t="str">
        <f>HYPERLINK("https://www.3gpp.org/DynaReport/28406.htm","28.406")</f>
        <v>28.406</v>
      </c>
      <c r="B763" s="19" t="s">
        <v>17</v>
      </c>
      <c r="C763" s="19" t="s">
        <v>18</v>
      </c>
      <c r="D763" s="20" t="s">
        <v>19</v>
      </c>
      <c r="E763" s="19" t="s">
        <v>80</v>
      </c>
    </row>
    <row r="764" spans="1:5" x14ac:dyDescent="0.25">
      <c r="A764" s="18" t="str">
        <f>HYPERLINK("https://www.3gpp.org/DynaReport/28500.htm","28.500")</f>
        <v>28.500</v>
      </c>
      <c r="B764" s="19" t="s">
        <v>17</v>
      </c>
      <c r="C764" s="19" t="s">
        <v>18</v>
      </c>
      <c r="D764" s="20" t="s">
        <v>19</v>
      </c>
      <c r="E764" s="19" t="s">
        <v>80</v>
      </c>
    </row>
    <row r="765" spans="1:5" x14ac:dyDescent="0.25">
      <c r="A765" s="18" t="str">
        <f>HYPERLINK("https://www.3gpp.org/DynaReport/28510.htm","28.510")</f>
        <v>28.510</v>
      </c>
      <c r="B765" s="19" t="s">
        <v>17</v>
      </c>
      <c r="C765" s="19" t="s">
        <v>18</v>
      </c>
      <c r="D765" s="20" t="s">
        <v>19</v>
      </c>
      <c r="E765" s="19" t="s">
        <v>80</v>
      </c>
    </row>
    <row r="766" spans="1:5" x14ac:dyDescent="0.25">
      <c r="A766" s="18" t="str">
        <f>HYPERLINK("https://www.3gpp.org/DynaReport/28511.htm","28.511")</f>
        <v>28.511</v>
      </c>
      <c r="B766" s="19" t="s">
        <v>17</v>
      </c>
      <c r="C766" s="19" t="s">
        <v>18</v>
      </c>
      <c r="D766" s="20" t="s">
        <v>19</v>
      </c>
      <c r="E766" s="19" t="s">
        <v>80</v>
      </c>
    </row>
    <row r="767" spans="1:5" x14ac:dyDescent="0.25">
      <c r="A767" s="18" t="str">
        <f>HYPERLINK("https://www.3gpp.org/DynaReport/28512.htm","28.512")</f>
        <v>28.512</v>
      </c>
      <c r="B767" s="19" t="s">
        <v>17</v>
      </c>
      <c r="C767" s="19" t="s">
        <v>18</v>
      </c>
      <c r="D767" s="20" t="s">
        <v>19</v>
      </c>
      <c r="E767" s="19" t="s">
        <v>80</v>
      </c>
    </row>
    <row r="768" spans="1:5" x14ac:dyDescent="0.25">
      <c r="A768" s="18" t="str">
        <f>HYPERLINK("https://www.3gpp.org/DynaReport/28513.htm","28.513")</f>
        <v>28.513</v>
      </c>
      <c r="B768" s="19" t="s">
        <v>17</v>
      </c>
      <c r="C768" s="19" t="s">
        <v>18</v>
      </c>
      <c r="D768" s="20" t="s">
        <v>19</v>
      </c>
      <c r="E768" s="19" t="s">
        <v>80</v>
      </c>
    </row>
    <row r="769" spans="1:5" x14ac:dyDescent="0.25">
      <c r="A769" s="18" t="str">
        <f>HYPERLINK("https://www.3gpp.org/DynaReport/28515.htm","28.515")</f>
        <v>28.515</v>
      </c>
      <c r="B769" s="19" t="s">
        <v>17</v>
      </c>
      <c r="C769" s="19" t="s">
        <v>18</v>
      </c>
      <c r="D769" s="20" t="s">
        <v>19</v>
      </c>
      <c r="E769" s="19" t="s">
        <v>80</v>
      </c>
    </row>
    <row r="770" spans="1:5" x14ac:dyDescent="0.25">
      <c r="A770" s="18" t="str">
        <f>HYPERLINK("https://www.3gpp.org/DynaReport/28516.htm","28.516")</f>
        <v>28.516</v>
      </c>
      <c r="B770" s="19" t="s">
        <v>17</v>
      </c>
      <c r="C770" s="19" t="s">
        <v>18</v>
      </c>
      <c r="D770" s="20" t="s">
        <v>19</v>
      </c>
      <c r="E770" s="19" t="s">
        <v>80</v>
      </c>
    </row>
    <row r="771" spans="1:5" x14ac:dyDescent="0.25">
      <c r="A771" s="18" t="str">
        <f>HYPERLINK("https://www.3gpp.org/DynaReport/28517.htm","28.517")</f>
        <v>28.517</v>
      </c>
      <c r="B771" s="19" t="s">
        <v>17</v>
      </c>
      <c r="C771" s="19" t="s">
        <v>18</v>
      </c>
      <c r="D771" s="20" t="s">
        <v>19</v>
      </c>
      <c r="E771" s="19" t="s">
        <v>80</v>
      </c>
    </row>
    <row r="772" spans="1:5" x14ac:dyDescent="0.25">
      <c r="A772" s="18" t="str">
        <f>HYPERLINK("https://www.3gpp.org/DynaReport/28518.htm","28.518")</f>
        <v>28.518</v>
      </c>
      <c r="B772" s="19" t="s">
        <v>17</v>
      </c>
      <c r="C772" s="19" t="s">
        <v>18</v>
      </c>
      <c r="D772" s="20" t="s">
        <v>19</v>
      </c>
      <c r="E772" s="19" t="s">
        <v>80</v>
      </c>
    </row>
    <row r="773" spans="1:5" x14ac:dyDescent="0.25">
      <c r="A773" s="18" t="str">
        <f>HYPERLINK("https://www.3gpp.org/DynaReport/28520.htm","28.520")</f>
        <v>28.520</v>
      </c>
      <c r="B773" s="19" t="s">
        <v>17</v>
      </c>
      <c r="C773" s="19" t="s">
        <v>18</v>
      </c>
      <c r="D773" s="20" t="s">
        <v>19</v>
      </c>
      <c r="E773" s="19" t="s">
        <v>80</v>
      </c>
    </row>
    <row r="774" spans="1:5" x14ac:dyDescent="0.25">
      <c r="A774" s="18" t="str">
        <f>HYPERLINK("https://www.3gpp.org/DynaReport/28521.htm","28.521")</f>
        <v>28.521</v>
      </c>
      <c r="B774" s="19" t="s">
        <v>17</v>
      </c>
      <c r="C774" s="19" t="s">
        <v>18</v>
      </c>
      <c r="D774" s="20" t="s">
        <v>19</v>
      </c>
      <c r="E774" s="19" t="s">
        <v>80</v>
      </c>
    </row>
    <row r="775" spans="1:5" x14ac:dyDescent="0.25">
      <c r="A775" s="18" t="str">
        <f>HYPERLINK("https://www.3gpp.org/DynaReport/28522.htm","28.522")</f>
        <v>28.522</v>
      </c>
      <c r="B775" s="19" t="s">
        <v>17</v>
      </c>
      <c r="C775" s="19" t="s">
        <v>18</v>
      </c>
      <c r="D775" s="20" t="s">
        <v>19</v>
      </c>
      <c r="E775" s="19" t="s">
        <v>80</v>
      </c>
    </row>
    <row r="776" spans="1:5" x14ac:dyDescent="0.25">
      <c r="A776" s="18" t="str">
        <f>HYPERLINK("https://www.3gpp.org/DynaReport/28523.htm","28.523")</f>
        <v>28.523</v>
      </c>
      <c r="B776" s="19" t="s">
        <v>17</v>
      </c>
      <c r="C776" s="19" t="s">
        <v>18</v>
      </c>
      <c r="D776" s="20" t="s">
        <v>19</v>
      </c>
      <c r="E776" s="19" t="s">
        <v>80</v>
      </c>
    </row>
    <row r="777" spans="1:5" x14ac:dyDescent="0.25">
      <c r="A777" s="18" t="str">
        <f>HYPERLINK("https://www.3gpp.org/DynaReport/28525.htm","28.525")</f>
        <v>28.525</v>
      </c>
      <c r="B777" s="19" t="s">
        <v>17</v>
      </c>
      <c r="C777" s="19" t="s">
        <v>18</v>
      </c>
      <c r="D777" s="20" t="s">
        <v>19</v>
      </c>
      <c r="E777" s="19" t="s">
        <v>80</v>
      </c>
    </row>
    <row r="778" spans="1:5" x14ac:dyDescent="0.25">
      <c r="A778" s="18" t="str">
        <f>HYPERLINK("https://www.3gpp.org/DynaReport/28526.htm","28.526")</f>
        <v>28.526</v>
      </c>
      <c r="B778" s="19" t="s">
        <v>17</v>
      </c>
      <c r="C778" s="19" t="s">
        <v>18</v>
      </c>
      <c r="D778" s="20" t="s">
        <v>19</v>
      </c>
      <c r="E778" s="19" t="s">
        <v>80</v>
      </c>
    </row>
    <row r="779" spans="1:5" x14ac:dyDescent="0.25">
      <c r="A779" s="18" t="str">
        <f>HYPERLINK("https://www.3gpp.org/DynaReport/28527.htm","28.527")</f>
        <v>28.527</v>
      </c>
      <c r="B779" s="19" t="s">
        <v>17</v>
      </c>
      <c r="C779" s="19" t="s">
        <v>18</v>
      </c>
      <c r="D779" s="20" t="s">
        <v>19</v>
      </c>
      <c r="E779" s="19" t="s">
        <v>80</v>
      </c>
    </row>
    <row r="780" spans="1:5" x14ac:dyDescent="0.25">
      <c r="A780" s="18" t="str">
        <f>HYPERLINK("https://www.3gpp.org/DynaReport/28528.htm","28.528")</f>
        <v>28.528</v>
      </c>
      <c r="B780" s="19" t="s">
        <v>17</v>
      </c>
      <c r="C780" s="19" t="s">
        <v>18</v>
      </c>
      <c r="D780" s="20" t="s">
        <v>19</v>
      </c>
      <c r="E780" s="19" t="s">
        <v>80</v>
      </c>
    </row>
    <row r="781" spans="1:5" x14ac:dyDescent="0.25">
      <c r="A781" s="18" t="str">
        <f>HYPERLINK("https://www.3gpp.org/DynaReport/28531.htm","28.531")</f>
        <v>28.531</v>
      </c>
      <c r="B781" s="19" t="s">
        <v>17</v>
      </c>
      <c r="C781" s="19" t="s">
        <v>42</v>
      </c>
      <c r="D781" s="20" t="s">
        <v>19</v>
      </c>
      <c r="E781" s="19" t="s">
        <v>80</v>
      </c>
    </row>
    <row r="782" spans="1:5" x14ac:dyDescent="0.25">
      <c r="A782" s="18" t="str">
        <f>HYPERLINK("https://www.3gpp.org/DynaReport/28532.htm","28.532")</f>
        <v>28.532</v>
      </c>
      <c r="B782" s="19" t="s">
        <v>40</v>
      </c>
      <c r="C782" s="19" t="s">
        <v>41</v>
      </c>
      <c r="D782" s="20" t="s">
        <v>19</v>
      </c>
      <c r="E782" s="19" t="s">
        <v>80</v>
      </c>
    </row>
    <row r="783" spans="1:5" x14ac:dyDescent="0.25">
      <c r="A783" s="18" t="str">
        <f>HYPERLINK("https://www.3gpp.org/DynaReport/28532.htm","28.532")</f>
        <v>28.532</v>
      </c>
      <c r="B783" s="19" t="s">
        <v>17</v>
      </c>
      <c r="C783" s="19" t="s">
        <v>42</v>
      </c>
      <c r="D783" s="20" t="s">
        <v>19</v>
      </c>
      <c r="E783" s="19" t="s">
        <v>80</v>
      </c>
    </row>
    <row r="784" spans="1:5" x14ac:dyDescent="0.25">
      <c r="A784" s="18" t="str">
        <f>HYPERLINK("https://www.3gpp.org/DynaReport/28533.htm","28.533")</f>
        <v>28.533</v>
      </c>
      <c r="B784" s="19" t="s">
        <v>17</v>
      </c>
      <c r="C784" s="19" t="s">
        <v>53</v>
      </c>
      <c r="D784" s="20" t="s">
        <v>19</v>
      </c>
      <c r="E784" s="19" t="s">
        <v>80</v>
      </c>
    </row>
    <row r="785" spans="1:5" x14ac:dyDescent="0.25">
      <c r="A785" s="18" t="str">
        <f>HYPERLINK("https://www.3gpp.org/DynaReport/28535.htm","28.535")</f>
        <v>28.535</v>
      </c>
      <c r="B785" s="19" t="s">
        <v>17</v>
      </c>
      <c r="C785" s="19" t="s">
        <v>18</v>
      </c>
      <c r="D785" s="20" t="s">
        <v>19</v>
      </c>
      <c r="E785" s="19" t="s">
        <v>80</v>
      </c>
    </row>
    <row r="786" spans="1:5" x14ac:dyDescent="0.25">
      <c r="A786" s="18" t="str">
        <f>HYPERLINK("https://www.3gpp.org/DynaReport/28536.htm","28.536")</f>
        <v>28.536</v>
      </c>
      <c r="B786" s="19" t="s">
        <v>17</v>
      </c>
      <c r="C786" s="19" t="s">
        <v>42</v>
      </c>
      <c r="D786" s="20" t="s">
        <v>19</v>
      </c>
      <c r="E786" s="19" t="s">
        <v>80</v>
      </c>
    </row>
    <row r="787" spans="1:5" x14ac:dyDescent="0.25">
      <c r="A787" s="18" t="str">
        <f>HYPERLINK("https://www.3gpp.org/DynaReport/28537.htm","28.537")</f>
        <v>28.537</v>
      </c>
      <c r="B787" s="19" t="s">
        <v>17</v>
      </c>
      <c r="C787" s="19" t="s">
        <v>53</v>
      </c>
      <c r="D787" s="20" t="s">
        <v>19</v>
      </c>
      <c r="E787" s="19" t="s">
        <v>80</v>
      </c>
    </row>
    <row r="788" spans="1:5" x14ac:dyDescent="0.25">
      <c r="A788" s="18" t="str">
        <f>HYPERLINK("https://www.3gpp.org/DynaReport/28540.htm","28.540")</f>
        <v>28.540</v>
      </c>
      <c r="B788" s="19" t="s">
        <v>17</v>
      </c>
      <c r="C788" s="19" t="s">
        <v>42</v>
      </c>
      <c r="D788" s="20" t="s">
        <v>19</v>
      </c>
      <c r="E788" s="19" t="s">
        <v>80</v>
      </c>
    </row>
    <row r="789" spans="1:5" x14ac:dyDescent="0.25">
      <c r="A789" s="18" t="str">
        <f>HYPERLINK("https://www.3gpp.org/DynaReport/28540.htm","28.540")</f>
        <v>28.540</v>
      </c>
      <c r="B789" s="19" t="s">
        <v>22</v>
      </c>
      <c r="C789" s="19" t="s">
        <v>29</v>
      </c>
      <c r="D789" s="20" t="s">
        <v>19</v>
      </c>
      <c r="E789" s="19" t="s">
        <v>80</v>
      </c>
    </row>
    <row r="790" spans="1:5" x14ac:dyDescent="0.25">
      <c r="A790" s="18" t="str">
        <f>HYPERLINK("https://www.3gpp.org/DynaReport/28541.htm","28.541")</f>
        <v>28.541</v>
      </c>
      <c r="B790" s="19" t="s">
        <v>62</v>
      </c>
      <c r="C790" s="19" t="s">
        <v>83</v>
      </c>
      <c r="D790" s="20" t="s">
        <v>19</v>
      </c>
      <c r="E790" s="19" t="s">
        <v>80</v>
      </c>
    </row>
    <row r="791" spans="1:5" x14ac:dyDescent="0.25">
      <c r="A791" s="18" t="str">
        <f>HYPERLINK("https://www.3gpp.org/DynaReport/28541.htm","28.541")</f>
        <v>28.541</v>
      </c>
      <c r="B791" s="19" t="s">
        <v>38</v>
      </c>
      <c r="C791" s="19" t="s">
        <v>84</v>
      </c>
      <c r="D791" s="20" t="s">
        <v>19</v>
      </c>
      <c r="E791" s="19" t="s">
        <v>80</v>
      </c>
    </row>
    <row r="792" spans="1:5" x14ac:dyDescent="0.25">
      <c r="A792" s="18" t="str">
        <f>HYPERLINK("https://www.3gpp.org/DynaReport/28541.htm","28.541")</f>
        <v>28.541</v>
      </c>
      <c r="B792" s="19" t="s">
        <v>40</v>
      </c>
      <c r="C792" s="19" t="s">
        <v>47</v>
      </c>
      <c r="D792" s="20" t="s">
        <v>19</v>
      </c>
      <c r="E792" s="19" t="s">
        <v>80</v>
      </c>
    </row>
    <row r="793" spans="1:5" x14ac:dyDescent="0.25">
      <c r="A793" s="18" t="str">
        <f>HYPERLINK("https://www.3gpp.org/DynaReport/28541.htm","28.541")</f>
        <v>28.541</v>
      </c>
      <c r="B793" s="19" t="s">
        <v>17</v>
      </c>
      <c r="C793" s="19" t="s">
        <v>52</v>
      </c>
      <c r="D793" s="20" t="s">
        <v>19</v>
      </c>
      <c r="E793" s="19" t="s">
        <v>80</v>
      </c>
    </row>
    <row r="794" spans="1:5" x14ac:dyDescent="0.25">
      <c r="A794" s="18" t="str">
        <f>HYPERLINK("https://www.3gpp.org/DynaReport/28541.htm","28.541")</f>
        <v>28.541</v>
      </c>
      <c r="B794" s="19" t="s">
        <v>22</v>
      </c>
      <c r="C794" s="19" t="s">
        <v>29</v>
      </c>
      <c r="D794" s="20" t="s">
        <v>19</v>
      </c>
      <c r="E794" s="19" t="s">
        <v>80</v>
      </c>
    </row>
    <row r="795" spans="1:5" x14ac:dyDescent="0.25">
      <c r="A795" s="18" t="str">
        <f>HYPERLINK("https://www.3gpp.org/DynaReport/28550.htm","28.550")</f>
        <v>28.550</v>
      </c>
      <c r="B795" s="19" t="s">
        <v>17</v>
      </c>
      <c r="C795" s="19" t="s">
        <v>54</v>
      </c>
      <c r="D795" s="20" t="s">
        <v>19</v>
      </c>
      <c r="E795" s="19" t="s">
        <v>80</v>
      </c>
    </row>
    <row r="796" spans="1:5" x14ac:dyDescent="0.25">
      <c r="A796" s="18" t="str">
        <f>HYPERLINK("https://www.3gpp.org/DynaReport/28552.htm","28.552")</f>
        <v>28.552</v>
      </c>
      <c r="B796" s="19" t="s">
        <v>17</v>
      </c>
      <c r="C796" s="19" t="s">
        <v>52</v>
      </c>
      <c r="D796" s="20" t="s">
        <v>19</v>
      </c>
      <c r="E796" s="19" t="s">
        <v>80</v>
      </c>
    </row>
    <row r="797" spans="1:5" x14ac:dyDescent="0.25">
      <c r="A797" s="18" t="str">
        <f>HYPERLINK("https://www.3gpp.org/DynaReport/28552.htm","28.552")</f>
        <v>28.552</v>
      </c>
      <c r="B797" s="19" t="s">
        <v>22</v>
      </c>
      <c r="C797" s="19" t="s">
        <v>29</v>
      </c>
      <c r="D797" s="20" t="s">
        <v>19</v>
      </c>
      <c r="E797" s="19" t="s">
        <v>80</v>
      </c>
    </row>
    <row r="798" spans="1:5" x14ac:dyDescent="0.25">
      <c r="A798" s="18" t="str">
        <f>HYPERLINK("https://www.3gpp.org/DynaReport/28554.htm","28.554")</f>
        <v>28.554</v>
      </c>
      <c r="B798" s="19" t="s">
        <v>17</v>
      </c>
      <c r="C798" s="19" t="s">
        <v>52</v>
      </c>
      <c r="D798" s="20" t="s">
        <v>19</v>
      </c>
      <c r="E798" s="19" t="s">
        <v>80</v>
      </c>
    </row>
    <row r="799" spans="1:5" x14ac:dyDescent="0.25">
      <c r="A799" s="18" t="str">
        <f>HYPERLINK("https://www.3gpp.org/DynaReport/28555.htm","28.555")</f>
        <v>28.555</v>
      </c>
      <c r="B799" s="19" t="s">
        <v>17</v>
      </c>
      <c r="C799" s="19" t="s">
        <v>18</v>
      </c>
      <c r="D799" s="20" t="s">
        <v>19</v>
      </c>
      <c r="E799" s="19" t="s">
        <v>80</v>
      </c>
    </row>
    <row r="800" spans="1:5" x14ac:dyDescent="0.25">
      <c r="A800" s="18" t="str">
        <f>HYPERLINK("https://www.3gpp.org/DynaReport/28556.htm","28.556")</f>
        <v>28.556</v>
      </c>
      <c r="B800" s="19" t="s">
        <v>17</v>
      </c>
      <c r="C800" s="19" t="s">
        <v>18</v>
      </c>
      <c r="D800" s="20" t="s">
        <v>19</v>
      </c>
      <c r="E800" s="19" t="s">
        <v>80</v>
      </c>
    </row>
    <row r="801" spans="1:5" x14ac:dyDescent="0.25">
      <c r="A801" s="18" t="str">
        <f>HYPERLINK("https://www.3gpp.org/DynaReport/28557.htm","28.557")</f>
        <v>28.557</v>
      </c>
      <c r="B801" s="19" t="s">
        <v>17</v>
      </c>
      <c r="C801" s="19" t="s">
        <v>18</v>
      </c>
      <c r="D801" s="20" t="s">
        <v>19</v>
      </c>
      <c r="E801" s="19" t="s">
        <v>80</v>
      </c>
    </row>
    <row r="802" spans="1:5" x14ac:dyDescent="0.25">
      <c r="A802" s="18" t="str">
        <f>HYPERLINK("https://www.3gpp.org/DynaReport/28558.htm","28.558")</f>
        <v>28.558</v>
      </c>
      <c r="B802" s="19" t="s">
        <v>40</v>
      </c>
      <c r="C802" s="19" t="s">
        <v>51</v>
      </c>
      <c r="D802" s="20" t="s">
        <v>19</v>
      </c>
      <c r="E802" s="19" t="s">
        <v>80</v>
      </c>
    </row>
    <row r="803" spans="1:5" x14ac:dyDescent="0.25">
      <c r="A803" s="18" t="str">
        <f>HYPERLINK("https://www.3gpp.org/DynaReport/28558.htm","28.558")</f>
        <v>28.558</v>
      </c>
      <c r="B803" s="19" t="s">
        <v>17</v>
      </c>
      <c r="C803" s="19" t="s">
        <v>52</v>
      </c>
      <c r="D803" s="20" t="s">
        <v>19</v>
      </c>
      <c r="E803" s="19" t="s">
        <v>80</v>
      </c>
    </row>
    <row r="804" spans="1:5" x14ac:dyDescent="0.25">
      <c r="A804" s="18" t="str">
        <f>HYPERLINK("https://www.3gpp.org/DynaReport/28560.htm","28.560")</f>
        <v>28.560</v>
      </c>
      <c r="B804" s="19" t="s">
        <v>17</v>
      </c>
      <c r="C804" s="19" t="s">
        <v>53</v>
      </c>
      <c r="D804" s="20" t="s">
        <v>19</v>
      </c>
      <c r="E804" s="19" t="s">
        <v>80</v>
      </c>
    </row>
    <row r="805" spans="1:5" x14ac:dyDescent="0.25">
      <c r="A805" s="18" t="str">
        <f>HYPERLINK("https://www.3gpp.org/DynaReport/28561.htm","28.561")</f>
        <v>28.561</v>
      </c>
      <c r="B805" s="19" t="s">
        <v>17</v>
      </c>
      <c r="C805" s="19" t="s">
        <v>58</v>
      </c>
      <c r="D805" s="20" t="s">
        <v>19</v>
      </c>
      <c r="E805" s="19" t="s">
        <v>80</v>
      </c>
    </row>
    <row r="806" spans="1:5" x14ac:dyDescent="0.25">
      <c r="A806" s="18" t="str">
        <f>HYPERLINK("https://www.3gpp.org/DynaReport/28561.htm","28.561")</f>
        <v>28.561</v>
      </c>
      <c r="B806" s="19" t="s">
        <v>17</v>
      </c>
      <c r="C806" s="19" t="s">
        <v>18</v>
      </c>
      <c r="D806" s="20" t="s">
        <v>19</v>
      </c>
      <c r="E806" s="19" t="s">
        <v>80</v>
      </c>
    </row>
    <row r="807" spans="1:5" x14ac:dyDescent="0.25">
      <c r="A807" s="18" t="str">
        <f>HYPERLINK("https://www.3gpp.org/DynaReport/28567.htm","28.567")</f>
        <v>28.567</v>
      </c>
      <c r="B807" s="19" t="s">
        <v>17</v>
      </c>
      <c r="C807" s="19" t="s">
        <v>57</v>
      </c>
      <c r="D807" s="20" t="s">
        <v>19</v>
      </c>
      <c r="E807" s="19" t="s">
        <v>80</v>
      </c>
    </row>
    <row r="808" spans="1:5" x14ac:dyDescent="0.25">
      <c r="A808" s="18" t="str">
        <f>HYPERLINK("https://www.3gpp.org/DynaReport/28567.htm","28.567")</f>
        <v>28.567</v>
      </c>
      <c r="B808" s="19" t="s">
        <v>17</v>
      </c>
      <c r="C808" s="19" t="s">
        <v>18</v>
      </c>
      <c r="D808" s="20" t="s">
        <v>19</v>
      </c>
      <c r="E808" s="19" t="s">
        <v>80</v>
      </c>
    </row>
    <row r="809" spans="1:5" x14ac:dyDescent="0.25">
      <c r="A809" s="18" t="str">
        <f>HYPERLINK("https://www.3gpp.org/DynaReport/28572.htm","28.572")</f>
        <v>28.572</v>
      </c>
      <c r="B809" s="19" t="s">
        <v>17</v>
      </c>
      <c r="C809" s="19" t="s">
        <v>57</v>
      </c>
      <c r="D809" s="20" t="s">
        <v>19</v>
      </c>
      <c r="E809" s="19" t="s">
        <v>80</v>
      </c>
    </row>
    <row r="810" spans="1:5" x14ac:dyDescent="0.25">
      <c r="A810" s="18" t="str">
        <f>HYPERLINK("https://www.3gpp.org/DynaReport/28572.htm","28.572")</f>
        <v>28.572</v>
      </c>
      <c r="B810" s="19" t="s">
        <v>17</v>
      </c>
      <c r="C810" s="19" t="s">
        <v>18</v>
      </c>
      <c r="D810" s="20" t="s">
        <v>19</v>
      </c>
      <c r="E810" s="19" t="s">
        <v>80</v>
      </c>
    </row>
    <row r="811" spans="1:5" x14ac:dyDescent="0.25">
      <c r="A811" s="18" t="str">
        <f>HYPERLINK("https://www.3gpp.org/DynaReport/28579.htm","28.579")</f>
        <v>28.579</v>
      </c>
      <c r="B811" s="19" t="s">
        <v>17</v>
      </c>
      <c r="C811" s="19" t="s">
        <v>18</v>
      </c>
      <c r="D811" s="20" t="s">
        <v>19</v>
      </c>
      <c r="E811" s="19" t="s">
        <v>80</v>
      </c>
    </row>
    <row r="812" spans="1:5" x14ac:dyDescent="0.25">
      <c r="A812" s="18" t="str">
        <f>HYPERLINK("https://www.3gpp.org/DynaReport/28579.htm","28.579")</f>
        <v>28.579</v>
      </c>
      <c r="B812" s="19" t="s">
        <v>17</v>
      </c>
      <c r="C812" s="19" t="s">
        <v>58</v>
      </c>
      <c r="D812" s="20" t="s">
        <v>19</v>
      </c>
      <c r="E812" s="19" t="s">
        <v>80</v>
      </c>
    </row>
    <row r="813" spans="1:5" x14ac:dyDescent="0.25">
      <c r="A813" s="18" t="str">
        <f>HYPERLINK("https://www.3gpp.org/DynaReport/28611.htm","28.611")</f>
        <v>28.611</v>
      </c>
      <c r="B813" s="19" t="s">
        <v>17</v>
      </c>
      <c r="C813" s="19" t="s">
        <v>18</v>
      </c>
      <c r="D813" s="20" t="s">
        <v>19</v>
      </c>
      <c r="E813" s="19" t="s">
        <v>80</v>
      </c>
    </row>
    <row r="814" spans="1:5" x14ac:dyDescent="0.25">
      <c r="A814" s="18" t="str">
        <f>HYPERLINK("https://www.3gpp.org/DynaReport/28612.htm","28.612")</f>
        <v>28.612</v>
      </c>
      <c r="B814" s="19" t="s">
        <v>17</v>
      </c>
      <c r="C814" s="19" t="s">
        <v>18</v>
      </c>
      <c r="D814" s="20" t="s">
        <v>19</v>
      </c>
      <c r="E814" s="19" t="s">
        <v>80</v>
      </c>
    </row>
    <row r="815" spans="1:5" x14ac:dyDescent="0.25">
      <c r="A815" s="18" t="str">
        <f>HYPERLINK("https://www.3gpp.org/DynaReport/28616.htm","28.616")</f>
        <v>28.616</v>
      </c>
      <c r="B815" s="19" t="s">
        <v>17</v>
      </c>
      <c r="C815" s="19" t="s">
        <v>18</v>
      </c>
      <c r="D815" s="20" t="s">
        <v>19</v>
      </c>
      <c r="E815" s="19" t="s">
        <v>80</v>
      </c>
    </row>
    <row r="816" spans="1:5" x14ac:dyDescent="0.25">
      <c r="A816" s="18" t="str">
        <f>HYPERLINK("https://www.3gpp.org/DynaReport/28621.htm","28.621")</f>
        <v>28.621</v>
      </c>
      <c r="B816" s="19" t="s">
        <v>17</v>
      </c>
      <c r="C816" s="19" t="s">
        <v>18</v>
      </c>
      <c r="D816" s="20" t="s">
        <v>19</v>
      </c>
      <c r="E816" s="19" t="s">
        <v>80</v>
      </c>
    </row>
    <row r="817" spans="1:5" x14ac:dyDescent="0.25">
      <c r="A817" s="18" t="str">
        <f>HYPERLINK("https://www.3gpp.org/DynaReport/28622.htm","28.622")</f>
        <v>28.622</v>
      </c>
      <c r="B817" s="19" t="s">
        <v>38</v>
      </c>
      <c r="C817" s="19" t="s">
        <v>85</v>
      </c>
      <c r="D817" s="20" t="s">
        <v>19</v>
      </c>
      <c r="E817" s="19" t="s">
        <v>80</v>
      </c>
    </row>
    <row r="818" spans="1:5" x14ac:dyDescent="0.25">
      <c r="A818" s="18" t="str">
        <f>HYPERLINK("https://www.3gpp.org/DynaReport/28622.htm","28.622")</f>
        <v>28.622</v>
      </c>
      <c r="B818" s="19" t="s">
        <v>40</v>
      </c>
      <c r="C818" s="19" t="s">
        <v>65</v>
      </c>
      <c r="D818" s="20" t="s">
        <v>19</v>
      </c>
      <c r="E818" s="19" t="s">
        <v>80</v>
      </c>
    </row>
    <row r="819" spans="1:5" x14ac:dyDescent="0.25">
      <c r="A819" s="18" t="str">
        <f>HYPERLINK("https://www.3gpp.org/DynaReport/28622.htm","28.622")</f>
        <v>28.622</v>
      </c>
      <c r="B819" s="19" t="s">
        <v>17</v>
      </c>
      <c r="C819" s="19" t="s">
        <v>52</v>
      </c>
      <c r="D819" s="20" t="s">
        <v>19</v>
      </c>
      <c r="E819" s="19" t="s">
        <v>80</v>
      </c>
    </row>
    <row r="820" spans="1:5" x14ac:dyDescent="0.25">
      <c r="A820" s="18" t="str">
        <f>HYPERLINK("https://www.3gpp.org/DynaReport/28622.htm","28.622")</f>
        <v>28.622</v>
      </c>
      <c r="B820" s="19" t="s">
        <v>22</v>
      </c>
      <c r="C820" s="19" t="s">
        <v>29</v>
      </c>
      <c r="D820" s="20" t="s">
        <v>19</v>
      </c>
      <c r="E820" s="19" t="s">
        <v>80</v>
      </c>
    </row>
    <row r="821" spans="1:5" x14ac:dyDescent="0.25">
      <c r="A821" s="18" t="str">
        <f>HYPERLINK("https://www.3gpp.org/DynaReport/28623.htm","28.623")</f>
        <v>28.623</v>
      </c>
      <c r="B821" s="19" t="s">
        <v>38</v>
      </c>
      <c r="C821" s="19" t="s">
        <v>85</v>
      </c>
      <c r="D821" s="20" t="s">
        <v>19</v>
      </c>
      <c r="E821" s="19" t="s">
        <v>80</v>
      </c>
    </row>
    <row r="822" spans="1:5" x14ac:dyDescent="0.25">
      <c r="A822" s="18" t="str">
        <f>HYPERLINK("https://www.3gpp.org/DynaReport/28623.htm","28.623")</f>
        <v>28.623</v>
      </c>
      <c r="B822" s="19" t="s">
        <v>40</v>
      </c>
      <c r="C822" s="19" t="s">
        <v>65</v>
      </c>
      <c r="D822" s="20" t="s">
        <v>19</v>
      </c>
      <c r="E822" s="19" t="s">
        <v>80</v>
      </c>
    </row>
    <row r="823" spans="1:5" x14ac:dyDescent="0.25">
      <c r="A823" s="18" t="str">
        <f>HYPERLINK("https://www.3gpp.org/DynaReport/28623.htm","28.623")</f>
        <v>28.623</v>
      </c>
      <c r="B823" s="19" t="s">
        <v>17</v>
      </c>
      <c r="C823" s="19" t="s">
        <v>52</v>
      </c>
      <c r="D823" s="20" t="s">
        <v>19</v>
      </c>
      <c r="E823" s="19" t="s">
        <v>80</v>
      </c>
    </row>
    <row r="824" spans="1:5" x14ac:dyDescent="0.25">
      <c r="A824" s="18" t="str">
        <f>HYPERLINK("https://www.3gpp.org/DynaReport/28624.htm","28.624")</f>
        <v>28.624</v>
      </c>
      <c r="B824" s="19" t="s">
        <v>17</v>
      </c>
      <c r="C824" s="19" t="s">
        <v>18</v>
      </c>
      <c r="D824" s="20" t="s">
        <v>19</v>
      </c>
      <c r="E824" s="19" t="s">
        <v>80</v>
      </c>
    </row>
    <row r="825" spans="1:5" x14ac:dyDescent="0.25">
      <c r="A825" s="18" t="str">
        <f>HYPERLINK("https://www.3gpp.org/DynaReport/28625.htm","28.625")</f>
        <v>28.625</v>
      </c>
      <c r="B825" s="19" t="s">
        <v>17</v>
      </c>
      <c r="C825" s="19" t="s">
        <v>18</v>
      </c>
      <c r="D825" s="20" t="s">
        <v>19</v>
      </c>
      <c r="E825" s="19" t="s">
        <v>80</v>
      </c>
    </row>
    <row r="826" spans="1:5" x14ac:dyDescent="0.25">
      <c r="A826" s="18" t="str">
        <f>HYPERLINK("https://www.3gpp.org/DynaReport/28626.htm","28.626")</f>
        <v>28.626</v>
      </c>
      <c r="B826" s="19" t="s">
        <v>17</v>
      </c>
      <c r="C826" s="19" t="s">
        <v>18</v>
      </c>
      <c r="D826" s="20" t="s">
        <v>19</v>
      </c>
      <c r="E826" s="19" t="s">
        <v>80</v>
      </c>
    </row>
    <row r="827" spans="1:5" x14ac:dyDescent="0.25">
      <c r="A827" s="18" t="str">
        <f>HYPERLINK("https://www.3gpp.org/DynaReport/28627.htm","28.627")</f>
        <v>28.627</v>
      </c>
      <c r="B827" s="19" t="s">
        <v>17</v>
      </c>
      <c r="C827" s="19" t="s">
        <v>18</v>
      </c>
      <c r="D827" s="20" t="s">
        <v>19</v>
      </c>
      <c r="E827" s="19" t="s">
        <v>80</v>
      </c>
    </row>
    <row r="828" spans="1:5" x14ac:dyDescent="0.25">
      <c r="A828" s="18" t="str">
        <f>HYPERLINK("https://www.3gpp.org/DynaReport/28628.htm","28.628")</f>
        <v>28.628</v>
      </c>
      <c r="B828" s="19" t="s">
        <v>17</v>
      </c>
      <c r="C828" s="19" t="s">
        <v>18</v>
      </c>
      <c r="D828" s="20" t="s">
        <v>19</v>
      </c>
      <c r="E828" s="19" t="s">
        <v>80</v>
      </c>
    </row>
    <row r="829" spans="1:5" x14ac:dyDescent="0.25">
      <c r="A829" s="18" t="str">
        <f>HYPERLINK("https://www.3gpp.org/DynaReport/28629.htm","28.629")</f>
        <v>28.629</v>
      </c>
      <c r="B829" s="19" t="s">
        <v>17</v>
      </c>
      <c r="C829" s="19" t="s">
        <v>18</v>
      </c>
      <c r="D829" s="20" t="s">
        <v>19</v>
      </c>
      <c r="E829" s="19" t="s">
        <v>80</v>
      </c>
    </row>
    <row r="830" spans="1:5" x14ac:dyDescent="0.25">
      <c r="A830" s="18" t="str">
        <f>HYPERLINK("https://www.3gpp.org/DynaReport/28631.htm","28.631")</f>
        <v>28.631</v>
      </c>
      <c r="B830" s="19" t="s">
        <v>17</v>
      </c>
      <c r="C830" s="19" t="s">
        <v>18</v>
      </c>
      <c r="D830" s="20" t="s">
        <v>19</v>
      </c>
      <c r="E830" s="19" t="s">
        <v>80</v>
      </c>
    </row>
    <row r="831" spans="1:5" x14ac:dyDescent="0.25">
      <c r="A831" s="18" t="str">
        <f>HYPERLINK("https://www.3gpp.org/DynaReport/28632.htm","28.632")</f>
        <v>28.632</v>
      </c>
      <c r="B831" s="19" t="s">
        <v>17</v>
      </c>
      <c r="C831" s="19" t="s">
        <v>18</v>
      </c>
      <c r="D831" s="20" t="s">
        <v>19</v>
      </c>
      <c r="E831" s="19" t="s">
        <v>80</v>
      </c>
    </row>
    <row r="832" spans="1:5" x14ac:dyDescent="0.25">
      <c r="A832" s="18" t="str">
        <f>HYPERLINK("https://www.3gpp.org/DynaReport/28633.htm","28.633")</f>
        <v>28.633</v>
      </c>
      <c r="B832" s="19" t="s">
        <v>17</v>
      </c>
      <c r="C832" s="19" t="s">
        <v>18</v>
      </c>
      <c r="D832" s="20" t="s">
        <v>19</v>
      </c>
      <c r="E832" s="19" t="s">
        <v>80</v>
      </c>
    </row>
    <row r="833" spans="1:5" x14ac:dyDescent="0.25">
      <c r="A833" s="18" t="str">
        <f>HYPERLINK("https://www.3gpp.org/DynaReport/28651.htm","28.651")</f>
        <v>28.651</v>
      </c>
      <c r="B833" s="19" t="s">
        <v>17</v>
      </c>
      <c r="C833" s="19" t="s">
        <v>18</v>
      </c>
      <c r="D833" s="20" t="s">
        <v>19</v>
      </c>
      <c r="E833" s="19" t="s">
        <v>80</v>
      </c>
    </row>
    <row r="834" spans="1:5" x14ac:dyDescent="0.25">
      <c r="A834" s="18" t="str">
        <f>HYPERLINK("https://www.3gpp.org/DynaReport/28652.htm","28.652")</f>
        <v>28.652</v>
      </c>
      <c r="B834" s="19" t="s">
        <v>17</v>
      </c>
      <c r="C834" s="19" t="s">
        <v>18</v>
      </c>
      <c r="D834" s="20" t="s">
        <v>19</v>
      </c>
      <c r="E834" s="19" t="s">
        <v>80</v>
      </c>
    </row>
    <row r="835" spans="1:5" x14ac:dyDescent="0.25">
      <c r="A835" s="18" t="str">
        <f>HYPERLINK("https://www.3gpp.org/DynaReport/28653.htm","28.653")</f>
        <v>28.653</v>
      </c>
      <c r="B835" s="19" t="s">
        <v>17</v>
      </c>
      <c r="C835" s="19" t="s">
        <v>18</v>
      </c>
      <c r="D835" s="20" t="s">
        <v>19</v>
      </c>
      <c r="E835" s="19" t="s">
        <v>80</v>
      </c>
    </row>
    <row r="836" spans="1:5" x14ac:dyDescent="0.25">
      <c r="A836" s="18" t="str">
        <f>HYPERLINK("https://www.3gpp.org/DynaReport/28654.htm","28.654")</f>
        <v>28.654</v>
      </c>
      <c r="B836" s="19" t="s">
        <v>17</v>
      </c>
      <c r="C836" s="19" t="s">
        <v>18</v>
      </c>
      <c r="D836" s="20" t="s">
        <v>19</v>
      </c>
      <c r="E836" s="19" t="s">
        <v>80</v>
      </c>
    </row>
    <row r="837" spans="1:5" x14ac:dyDescent="0.25">
      <c r="A837" s="18" t="str">
        <f>HYPERLINK("https://www.3gpp.org/DynaReport/28655.htm","28.655")</f>
        <v>28.655</v>
      </c>
      <c r="B837" s="19" t="s">
        <v>17</v>
      </c>
      <c r="C837" s="19" t="s">
        <v>18</v>
      </c>
      <c r="D837" s="20" t="s">
        <v>19</v>
      </c>
      <c r="E837" s="19" t="s">
        <v>80</v>
      </c>
    </row>
    <row r="838" spans="1:5" x14ac:dyDescent="0.25">
      <c r="A838" s="18" t="str">
        <f>HYPERLINK("https://www.3gpp.org/DynaReport/28656.htm","28.656")</f>
        <v>28.656</v>
      </c>
      <c r="B838" s="19" t="s">
        <v>17</v>
      </c>
      <c r="C838" s="19" t="s">
        <v>18</v>
      </c>
      <c r="D838" s="20" t="s">
        <v>19</v>
      </c>
      <c r="E838" s="19" t="s">
        <v>80</v>
      </c>
    </row>
    <row r="839" spans="1:5" x14ac:dyDescent="0.25">
      <c r="A839" s="18" t="str">
        <f>HYPERLINK("https://www.3gpp.org/DynaReport/28661.htm","28.661")</f>
        <v>28.661</v>
      </c>
      <c r="B839" s="19" t="s">
        <v>62</v>
      </c>
      <c r="C839" s="19" t="s">
        <v>86</v>
      </c>
      <c r="D839" s="20" t="s">
        <v>19</v>
      </c>
      <c r="E839" s="19" t="s">
        <v>80</v>
      </c>
    </row>
    <row r="840" spans="1:5" x14ac:dyDescent="0.25">
      <c r="A840" s="18" t="str">
        <f>HYPERLINK("https://www.3gpp.org/DynaReport/28661.htm","28.661")</f>
        <v>28.661</v>
      </c>
      <c r="B840" s="19" t="s">
        <v>38</v>
      </c>
      <c r="C840" s="19" t="s">
        <v>87</v>
      </c>
      <c r="D840" s="20" t="s">
        <v>19</v>
      </c>
      <c r="E840" s="19" t="s">
        <v>80</v>
      </c>
    </row>
    <row r="841" spans="1:5" x14ac:dyDescent="0.25">
      <c r="A841" s="18" t="str">
        <f>HYPERLINK("https://www.3gpp.org/DynaReport/28661.htm","28.661")</f>
        <v>28.661</v>
      </c>
      <c r="B841" s="19" t="s">
        <v>40</v>
      </c>
      <c r="C841" s="19" t="s">
        <v>82</v>
      </c>
      <c r="D841" s="20" t="s">
        <v>19</v>
      </c>
      <c r="E841" s="19" t="s">
        <v>80</v>
      </c>
    </row>
    <row r="842" spans="1:5" x14ac:dyDescent="0.25">
      <c r="A842" s="18" t="str">
        <f>HYPERLINK("https://www.3gpp.org/DynaReport/28661.htm","28.661")</f>
        <v>28.661</v>
      </c>
      <c r="B842" s="19" t="s">
        <v>17</v>
      </c>
      <c r="C842" s="19" t="s">
        <v>18</v>
      </c>
      <c r="D842" s="20" t="s">
        <v>19</v>
      </c>
      <c r="E842" s="19" t="s">
        <v>80</v>
      </c>
    </row>
    <row r="843" spans="1:5" x14ac:dyDescent="0.25">
      <c r="A843" s="18" t="str">
        <f>HYPERLINK("https://www.3gpp.org/DynaReport/28662.htm","28.662")</f>
        <v>28.662</v>
      </c>
      <c r="B843" s="19" t="s">
        <v>62</v>
      </c>
      <c r="C843" s="19" t="s">
        <v>88</v>
      </c>
      <c r="D843" s="20" t="s">
        <v>19</v>
      </c>
      <c r="E843" s="19" t="s">
        <v>80</v>
      </c>
    </row>
    <row r="844" spans="1:5" x14ac:dyDescent="0.25">
      <c r="A844" s="18" t="str">
        <f>HYPERLINK("https://www.3gpp.org/DynaReport/28662.htm","28.662")</f>
        <v>28.662</v>
      </c>
      <c r="B844" s="19" t="s">
        <v>38</v>
      </c>
      <c r="C844" s="19" t="s">
        <v>89</v>
      </c>
      <c r="D844" s="20" t="s">
        <v>19</v>
      </c>
      <c r="E844" s="19" t="s">
        <v>80</v>
      </c>
    </row>
    <row r="845" spans="1:5" x14ac:dyDescent="0.25">
      <c r="A845" s="18" t="str">
        <f>HYPERLINK("https://www.3gpp.org/DynaReport/28662.htm","28.662")</f>
        <v>28.662</v>
      </c>
      <c r="B845" s="19" t="s">
        <v>40</v>
      </c>
      <c r="C845" s="19" t="s">
        <v>73</v>
      </c>
      <c r="D845" s="20" t="s">
        <v>19</v>
      </c>
      <c r="E845" s="19" t="s">
        <v>80</v>
      </c>
    </row>
    <row r="846" spans="1:5" x14ac:dyDescent="0.25">
      <c r="A846" s="18" t="str">
        <f>HYPERLINK("https://www.3gpp.org/DynaReport/28662.htm","28.662")</f>
        <v>28.662</v>
      </c>
      <c r="B846" s="19" t="s">
        <v>17</v>
      </c>
      <c r="C846" s="19" t="s">
        <v>54</v>
      </c>
      <c r="D846" s="20" t="s">
        <v>19</v>
      </c>
      <c r="E846" s="19" t="s">
        <v>80</v>
      </c>
    </row>
    <row r="847" spans="1:5" x14ac:dyDescent="0.25">
      <c r="A847" s="18" t="str">
        <f>HYPERLINK("https://www.3gpp.org/DynaReport/28663.htm","28.663")</f>
        <v>28.663</v>
      </c>
      <c r="B847" s="19" t="s">
        <v>17</v>
      </c>
      <c r="C847" s="19" t="s">
        <v>18</v>
      </c>
      <c r="D847" s="20" t="s">
        <v>19</v>
      </c>
      <c r="E847" s="19" t="s">
        <v>80</v>
      </c>
    </row>
    <row r="848" spans="1:5" x14ac:dyDescent="0.25">
      <c r="A848" s="18" t="str">
        <f>HYPERLINK("https://www.3gpp.org/DynaReport/28667.htm","28.667")</f>
        <v>28.667</v>
      </c>
      <c r="B848" s="19" t="s">
        <v>17</v>
      </c>
      <c r="C848" s="19" t="s">
        <v>18</v>
      </c>
      <c r="D848" s="20" t="s">
        <v>19</v>
      </c>
      <c r="E848" s="19" t="s">
        <v>80</v>
      </c>
    </row>
    <row r="849" spans="1:5" x14ac:dyDescent="0.25">
      <c r="A849" s="18" t="str">
        <f>HYPERLINK("https://www.3gpp.org/DynaReport/28668.htm","28.668")</f>
        <v>28.668</v>
      </c>
      <c r="B849" s="19" t="s">
        <v>17</v>
      </c>
      <c r="C849" s="19" t="s">
        <v>18</v>
      </c>
      <c r="D849" s="20" t="s">
        <v>19</v>
      </c>
      <c r="E849" s="19" t="s">
        <v>80</v>
      </c>
    </row>
    <row r="850" spans="1:5" x14ac:dyDescent="0.25">
      <c r="A850" s="18" t="str">
        <f>HYPERLINK("https://www.3gpp.org/DynaReport/28669.htm","28.669")</f>
        <v>28.669</v>
      </c>
      <c r="B850" s="19" t="s">
        <v>17</v>
      </c>
      <c r="C850" s="19" t="s">
        <v>18</v>
      </c>
      <c r="D850" s="20" t="s">
        <v>19</v>
      </c>
      <c r="E850" s="19" t="s">
        <v>80</v>
      </c>
    </row>
    <row r="851" spans="1:5" x14ac:dyDescent="0.25">
      <c r="A851" s="18" t="str">
        <f>HYPERLINK("https://www.3gpp.org/DynaReport/28671.htm","28.671")</f>
        <v>28.671</v>
      </c>
      <c r="B851" s="19" t="s">
        <v>17</v>
      </c>
      <c r="C851" s="19" t="s">
        <v>18</v>
      </c>
      <c r="D851" s="20" t="s">
        <v>19</v>
      </c>
      <c r="E851" s="19" t="s">
        <v>80</v>
      </c>
    </row>
    <row r="852" spans="1:5" x14ac:dyDescent="0.25">
      <c r="A852" s="18" t="str">
        <f>HYPERLINK("https://www.3gpp.org/DynaReport/28672.htm","28.672")</f>
        <v>28.672</v>
      </c>
      <c r="B852" s="19" t="s">
        <v>17</v>
      </c>
      <c r="C852" s="19" t="s">
        <v>18</v>
      </c>
      <c r="D852" s="20" t="s">
        <v>19</v>
      </c>
      <c r="E852" s="19" t="s">
        <v>80</v>
      </c>
    </row>
    <row r="853" spans="1:5" x14ac:dyDescent="0.25">
      <c r="A853" s="18" t="str">
        <f>HYPERLINK("https://www.3gpp.org/DynaReport/28673.htm","28.673")</f>
        <v>28.673</v>
      </c>
      <c r="B853" s="19" t="s">
        <v>17</v>
      </c>
      <c r="C853" s="19" t="s">
        <v>18</v>
      </c>
      <c r="D853" s="20" t="s">
        <v>19</v>
      </c>
      <c r="E853" s="19" t="s">
        <v>80</v>
      </c>
    </row>
    <row r="854" spans="1:5" x14ac:dyDescent="0.25">
      <c r="A854" s="18" t="str">
        <f>HYPERLINK("https://www.3gpp.org/DynaReport/28674.htm","28.674")</f>
        <v>28.674</v>
      </c>
      <c r="B854" s="19" t="s">
        <v>17</v>
      </c>
      <c r="C854" s="19" t="s">
        <v>18</v>
      </c>
      <c r="D854" s="20" t="s">
        <v>19</v>
      </c>
      <c r="E854" s="19" t="s">
        <v>80</v>
      </c>
    </row>
    <row r="855" spans="1:5" x14ac:dyDescent="0.25">
      <c r="A855" s="18" t="str">
        <f>HYPERLINK("https://www.3gpp.org/DynaReport/28675.htm","28.675")</f>
        <v>28.675</v>
      </c>
      <c r="B855" s="19" t="s">
        <v>17</v>
      </c>
      <c r="C855" s="19" t="s">
        <v>18</v>
      </c>
      <c r="D855" s="20" t="s">
        <v>19</v>
      </c>
      <c r="E855" s="19" t="s">
        <v>80</v>
      </c>
    </row>
    <row r="856" spans="1:5" x14ac:dyDescent="0.25">
      <c r="A856" s="18" t="str">
        <f>HYPERLINK("https://www.3gpp.org/DynaReport/28676.htm","28.676")</f>
        <v>28.676</v>
      </c>
      <c r="B856" s="19" t="s">
        <v>17</v>
      </c>
      <c r="C856" s="19" t="s">
        <v>18</v>
      </c>
      <c r="D856" s="20" t="s">
        <v>19</v>
      </c>
      <c r="E856" s="19" t="s">
        <v>80</v>
      </c>
    </row>
    <row r="857" spans="1:5" x14ac:dyDescent="0.25">
      <c r="A857" s="18" t="str">
        <f>HYPERLINK("https://www.3gpp.org/DynaReport/28680.htm","28.680")</f>
        <v>28.680</v>
      </c>
      <c r="B857" s="19" t="s">
        <v>17</v>
      </c>
      <c r="C857" s="19" t="s">
        <v>18</v>
      </c>
      <c r="D857" s="20" t="s">
        <v>19</v>
      </c>
      <c r="E857" s="19" t="s">
        <v>80</v>
      </c>
    </row>
    <row r="858" spans="1:5" x14ac:dyDescent="0.25">
      <c r="A858" s="18" t="str">
        <f>HYPERLINK("https://www.3gpp.org/DynaReport/28681.htm","28.681")</f>
        <v>28.681</v>
      </c>
      <c r="B858" s="19" t="s">
        <v>17</v>
      </c>
      <c r="C858" s="19" t="s">
        <v>18</v>
      </c>
      <c r="D858" s="20" t="s">
        <v>19</v>
      </c>
      <c r="E858" s="19" t="s">
        <v>80</v>
      </c>
    </row>
    <row r="859" spans="1:5" x14ac:dyDescent="0.25">
      <c r="A859" s="18" t="str">
        <f>HYPERLINK("https://www.3gpp.org/DynaReport/28682.htm","28.682")</f>
        <v>28.682</v>
      </c>
      <c r="B859" s="19" t="s">
        <v>17</v>
      </c>
      <c r="C859" s="19" t="s">
        <v>18</v>
      </c>
      <c r="D859" s="20" t="s">
        <v>19</v>
      </c>
      <c r="E859" s="19" t="s">
        <v>80</v>
      </c>
    </row>
    <row r="860" spans="1:5" x14ac:dyDescent="0.25">
      <c r="A860" s="18" t="str">
        <f>HYPERLINK("https://www.3gpp.org/DynaReport/28683.htm","28.683")</f>
        <v>28.683</v>
      </c>
      <c r="B860" s="19" t="s">
        <v>17</v>
      </c>
      <c r="C860" s="19" t="s">
        <v>18</v>
      </c>
      <c r="D860" s="20" t="s">
        <v>19</v>
      </c>
      <c r="E860" s="19" t="s">
        <v>80</v>
      </c>
    </row>
    <row r="861" spans="1:5" x14ac:dyDescent="0.25">
      <c r="A861" s="18" t="str">
        <f>HYPERLINK("https://www.3gpp.org/DynaReport/28701.htm","28.701")</f>
        <v>28.701</v>
      </c>
      <c r="B861" s="19" t="s">
        <v>17</v>
      </c>
      <c r="C861" s="19" t="s">
        <v>18</v>
      </c>
      <c r="D861" s="20" t="s">
        <v>19</v>
      </c>
      <c r="E861" s="19" t="s">
        <v>80</v>
      </c>
    </row>
    <row r="862" spans="1:5" x14ac:dyDescent="0.25">
      <c r="A862" s="18" t="str">
        <f>HYPERLINK("https://www.3gpp.org/DynaReport/28702.htm","28.702")</f>
        <v>28.702</v>
      </c>
      <c r="B862" s="19" t="s">
        <v>17</v>
      </c>
      <c r="C862" s="19" t="s">
        <v>18</v>
      </c>
      <c r="D862" s="20" t="s">
        <v>19</v>
      </c>
      <c r="E862" s="19" t="s">
        <v>80</v>
      </c>
    </row>
    <row r="863" spans="1:5" x14ac:dyDescent="0.25">
      <c r="A863" s="18" t="str">
        <f>HYPERLINK("https://www.3gpp.org/DynaReport/28703.htm","28.703")</f>
        <v>28.703</v>
      </c>
      <c r="B863" s="19" t="s">
        <v>17</v>
      </c>
      <c r="C863" s="19" t="s">
        <v>18</v>
      </c>
      <c r="D863" s="20" t="s">
        <v>19</v>
      </c>
      <c r="E863" s="19" t="s">
        <v>80</v>
      </c>
    </row>
    <row r="864" spans="1:5" x14ac:dyDescent="0.25">
      <c r="A864" s="18" t="str">
        <f>HYPERLINK("https://www.3gpp.org/DynaReport/28704.htm","28.704")</f>
        <v>28.704</v>
      </c>
      <c r="B864" s="19" t="s">
        <v>17</v>
      </c>
      <c r="C864" s="19" t="s">
        <v>18</v>
      </c>
      <c r="D864" s="20" t="s">
        <v>19</v>
      </c>
      <c r="E864" s="19" t="s">
        <v>80</v>
      </c>
    </row>
    <row r="865" spans="1:5" x14ac:dyDescent="0.25">
      <c r="A865" s="18" t="str">
        <f>HYPERLINK("https://www.3gpp.org/DynaReport/28705.htm","28.705")</f>
        <v>28.705</v>
      </c>
      <c r="B865" s="19" t="s">
        <v>17</v>
      </c>
      <c r="C865" s="19" t="s">
        <v>18</v>
      </c>
      <c r="D865" s="20" t="s">
        <v>19</v>
      </c>
      <c r="E865" s="19" t="s">
        <v>80</v>
      </c>
    </row>
    <row r="866" spans="1:5" x14ac:dyDescent="0.25">
      <c r="A866" s="18" t="str">
        <f>HYPERLINK("https://www.3gpp.org/DynaReport/28706.htm","28.706")</f>
        <v>28.706</v>
      </c>
      <c r="B866" s="19" t="s">
        <v>17</v>
      </c>
      <c r="C866" s="19" t="s">
        <v>18</v>
      </c>
      <c r="D866" s="20" t="s">
        <v>19</v>
      </c>
      <c r="E866" s="19" t="s">
        <v>80</v>
      </c>
    </row>
    <row r="867" spans="1:5" x14ac:dyDescent="0.25">
      <c r="A867" s="18" t="str">
        <f>HYPERLINK("https://www.3gpp.org/DynaReport/28707.htm","28.707")</f>
        <v>28.707</v>
      </c>
      <c r="B867" s="19" t="s">
        <v>17</v>
      </c>
      <c r="C867" s="19" t="s">
        <v>18</v>
      </c>
      <c r="D867" s="20" t="s">
        <v>19</v>
      </c>
      <c r="E867" s="19" t="s">
        <v>80</v>
      </c>
    </row>
    <row r="868" spans="1:5" x14ac:dyDescent="0.25">
      <c r="A868" s="18" t="str">
        <f>HYPERLINK("https://www.3gpp.org/DynaReport/28731.htm","28.731")</f>
        <v>28.731</v>
      </c>
      <c r="B868" s="19" t="s">
        <v>17</v>
      </c>
      <c r="C868" s="19" t="s">
        <v>18</v>
      </c>
      <c r="D868" s="20" t="s">
        <v>19</v>
      </c>
      <c r="E868" s="19" t="s">
        <v>80</v>
      </c>
    </row>
    <row r="869" spans="1:5" x14ac:dyDescent="0.25">
      <c r="A869" s="18" t="str">
        <f>HYPERLINK("https://www.3gpp.org/DynaReport/28732.htm","28.732")</f>
        <v>28.732</v>
      </c>
      <c r="B869" s="19" t="s">
        <v>17</v>
      </c>
      <c r="C869" s="19" t="s">
        <v>18</v>
      </c>
      <c r="D869" s="20" t="s">
        <v>19</v>
      </c>
      <c r="E869" s="19" t="s">
        <v>80</v>
      </c>
    </row>
    <row r="870" spans="1:5" x14ac:dyDescent="0.25">
      <c r="A870" s="18" t="str">
        <f>HYPERLINK("https://www.3gpp.org/DynaReport/28733.htm","28.733")</f>
        <v>28.733</v>
      </c>
      <c r="B870" s="19" t="s">
        <v>17</v>
      </c>
      <c r="C870" s="19" t="s">
        <v>18</v>
      </c>
      <c r="D870" s="20" t="s">
        <v>19</v>
      </c>
      <c r="E870" s="19" t="s">
        <v>80</v>
      </c>
    </row>
    <row r="871" spans="1:5" x14ac:dyDescent="0.25">
      <c r="A871" s="18" t="str">
        <f>HYPERLINK("https://www.3gpp.org/DynaReport/28734.htm","28.734")</f>
        <v>28.734</v>
      </c>
      <c r="B871" s="19" t="s">
        <v>17</v>
      </c>
      <c r="C871" s="19" t="s">
        <v>18</v>
      </c>
      <c r="D871" s="20" t="s">
        <v>19</v>
      </c>
      <c r="E871" s="19" t="s">
        <v>80</v>
      </c>
    </row>
    <row r="872" spans="1:5" x14ac:dyDescent="0.25">
      <c r="A872" s="18" t="str">
        <f>HYPERLINK("https://www.3gpp.org/DynaReport/28735.htm","28.735")</f>
        <v>28.735</v>
      </c>
      <c r="B872" s="19" t="s">
        <v>17</v>
      </c>
      <c r="C872" s="19" t="s">
        <v>18</v>
      </c>
      <c r="D872" s="20" t="s">
        <v>19</v>
      </c>
      <c r="E872" s="19" t="s">
        <v>80</v>
      </c>
    </row>
    <row r="873" spans="1:5" x14ac:dyDescent="0.25">
      <c r="A873" s="18" t="str">
        <f>HYPERLINK("https://www.3gpp.org/DynaReport/28736.htm","28.736")</f>
        <v>28.736</v>
      </c>
      <c r="B873" s="19" t="s">
        <v>17</v>
      </c>
      <c r="C873" s="19" t="s">
        <v>18</v>
      </c>
      <c r="D873" s="20" t="s">
        <v>19</v>
      </c>
      <c r="E873" s="19" t="s">
        <v>80</v>
      </c>
    </row>
    <row r="874" spans="1:5" x14ac:dyDescent="0.25">
      <c r="A874" s="18" t="str">
        <f>HYPERLINK("https://www.3gpp.org/DynaReport/28751.htm","28.751")</f>
        <v>28.751</v>
      </c>
      <c r="B874" s="19" t="s">
        <v>17</v>
      </c>
      <c r="C874" s="19" t="s">
        <v>18</v>
      </c>
      <c r="D874" s="20" t="s">
        <v>19</v>
      </c>
      <c r="E874" s="19" t="s">
        <v>80</v>
      </c>
    </row>
    <row r="875" spans="1:5" x14ac:dyDescent="0.25">
      <c r="A875" s="18" t="str">
        <f>HYPERLINK("https://www.3gpp.org/DynaReport/28752.htm","28.752")</f>
        <v>28.752</v>
      </c>
      <c r="B875" s="19" t="s">
        <v>17</v>
      </c>
      <c r="C875" s="19" t="s">
        <v>18</v>
      </c>
      <c r="D875" s="20" t="s">
        <v>19</v>
      </c>
      <c r="E875" s="19" t="s">
        <v>80</v>
      </c>
    </row>
    <row r="876" spans="1:5" x14ac:dyDescent="0.25">
      <c r="A876" s="18" t="str">
        <f>HYPERLINK("https://www.3gpp.org/DynaReport/28753.htm","28.753")</f>
        <v>28.753</v>
      </c>
      <c r="B876" s="19" t="s">
        <v>17</v>
      </c>
      <c r="C876" s="19" t="s">
        <v>18</v>
      </c>
      <c r="D876" s="20" t="s">
        <v>19</v>
      </c>
      <c r="E876" s="19" t="s">
        <v>80</v>
      </c>
    </row>
    <row r="877" spans="1:5" x14ac:dyDescent="0.25">
      <c r="A877" s="18" t="str">
        <f>HYPERLINK("https://www.3gpp.org/DynaReport/28903.htm","28.903")</f>
        <v>28.903</v>
      </c>
      <c r="B877" s="19" t="s">
        <v>17</v>
      </c>
      <c r="C877" s="19" t="s">
        <v>18</v>
      </c>
      <c r="D877" s="20" t="s">
        <v>19</v>
      </c>
      <c r="E877" s="19" t="s">
        <v>80</v>
      </c>
    </row>
    <row r="878" spans="1:5" x14ac:dyDescent="0.25">
      <c r="A878" s="18" t="str">
        <f>HYPERLINK("https://www.3gpp.org/DynaReport/28907.htm","28.907")</f>
        <v>28.907</v>
      </c>
      <c r="B878" s="19" t="s">
        <v>17</v>
      </c>
      <c r="C878" s="19" t="s">
        <v>18</v>
      </c>
      <c r="D878" s="20" t="s">
        <v>19</v>
      </c>
      <c r="E878" s="19" t="s">
        <v>80</v>
      </c>
    </row>
    <row r="879" spans="1:5" x14ac:dyDescent="0.25">
      <c r="A879" s="18" t="str">
        <f>HYPERLINK("https://www.3gpp.org/DynaReport/28908.htm","28.908")</f>
        <v>28.908</v>
      </c>
      <c r="B879" s="19" t="s">
        <v>17</v>
      </c>
      <c r="C879" s="19" t="s">
        <v>18</v>
      </c>
      <c r="D879" s="20" t="s">
        <v>19</v>
      </c>
      <c r="E879" s="19" t="s">
        <v>80</v>
      </c>
    </row>
    <row r="880" spans="1:5" x14ac:dyDescent="0.25">
      <c r="A880" s="18" t="str">
        <f>HYPERLINK("https://www.3gpp.org/DynaReport/28909.htm","28.909")</f>
        <v>28.909</v>
      </c>
      <c r="B880" s="19" t="s">
        <v>17</v>
      </c>
      <c r="C880" s="19" t="s">
        <v>18</v>
      </c>
      <c r="D880" s="20" t="s">
        <v>19</v>
      </c>
      <c r="E880" s="19" t="s">
        <v>80</v>
      </c>
    </row>
    <row r="881" spans="1:5" x14ac:dyDescent="0.25">
      <c r="A881" s="18" t="str">
        <f>HYPERLINK("https://www.3gpp.org/DynaReport/28910.htm","28.910")</f>
        <v>28.910</v>
      </c>
      <c r="B881" s="19" t="s">
        <v>17</v>
      </c>
      <c r="C881" s="19" t="s">
        <v>18</v>
      </c>
      <c r="D881" s="20" t="s">
        <v>19</v>
      </c>
      <c r="E881" s="19" t="s">
        <v>80</v>
      </c>
    </row>
    <row r="882" spans="1:5" x14ac:dyDescent="0.25">
      <c r="A882" s="18" t="str">
        <f>HYPERLINK("https://www.3gpp.org/DynaReport/28912.htm","28.912")</f>
        <v>28.912</v>
      </c>
      <c r="B882" s="19" t="s">
        <v>17</v>
      </c>
      <c r="C882" s="19" t="s">
        <v>18</v>
      </c>
      <c r="D882" s="20" t="s">
        <v>19</v>
      </c>
      <c r="E882" s="19" t="s">
        <v>80</v>
      </c>
    </row>
    <row r="883" spans="1:5" x14ac:dyDescent="0.25">
      <c r="A883" s="18" t="str">
        <f>HYPERLINK("https://www.3gpp.org/DynaReport/28913.htm","28.913")</f>
        <v>28.913</v>
      </c>
      <c r="B883" s="19" t="s">
        <v>17</v>
      </c>
      <c r="C883" s="19" t="s">
        <v>18</v>
      </c>
      <c r="D883" s="20" t="s">
        <v>19</v>
      </c>
      <c r="E883" s="19" t="s">
        <v>80</v>
      </c>
    </row>
    <row r="884" spans="1:5" x14ac:dyDescent="0.25">
      <c r="A884" s="18" t="str">
        <f>HYPERLINK("https://www.3gpp.org/DynaReport/28925.htm","28.925")</f>
        <v>28.925</v>
      </c>
      <c r="B884" s="19" t="s">
        <v>17</v>
      </c>
      <c r="C884" s="19" t="s">
        <v>18</v>
      </c>
      <c r="D884" s="20" t="s">
        <v>19</v>
      </c>
      <c r="E884" s="19" t="s">
        <v>80</v>
      </c>
    </row>
    <row r="885" spans="1:5" x14ac:dyDescent="0.25">
      <c r="A885" s="18" t="str">
        <f>HYPERLINK("https://www.3gpp.org/DynaReport/29002.htm","29.002")</f>
        <v>29.002</v>
      </c>
      <c r="B885" s="19" t="s">
        <v>17</v>
      </c>
      <c r="C885" s="19" t="s">
        <v>18</v>
      </c>
      <c r="D885" s="20" t="s">
        <v>35</v>
      </c>
      <c r="E885" s="19" t="s">
        <v>36</v>
      </c>
    </row>
    <row r="886" spans="1:5" x14ac:dyDescent="0.25">
      <c r="A886" s="18" t="str">
        <f>HYPERLINK("https://www.3gpp.org/DynaReport/29007.htm","29.007")</f>
        <v>29.007</v>
      </c>
      <c r="B886" s="19" t="s">
        <v>17</v>
      </c>
      <c r="C886" s="19" t="s">
        <v>18</v>
      </c>
      <c r="D886" s="20" t="s">
        <v>19</v>
      </c>
      <c r="E886" s="19" t="s">
        <v>43</v>
      </c>
    </row>
    <row r="887" spans="1:5" x14ac:dyDescent="0.25">
      <c r="A887" s="18" t="str">
        <f>HYPERLINK("https://www.3gpp.org/DynaReport/29010.htm","29.010")</f>
        <v>29.010</v>
      </c>
      <c r="B887" s="19" t="s">
        <v>17</v>
      </c>
      <c r="C887" s="19" t="s">
        <v>18</v>
      </c>
      <c r="D887" s="20" t="s">
        <v>19</v>
      </c>
      <c r="E887" s="19" t="s">
        <v>36</v>
      </c>
    </row>
    <row r="888" spans="1:5" x14ac:dyDescent="0.25">
      <c r="A888" s="18" t="str">
        <f>HYPERLINK("https://www.3gpp.org/DynaReport/29011.htm","29.011")</f>
        <v>29.011</v>
      </c>
      <c r="B888" s="19" t="s">
        <v>17</v>
      </c>
      <c r="C888" s="19" t="s">
        <v>18</v>
      </c>
      <c r="D888" s="20" t="s">
        <v>19</v>
      </c>
      <c r="E888" s="19" t="s">
        <v>36</v>
      </c>
    </row>
    <row r="889" spans="1:5" x14ac:dyDescent="0.25">
      <c r="A889" s="18" t="str">
        <f>HYPERLINK("https://www.3gpp.org/DynaReport/29013.htm","29.013")</f>
        <v>29.013</v>
      </c>
      <c r="B889" s="19" t="s">
        <v>17</v>
      </c>
      <c r="C889" s="19" t="s">
        <v>18</v>
      </c>
      <c r="D889" s="20" t="s">
        <v>19</v>
      </c>
      <c r="E889" s="19" t="s">
        <v>36</v>
      </c>
    </row>
    <row r="890" spans="1:5" x14ac:dyDescent="0.25">
      <c r="A890" s="18" t="str">
        <f>HYPERLINK("https://www.3gpp.org/DynaReport/29016.htm","29.016")</f>
        <v>29.016</v>
      </c>
      <c r="B890" s="19" t="s">
        <v>17</v>
      </c>
      <c r="C890" s="19" t="s">
        <v>18</v>
      </c>
      <c r="D890" s="20" t="s">
        <v>19</v>
      </c>
      <c r="E890" s="19" t="s">
        <v>37</v>
      </c>
    </row>
    <row r="891" spans="1:5" x14ac:dyDescent="0.25">
      <c r="A891" s="18" t="str">
        <f>HYPERLINK("https://www.3gpp.org/DynaReport/29018.htm","29.018")</f>
        <v>29.018</v>
      </c>
      <c r="B891" s="19" t="s">
        <v>17</v>
      </c>
      <c r="C891" s="19" t="s">
        <v>18</v>
      </c>
      <c r="D891" s="20" t="s">
        <v>19</v>
      </c>
      <c r="E891" s="19" t="s">
        <v>37</v>
      </c>
    </row>
    <row r="892" spans="1:5" x14ac:dyDescent="0.25">
      <c r="A892" s="18" t="str">
        <f>HYPERLINK("https://www.3gpp.org/DynaReport/29060.htm","29.060")</f>
        <v>29.060</v>
      </c>
      <c r="B892" s="19" t="s">
        <v>17</v>
      </c>
      <c r="C892" s="19" t="s">
        <v>18</v>
      </c>
      <c r="D892" s="20" t="s">
        <v>19</v>
      </c>
      <c r="E892" s="19" t="s">
        <v>36</v>
      </c>
    </row>
    <row r="893" spans="1:5" x14ac:dyDescent="0.25">
      <c r="A893" s="18" t="str">
        <f>HYPERLINK("https://www.3gpp.org/DynaReport/29079.htm","29.079")</f>
        <v>29.079</v>
      </c>
      <c r="B893" s="19" t="s">
        <v>17</v>
      </c>
      <c r="C893" s="19" t="s">
        <v>18</v>
      </c>
      <c r="D893" s="20" t="s">
        <v>19</v>
      </c>
      <c r="E893" s="19" t="s">
        <v>43</v>
      </c>
    </row>
    <row r="894" spans="1:5" x14ac:dyDescent="0.25">
      <c r="A894" s="18" t="str">
        <f>HYPERLINK("https://www.3gpp.org/DynaReport/29108.htm","29.108")</f>
        <v>29.108</v>
      </c>
      <c r="B894" s="19" t="s">
        <v>17</v>
      </c>
      <c r="C894" s="19" t="s">
        <v>18</v>
      </c>
      <c r="D894" s="20" t="s">
        <v>19</v>
      </c>
      <c r="E894" s="19" t="s">
        <v>76</v>
      </c>
    </row>
    <row r="895" spans="1:5" x14ac:dyDescent="0.25">
      <c r="A895" s="18" t="str">
        <f>HYPERLINK("https://www.3gpp.org/DynaReport/29109.htm","29.109")</f>
        <v>29.109</v>
      </c>
      <c r="B895" s="19" t="s">
        <v>17</v>
      </c>
      <c r="C895" s="19" t="s">
        <v>18</v>
      </c>
      <c r="D895" s="20" t="s">
        <v>19</v>
      </c>
      <c r="E895" s="19" t="s">
        <v>36</v>
      </c>
    </row>
    <row r="896" spans="1:5" x14ac:dyDescent="0.25">
      <c r="A896" s="18" t="str">
        <f>HYPERLINK("https://www.3gpp.org/DynaReport/29116.htm","29.116")</f>
        <v>29.116</v>
      </c>
      <c r="B896" s="19" t="s">
        <v>17</v>
      </c>
      <c r="C896" s="19" t="s">
        <v>18</v>
      </c>
      <c r="D896" s="20" t="s">
        <v>19</v>
      </c>
      <c r="E896" s="19" t="s">
        <v>43</v>
      </c>
    </row>
    <row r="897" spans="1:5" x14ac:dyDescent="0.25">
      <c r="A897" s="18" t="str">
        <f>HYPERLINK("https://www.3gpp.org/DynaReport/29119.htm","29.119")</f>
        <v>29.119</v>
      </c>
      <c r="B897" s="19" t="s">
        <v>17</v>
      </c>
      <c r="C897" s="19" t="s">
        <v>18</v>
      </c>
      <c r="D897" s="20" t="s">
        <v>19</v>
      </c>
      <c r="E897" s="19" t="s">
        <v>36</v>
      </c>
    </row>
    <row r="898" spans="1:5" x14ac:dyDescent="0.25">
      <c r="A898" s="18" t="str">
        <f>HYPERLINK("https://www.3gpp.org/DynaReport/29120.htm","29.120")</f>
        <v>29.120</v>
      </c>
      <c r="B898" s="19" t="s">
        <v>17</v>
      </c>
      <c r="C898" s="19" t="s">
        <v>18</v>
      </c>
      <c r="D898" s="20" t="s">
        <v>19</v>
      </c>
      <c r="E898" s="19" t="s">
        <v>36</v>
      </c>
    </row>
    <row r="899" spans="1:5" x14ac:dyDescent="0.25">
      <c r="A899" s="18" t="str">
        <f>HYPERLINK("https://www.3gpp.org/DynaReport/29122.htm","29.122")</f>
        <v>29.122</v>
      </c>
      <c r="B899" s="19" t="s">
        <v>17</v>
      </c>
      <c r="C899" s="19" t="s">
        <v>34</v>
      </c>
      <c r="D899" s="20" t="s">
        <v>35</v>
      </c>
      <c r="E899" s="19" t="s">
        <v>43</v>
      </c>
    </row>
    <row r="900" spans="1:5" x14ac:dyDescent="0.25">
      <c r="A900" s="18" t="str">
        <f>HYPERLINK("https://www.3gpp.org/DynaReport/29139.htm","29.139")</f>
        <v>29.139</v>
      </c>
      <c r="B900" s="19" t="s">
        <v>17</v>
      </c>
      <c r="C900" s="19" t="s">
        <v>18</v>
      </c>
      <c r="D900" s="20" t="s">
        <v>19</v>
      </c>
      <c r="E900" s="19" t="s">
        <v>36</v>
      </c>
    </row>
    <row r="901" spans="1:5" x14ac:dyDescent="0.25">
      <c r="A901" s="18" t="str">
        <f>HYPERLINK("https://www.3gpp.org/DynaReport/29153.htm","29.153")</f>
        <v>29.153</v>
      </c>
      <c r="B901" s="19" t="s">
        <v>17</v>
      </c>
      <c r="C901" s="19" t="s">
        <v>18</v>
      </c>
      <c r="D901" s="20" t="s">
        <v>19</v>
      </c>
      <c r="E901" s="19" t="s">
        <v>43</v>
      </c>
    </row>
    <row r="902" spans="1:5" x14ac:dyDescent="0.25">
      <c r="A902" s="18" t="str">
        <f>HYPERLINK("https://www.3gpp.org/DynaReport/29154.htm","29.154")</f>
        <v>29.154</v>
      </c>
      <c r="B902" s="19" t="s">
        <v>17</v>
      </c>
      <c r="C902" s="19" t="s">
        <v>18</v>
      </c>
      <c r="D902" s="20" t="s">
        <v>19</v>
      </c>
      <c r="E902" s="19" t="s">
        <v>43</v>
      </c>
    </row>
    <row r="903" spans="1:5" x14ac:dyDescent="0.25">
      <c r="A903" s="18" t="str">
        <f>HYPERLINK("https://www.3gpp.org/DynaReport/29155.htm","29.155")</f>
        <v>29.155</v>
      </c>
      <c r="B903" s="19" t="s">
        <v>17</v>
      </c>
      <c r="C903" s="19" t="s">
        <v>18</v>
      </c>
      <c r="D903" s="20" t="s">
        <v>19</v>
      </c>
      <c r="E903" s="19" t="s">
        <v>43</v>
      </c>
    </row>
    <row r="904" spans="1:5" x14ac:dyDescent="0.25">
      <c r="A904" s="18" t="str">
        <f>HYPERLINK("https://www.3gpp.org/DynaReport/29165.htm","29.165")</f>
        <v>29.165</v>
      </c>
      <c r="B904" s="19" t="s">
        <v>17</v>
      </c>
      <c r="C904" s="19" t="s">
        <v>54</v>
      </c>
      <c r="D904" s="20" t="s">
        <v>35</v>
      </c>
      <c r="E904" s="19" t="s">
        <v>43</v>
      </c>
    </row>
    <row r="905" spans="1:5" x14ac:dyDescent="0.25">
      <c r="A905" s="18" t="str">
        <f>HYPERLINK("https://www.3gpp.org/DynaReport/29168.htm","29.168")</f>
        <v>29.168</v>
      </c>
      <c r="B905" s="19" t="s">
        <v>17</v>
      </c>
      <c r="C905" s="19" t="s">
        <v>18</v>
      </c>
      <c r="D905" s="20" t="s">
        <v>19</v>
      </c>
      <c r="E905" s="19" t="s">
        <v>36</v>
      </c>
    </row>
    <row r="906" spans="1:5" x14ac:dyDescent="0.25">
      <c r="A906" s="18" t="str">
        <f>HYPERLINK("https://www.3gpp.org/DynaReport/29171.htm","29.171")</f>
        <v>29.171</v>
      </c>
      <c r="B906" s="19" t="s">
        <v>17</v>
      </c>
      <c r="C906" s="19" t="s">
        <v>18</v>
      </c>
      <c r="D906" s="20" t="s">
        <v>19</v>
      </c>
      <c r="E906" s="19" t="s">
        <v>36</v>
      </c>
    </row>
    <row r="907" spans="1:5" x14ac:dyDescent="0.25">
      <c r="A907" s="18" t="str">
        <f>HYPERLINK("https://www.3gpp.org/DynaReport/29172.htm","29.172")</f>
        <v>29.172</v>
      </c>
      <c r="B907" s="19" t="s">
        <v>17</v>
      </c>
      <c r="C907" s="19" t="s">
        <v>18</v>
      </c>
      <c r="D907" s="20" t="s">
        <v>19</v>
      </c>
      <c r="E907" s="19" t="s">
        <v>36</v>
      </c>
    </row>
    <row r="908" spans="1:5" x14ac:dyDescent="0.25">
      <c r="A908" s="18" t="str">
        <f>HYPERLINK("https://www.3gpp.org/DynaReport/29173.htm","29.173")</f>
        <v>29.173</v>
      </c>
      <c r="B908" s="19" t="s">
        <v>17</v>
      </c>
      <c r="C908" s="19" t="s">
        <v>18</v>
      </c>
      <c r="D908" s="20" t="s">
        <v>19</v>
      </c>
      <c r="E908" s="19" t="s">
        <v>36</v>
      </c>
    </row>
    <row r="909" spans="1:5" x14ac:dyDescent="0.25">
      <c r="A909" s="18" t="str">
        <f>HYPERLINK("https://www.3gpp.org/DynaReport/29175.htm","29.175")</f>
        <v>29.175</v>
      </c>
      <c r="B909" s="19" t="s">
        <v>40</v>
      </c>
      <c r="C909" s="19" t="s">
        <v>71</v>
      </c>
      <c r="D909" s="20" t="s">
        <v>35</v>
      </c>
      <c r="E909" s="19" t="s">
        <v>36</v>
      </c>
    </row>
    <row r="910" spans="1:5" x14ac:dyDescent="0.25">
      <c r="A910" s="18" t="str">
        <f>HYPERLINK("https://www.3gpp.org/DynaReport/29175.htm","29.175")</f>
        <v>29.175</v>
      </c>
      <c r="B910" s="19" t="s">
        <v>17</v>
      </c>
      <c r="C910" s="19" t="s">
        <v>53</v>
      </c>
      <c r="D910" s="20" t="s">
        <v>35</v>
      </c>
      <c r="E910" s="19" t="s">
        <v>36</v>
      </c>
    </row>
    <row r="911" spans="1:5" x14ac:dyDescent="0.25">
      <c r="A911" s="18" t="str">
        <f>HYPERLINK("https://www.3gpp.org/DynaReport/29176.htm","29.176")</f>
        <v>29.176</v>
      </c>
      <c r="B911" s="19" t="s">
        <v>17</v>
      </c>
      <c r="C911" s="19" t="s">
        <v>53</v>
      </c>
      <c r="D911" s="20" t="s">
        <v>35</v>
      </c>
      <c r="E911" s="19" t="s">
        <v>36</v>
      </c>
    </row>
    <row r="912" spans="1:5" x14ac:dyDescent="0.25">
      <c r="A912" s="18" t="str">
        <f>HYPERLINK("https://www.3gpp.org/DynaReport/29201.htm","29.201")</f>
        <v>29.201</v>
      </c>
      <c r="B912" s="19" t="s">
        <v>17</v>
      </c>
      <c r="C912" s="19" t="s">
        <v>18</v>
      </c>
      <c r="D912" s="20" t="s">
        <v>19</v>
      </c>
      <c r="E912" s="19" t="s">
        <v>43</v>
      </c>
    </row>
    <row r="913" spans="1:5" x14ac:dyDescent="0.25">
      <c r="A913" s="18" t="str">
        <f>HYPERLINK("https://www.3gpp.org/DynaReport/29202.htm","29.202")</f>
        <v>29.202</v>
      </c>
      <c r="B913" s="19" t="s">
        <v>17</v>
      </c>
      <c r="C913" s="19" t="s">
        <v>18</v>
      </c>
      <c r="D913" s="20" t="s">
        <v>19</v>
      </c>
      <c r="E913" s="19" t="s">
        <v>36</v>
      </c>
    </row>
    <row r="914" spans="1:5" x14ac:dyDescent="0.25">
      <c r="A914" s="18" t="str">
        <f>HYPERLINK("https://www.3gpp.org/DynaReport/29204.htm","29.204")</f>
        <v>29.204</v>
      </c>
      <c r="B914" s="19" t="s">
        <v>17</v>
      </c>
      <c r="C914" s="19" t="s">
        <v>18</v>
      </c>
      <c r="D914" s="20" t="s">
        <v>19</v>
      </c>
      <c r="E914" s="19" t="s">
        <v>36</v>
      </c>
    </row>
    <row r="915" spans="1:5" x14ac:dyDescent="0.25">
      <c r="A915" s="18" t="str">
        <f>HYPERLINK("https://www.3gpp.org/DynaReport/29205.htm","29.205")</f>
        <v>29.205</v>
      </c>
      <c r="B915" s="19" t="s">
        <v>17</v>
      </c>
      <c r="C915" s="19" t="s">
        <v>18</v>
      </c>
      <c r="D915" s="20" t="s">
        <v>19</v>
      </c>
      <c r="E915" s="19" t="s">
        <v>36</v>
      </c>
    </row>
    <row r="916" spans="1:5" x14ac:dyDescent="0.25">
      <c r="A916" s="18" t="str">
        <f>HYPERLINK("https://www.3gpp.org/DynaReport/29212.htm","29.212")</f>
        <v>29.212</v>
      </c>
      <c r="B916" s="19" t="s">
        <v>17</v>
      </c>
      <c r="C916" s="19" t="s">
        <v>18</v>
      </c>
      <c r="D916" s="20" t="s">
        <v>19</v>
      </c>
      <c r="E916" s="19" t="s">
        <v>43</v>
      </c>
    </row>
    <row r="917" spans="1:5" x14ac:dyDescent="0.25">
      <c r="A917" s="18" t="str">
        <f>HYPERLINK("https://www.3gpp.org/DynaReport/29213.htm","29.213")</f>
        <v>29.213</v>
      </c>
      <c r="B917" s="19" t="s">
        <v>17</v>
      </c>
      <c r="C917" s="19" t="s">
        <v>42</v>
      </c>
      <c r="D917" s="20" t="s">
        <v>35</v>
      </c>
      <c r="E917" s="19" t="s">
        <v>43</v>
      </c>
    </row>
    <row r="918" spans="1:5" x14ac:dyDescent="0.25">
      <c r="A918" s="18" t="str">
        <f>HYPERLINK("https://www.3gpp.org/DynaReport/29214.htm","29.214")</f>
        <v>29.214</v>
      </c>
      <c r="B918" s="19" t="s">
        <v>17</v>
      </c>
      <c r="C918" s="19" t="s">
        <v>42</v>
      </c>
      <c r="D918" s="20" t="s">
        <v>35</v>
      </c>
      <c r="E918" s="19" t="s">
        <v>43</v>
      </c>
    </row>
    <row r="919" spans="1:5" x14ac:dyDescent="0.25">
      <c r="A919" s="18" t="str">
        <f>HYPERLINK("https://www.3gpp.org/DynaReport/29215.htm","29.215")</f>
        <v>29.215</v>
      </c>
      <c r="B919" s="19" t="s">
        <v>17</v>
      </c>
      <c r="C919" s="19" t="s">
        <v>18</v>
      </c>
      <c r="D919" s="20" t="s">
        <v>19</v>
      </c>
      <c r="E919" s="19" t="s">
        <v>43</v>
      </c>
    </row>
    <row r="920" spans="1:5" x14ac:dyDescent="0.25">
      <c r="A920" s="18" t="str">
        <f>HYPERLINK("https://www.3gpp.org/DynaReport/29217.htm","29.217")</f>
        <v>29.217</v>
      </c>
      <c r="B920" s="19" t="s">
        <v>17</v>
      </c>
      <c r="C920" s="19" t="s">
        <v>18</v>
      </c>
      <c r="D920" s="20" t="s">
        <v>35</v>
      </c>
      <c r="E920" s="19" t="s">
        <v>43</v>
      </c>
    </row>
    <row r="921" spans="1:5" x14ac:dyDescent="0.25">
      <c r="A921" s="18" t="str">
        <f>HYPERLINK("https://www.3gpp.org/DynaReport/29219.htm","29.219")</f>
        <v>29.219</v>
      </c>
      <c r="B921" s="19" t="s">
        <v>17</v>
      </c>
      <c r="C921" s="19" t="s">
        <v>18</v>
      </c>
      <c r="D921" s="20" t="s">
        <v>19</v>
      </c>
      <c r="E921" s="19" t="s">
        <v>43</v>
      </c>
    </row>
    <row r="922" spans="1:5" x14ac:dyDescent="0.25">
      <c r="A922" s="18" t="str">
        <f>HYPERLINK("https://www.3gpp.org/DynaReport/29222.htm","29.222")</f>
        <v>29.222</v>
      </c>
      <c r="B922" s="19" t="s">
        <v>17</v>
      </c>
      <c r="C922" s="19" t="s">
        <v>34</v>
      </c>
      <c r="D922" s="20" t="s">
        <v>35</v>
      </c>
      <c r="E922" s="19" t="s">
        <v>43</v>
      </c>
    </row>
    <row r="923" spans="1:5" x14ac:dyDescent="0.25">
      <c r="A923" s="18" t="str">
        <f>HYPERLINK("https://www.3gpp.org/DynaReport/29229.htm","29.229")</f>
        <v>29.229</v>
      </c>
      <c r="B923" s="19" t="s">
        <v>17</v>
      </c>
      <c r="C923" s="19" t="s">
        <v>18</v>
      </c>
      <c r="D923" s="20" t="s">
        <v>19</v>
      </c>
      <c r="E923" s="19" t="s">
        <v>36</v>
      </c>
    </row>
    <row r="924" spans="1:5" x14ac:dyDescent="0.25">
      <c r="A924" s="18" t="str">
        <f>HYPERLINK("https://www.3gpp.org/DynaReport/29232.htm","29.232")</f>
        <v>29.232</v>
      </c>
      <c r="B924" s="19" t="s">
        <v>17</v>
      </c>
      <c r="C924" s="19" t="s">
        <v>18</v>
      </c>
      <c r="D924" s="20" t="s">
        <v>19</v>
      </c>
      <c r="E924" s="19" t="s">
        <v>36</v>
      </c>
    </row>
    <row r="925" spans="1:5" x14ac:dyDescent="0.25">
      <c r="A925" s="18" t="str">
        <f>HYPERLINK("https://www.3gpp.org/DynaReport/29235.htm","29.235")</f>
        <v>29.235</v>
      </c>
      <c r="B925" s="19" t="s">
        <v>17</v>
      </c>
      <c r="C925" s="19" t="s">
        <v>18</v>
      </c>
      <c r="D925" s="20" t="s">
        <v>19</v>
      </c>
      <c r="E925" s="19" t="s">
        <v>43</v>
      </c>
    </row>
    <row r="926" spans="1:5" x14ac:dyDescent="0.25">
      <c r="A926" s="18" t="str">
        <f>HYPERLINK("https://www.3gpp.org/DynaReport/29238.htm","29.238")</f>
        <v>29.238</v>
      </c>
      <c r="B926" s="19" t="s">
        <v>17</v>
      </c>
      <c r="C926" s="19" t="s">
        <v>18</v>
      </c>
      <c r="D926" s="20" t="s">
        <v>19</v>
      </c>
      <c r="E926" s="19" t="s">
        <v>36</v>
      </c>
    </row>
    <row r="927" spans="1:5" x14ac:dyDescent="0.25">
      <c r="A927" s="18" t="str">
        <f>HYPERLINK("https://www.3gpp.org/DynaReport/29240.htm","29.240")</f>
        <v>29.240</v>
      </c>
      <c r="B927" s="19" t="s">
        <v>17</v>
      </c>
      <c r="C927" s="19" t="s">
        <v>18</v>
      </c>
      <c r="D927" s="20" t="s">
        <v>19</v>
      </c>
      <c r="E927" s="19" t="s">
        <v>36</v>
      </c>
    </row>
    <row r="928" spans="1:5" x14ac:dyDescent="0.25">
      <c r="A928" s="18" t="str">
        <f>HYPERLINK("https://www.3gpp.org/DynaReport/29244.htm","29.244")</f>
        <v>29.244</v>
      </c>
      <c r="B928" s="19" t="s">
        <v>17</v>
      </c>
      <c r="C928" s="19" t="s">
        <v>53</v>
      </c>
      <c r="D928" s="20" t="s">
        <v>35</v>
      </c>
      <c r="E928" s="19" t="s">
        <v>36</v>
      </c>
    </row>
    <row r="929" spans="1:5" x14ac:dyDescent="0.25">
      <c r="A929" s="18" t="str">
        <f>HYPERLINK("https://www.3gpp.org/DynaReport/29250.htm","29.250")</f>
        <v>29.250</v>
      </c>
      <c r="B929" s="19" t="s">
        <v>17</v>
      </c>
      <c r="C929" s="19" t="s">
        <v>18</v>
      </c>
      <c r="D929" s="20" t="s">
        <v>19</v>
      </c>
      <c r="E929" s="19" t="s">
        <v>43</v>
      </c>
    </row>
    <row r="930" spans="1:5" x14ac:dyDescent="0.25">
      <c r="A930" s="18" t="str">
        <f>HYPERLINK("https://www.3gpp.org/DynaReport/29251.htm","29.251")</f>
        <v>29.251</v>
      </c>
      <c r="B930" s="19" t="s">
        <v>17</v>
      </c>
      <c r="C930" s="19" t="s">
        <v>18</v>
      </c>
      <c r="D930" s="20" t="s">
        <v>19</v>
      </c>
      <c r="E930" s="19" t="s">
        <v>43</v>
      </c>
    </row>
    <row r="931" spans="1:5" x14ac:dyDescent="0.25">
      <c r="A931" s="18" t="str">
        <f>HYPERLINK("https://www.3gpp.org/DynaReport/29255.htm","29.255")</f>
        <v>29.255</v>
      </c>
      <c r="B931" s="19" t="s">
        <v>17</v>
      </c>
      <c r="C931" s="19" t="s">
        <v>42</v>
      </c>
      <c r="D931" s="20" t="s">
        <v>35</v>
      </c>
      <c r="E931" s="19" t="s">
        <v>43</v>
      </c>
    </row>
    <row r="932" spans="1:5" x14ac:dyDescent="0.25">
      <c r="A932" s="18" t="str">
        <f>HYPERLINK("https://www.3gpp.org/DynaReport/29256.htm","29.256")</f>
        <v>29.256</v>
      </c>
      <c r="B932" s="19" t="s">
        <v>17</v>
      </c>
      <c r="C932" s="19" t="s">
        <v>53</v>
      </c>
      <c r="D932" s="20" t="s">
        <v>35</v>
      </c>
      <c r="E932" s="19" t="s">
        <v>36</v>
      </c>
    </row>
    <row r="933" spans="1:5" x14ac:dyDescent="0.25">
      <c r="A933" s="18" t="str">
        <f>HYPERLINK("https://www.3gpp.org/DynaReport/29257.htm","29.257")</f>
        <v>29.257</v>
      </c>
      <c r="B933" s="19" t="s">
        <v>17</v>
      </c>
      <c r="C933" s="19" t="s">
        <v>34</v>
      </c>
      <c r="D933" s="20" t="s">
        <v>35</v>
      </c>
      <c r="E933" s="19" t="s">
        <v>43</v>
      </c>
    </row>
    <row r="934" spans="1:5" x14ac:dyDescent="0.25">
      <c r="A934" s="18" t="str">
        <f>HYPERLINK("https://www.3gpp.org/DynaReport/29272.htm","29.272")</f>
        <v>29.272</v>
      </c>
      <c r="B934" s="19" t="s">
        <v>17</v>
      </c>
      <c r="C934" s="19" t="s">
        <v>53</v>
      </c>
      <c r="D934" s="20" t="s">
        <v>35</v>
      </c>
      <c r="E934" s="19" t="s">
        <v>36</v>
      </c>
    </row>
    <row r="935" spans="1:5" x14ac:dyDescent="0.25">
      <c r="A935" s="18" t="str">
        <f>HYPERLINK("https://www.3gpp.org/DynaReport/29274.htm","29.274")</f>
        <v>29.274</v>
      </c>
      <c r="B935" s="19" t="s">
        <v>17</v>
      </c>
      <c r="C935" s="19" t="s">
        <v>34</v>
      </c>
      <c r="D935" s="20" t="s">
        <v>35</v>
      </c>
      <c r="E935" s="19" t="s">
        <v>36</v>
      </c>
    </row>
    <row r="936" spans="1:5" x14ac:dyDescent="0.25">
      <c r="A936" s="18" t="str">
        <f>HYPERLINK("https://www.3gpp.org/DynaReport/29275.htm","29.275")</f>
        <v>29.275</v>
      </c>
      <c r="B936" s="19" t="s">
        <v>17</v>
      </c>
      <c r="C936" s="19" t="s">
        <v>18</v>
      </c>
      <c r="D936" s="20" t="s">
        <v>19</v>
      </c>
      <c r="E936" s="19" t="s">
        <v>36</v>
      </c>
    </row>
    <row r="937" spans="1:5" x14ac:dyDescent="0.25">
      <c r="A937" s="18" t="str">
        <f>HYPERLINK("https://www.3gpp.org/DynaReport/29276.htm","29.276")</f>
        <v>29.276</v>
      </c>
      <c r="B937" s="19" t="s">
        <v>17</v>
      </c>
      <c r="C937" s="19" t="s">
        <v>18</v>
      </c>
      <c r="D937" s="20" t="s">
        <v>19</v>
      </c>
      <c r="E937" s="19" t="s">
        <v>36</v>
      </c>
    </row>
    <row r="938" spans="1:5" x14ac:dyDescent="0.25">
      <c r="A938" s="18" t="str">
        <f>HYPERLINK("https://www.3gpp.org/DynaReport/29277.htm","29.277")</f>
        <v>29.277</v>
      </c>
      <c r="B938" s="19" t="s">
        <v>17</v>
      </c>
      <c r="C938" s="19" t="s">
        <v>18</v>
      </c>
      <c r="D938" s="20" t="s">
        <v>19</v>
      </c>
      <c r="E938" s="19" t="s">
        <v>36</v>
      </c>
    </row>
    <row r="939" spans="1:5" x14ac:dyDescent="0.25">
      <c r="A939" s="18" t="str">
        <f>HYPERLINK("https://www.3gpp.org/DynaReport/29278.htm","29.278")</f>
        <v>29.278</v>
      </c>
      <c r="B939" s="19" t="s">
        <v>17</v>
      </c>
      <c r="C939" s="19" t="s">
        <v>18</v>
      </c>
      <c r="D939" s="20" t="s">
        <v>19</v>
      </c>
      <c r="E939" s="19" t="s">
        <v>36</v>
      </c>
    </row>
    <row r="940" spans="1:5" x14ac:dyDescent="0.25">
      <c r="A940" s="18" t="str">
        <f>HYPERLINK("https://www.3gpp.org/DynaReport/29279.htm","29.279")</f>
        <v>29.279</v>
      </c>
      <c r="B940" s="19" t="s">
        <v>17</v>
      </c>
      <c r="C940" s="19" t="s">
        <v>18</v>
      </c>
      <c r="D940" s="20" t="s">
        <v>19</v>
      </c>
      <c r="E940" s="19" t="s">
        <v>36</v>
      </c>
    </row>
    <row r="941" spans="1:5" x14ac:dyDescent="0.25">
      <c r="A941" s="18" t="str">
        <f>HYPERLINK("https://www.3gpp.org/DynaReport/29280.htm","29.280")</f>
        <v>29.280</v>
      </c>
      <c r="B941" s="19" t="s">
        <v>17</v>
      </c>
      <c r="C941" s="19" t="s">
        <v>18</v>
      </c>
      <c r="D941" s="20" t="s">
        <v>19</v>
      </c>
      <c r="E941" s="19" t="s">
        <v>36</v>
      </c>
    </row>
    <row r="942" spans="1:5" x14ac:dyDescent="0.25">
      <c r="A942" s="18" t="str">
        <f>HYPERLINK("https://www.3gpp.org/DynaReport/29281.htm","29.281")</f>
        <v>29.281</v>
      </c>
      <c r="B942" s="19" t="s">
        <v>40</v>
      </c>
      <c r="C942" s="19" t="s">
        <v>51</v>
      </c>
      <c r="D942" s="20" t="s">
        <v>35</v>
      </c>
      <c r="E942" s="19" t="s">
        <v>36</v>
      </c>
    </row>
    <row r="943" spans="1:5" x14ac:dyDescent="0.25">
      <c r="A943" s="18" t="str">
        <f>HYPERLINK("https://www.3gpp.org/DynaReport/29281.htm","29.281")</f>
        <v>29.281</v>
      </c>
      <c r="B943" s="19" t="s">
        <v>17</v>
      </c>
      <c r="C943" s="19" t="s">
        <v>42</v>
      </c>
      <c r="D943" s="20" t="s">
        <v>35</v>
      </c>
      <c r="E943" s="19" t="s">
        <v>36</v>
      </c>
    </row>
    <row r="944" spans="1:5" x14ac:dyDescent="0.25">
      <c r="A944" s="18" t="str">
        <f>HYPERLINK("https://www.3gpp.org/DynaReport/29282.htm","29.282")</f>
        <v>29.282</v>
      </c>
      <c r="B944" s="19" t="s">
        <v>17</v>
      </c>
      <c r="C944" s="19" t="s">
        <v>18</v>
      </c>
      <c r="D944" s="20" t="s">
        <v>19</v>
      </c>
      <c r="E944" s="19" t="s">
        <v>36</v>
      </c>
    </row>
    <row r="945" spans="1:5" x14ac:dyDescent="0.25">
      <c r="A945" s="18" t="str">
        <f>HYPERLINK("https://www.3gpp.org/DynaReport/29283.htm","29.283")</f>
        <v>29.283</v>
      </c>
      <c r="B945" s="19" t="s">
        <v>17</v>
      </c>
      <c r="C945" s="19" t="s">
        <v>18</v>
      </c>
      <c r="D945" s="20" t="s">
        <v>19</v>
      </c>
      <c r="E945" s="19" t="s">
        <v>36</v>
      </c>
    </row>
    <row r="946" spans="1:5" x14ac:dyDescent="0.25">
      <c r="A946" s="18" t="str">
        <f>HYPERLINK("https://www.3gpp.org/DynaReport/29292.htm","29.292")</f>
        <v>29.292</v>
      </c>
      <c r="B946" s="19" t="s">
        <v>17</v>
      </c>
      <c r="C946" s="19" t="s">
        <v>18</v>
      </c>
      <c r="D946" s="20" t="s">
        <v>19</v>
      </c>
      <c r="E946" s="19" t="s">
        <v>43</v>
      </c>
    </row>
    <row r="947" spans="1:5" x14ac:dyDescent="0.25">
      <c r="A947" s="18" t="str">
        <f>HYPERLINK("https://www.3gpp.org/DynaReport/29303.htm","29.303")</f>
        <v>29.303</v>
      </c>
      <c r="B947" s="19" t="s">
        <v>17</v>
      </c>
      <c r="C947" s="19" t="s">
        <v>18</v>
      </c>
      <c r="D947" s="20" t="s">
        <v>19</v>
      </c>
      <c r="E947" s="19" t="s">
        <v>36</v>
      </c>
    </row>
    <row r="948" spans="1:5" x14ac:dyDescent="0.25">
      <c r="A948" s="18" t="str">
        <f>HYPERLINK("https://www.3gpp.org/DynaReport/29305.htm","29.305")</f>
        <v>29.305</v>
      </c>
      <c r="B948" s="19" t="s">
        <v>17</v>
      </c>
      <c r="C948" s="19" t="s">
        <v>18</v>
      </c>
      <c r="D948" s="20" t="s">
        <v>19</v>
      </c>
      <c r="E948" s="19" t="s">
        <v>36</v>
      </c>
    </row>
    <row r="949" spans="1:5" x14ac:dyDescent="0.25">
      <c r="A949" s="18" t="str">
        <f>HYPERLINK("https://www.3gpp.org/DynaReport/29309.htm","29.309")</f>
        <v>29.309</v>
      </c>
      <c r="B949" s="19" t="s">
        <v>17</v>
      </c>
      <c r="C949" s="19" t="s">
        <v>18</v>
      </c>
      <c r="D949" s="20" t="s">
        <v>35</v>
      </c>
      <c r="E949" s="19" t="s">
        <v>36</v>
      </c>
    </row>
    <row r="950" spans="1:5" x14ac:dyDescent="0.25">
      <c r="A950" s="18" t="str">
        <f>HYPERLINK("https://www.3gpp.org/DynaReport/29311.htm","29.311")</f>
        <v>29.311</v>
      </c>
      <c r="B950" s="19" t="s">
        <v>17</v>
      </c>
      <c r="C950" s="19" t="s">
        <v>18</v>
      </c>
      <c r="D950" s="20" t="s">
        <v>19</v>
      </c>
      <c r="E950" s="19" t="s">
        <v>43</v>
      </c>
    </row>
    <row r="951" spans="1:5" x14ac:dyDescent="0.25">
      <c r="A951" s="18" t="str">
        <f>HYPERLINK("https://www.3gpp.org/DynaReport/29328.htm","29.328")</f>
        <v>29.328</v>
      </c>
      <c r="B951" s="19" t="s">
        <v>17</v>
      </c>
      <c r="C951" s="19" t="s">
        <v>54</v>
      </c>
      <c r="D951" s="20" t="s">
        <v>35</v>
      </c>
      <c r="E951" s="19" t="s">
        <v>36</v>
      </c>
    </row>
    <row r="952" spans="1:5" x14ac:dyDescent="0.25">
      <c r="A952" s="18" t="str">
        <f>HYPERLINK("https://www.3gpp.org/DynaReport/29329.htm","29.329")</f>
        <v>29.329</v>
      </c>
      <c r="B952" s="19" t="s">
        <v>17</v>
      </c>
      <c r="C952" s="19" t="s">
        <v>18</v>
      </c>
      <c r="D952" s="20" t="s">
        <v>35</v>
      </c>
      <c r="E952" s="19" t="s">
        <v>36</v>
      </c>
    </row>
    <row r="953" spans="1:5" x14ac:dyDescent="0.25">
      <c r="A953" s="18" t="str">
        <f>HYPERLINK("https://www.3gpp.org/DynaReport/29330.htm","29.330")</f>
        <v>29.330</v>
      </c>
      <c r="B953" s="19" t="s">
        <v>17</v>
      </c>
      <c r="C953" s="19" t="s">
        <v>18</v>
      </c>
      <c r="D953" s="20" t="s">
        <v>19</v>
      </c>
      <c r="E953" s="19" t="s">
        <v>36</v>
      </c>
    </row>
    <row r="954" spans="1:5" x14ac:dyDescent="0.25">
      <c r="A954" s="18" t="str">
        <f>HYPERLINK("https://www.3gpp.org/DynaReport/29332.htm","29.332")</f>
        <v>29.332</v>
      </c>
      <c r="B954" s="19" t="s">
        <v>17</v>
      </c>
      <c r="C954" s="19" t="s">
        <v>18</v>
      </c>
      <c r="D954" s="20" t="s">
        <v>19</v>
      </c>
      <c r="E954" s="19" t="s">
        <v>36</v>
      </c>
    </row>
    <row r="955" spans="1:5" x14ac:dyDescent="0.25">
      <c r="A955" s="18" t="str">
        <f>HYPERLINK("https://www.3gpp.org/DynaReport/29333.htm","29.333")</f>
        <v>29.333</v>
      </c>
      <c r="B955" s="19" t="s">
        <v>17</v>
      </c>
      <c r="C955" s="19" t="s">
        <v>18</v>
      </c>
      <c r="D955" s="20" t="s">
        <v>19</v>
      </c>
      <c r="E955" s="19" t="s">
        <v>36</v>
      </c>
    </row>
    <row r="956" spans="1:5" x14ac:dyDescent="0.25">
      <c r="A956" s="18" t="str">
        <f>HYPERLINK("https://www.3gpp.org/DynaReport/29334.htm","29.334")</f>
        <v>29.334</v>
      </c>
      <c r="B956" s="19" t="s">
        <v>17</v>
      </c>
      <c r="C956" s="19" t="s">
        <v>18</v>
      </c>
      <c r="D956" s="20" t="s">
        <v>35</v>
      </c>
      <c r="E956" s="19" t="s">
        <v>36</v>
      </c>
    </row>
    <row r="957" spans="1:5" x14ac:dyDescent="0.25">
      <c r="A957" s="18" t="str">
        <f>HYPERLINK("https://www.3gpp.org/DynaReport/29335.htm","29.335")</f>
        <v>29.335</v>
      </c>
      <c r="B957" s="19" t="s">
        <v>17</v>
      </c>
      <c r="C957" s="19" t="s">
        <v>18</v>
      </c>
      <c r="D957" s="20" t="s">
        <v>19</v>
      </c>
      <c r="E957" s="19" t="s">
        <v>36</v>
      </c>
    </row>
    <row r="958" spans="1:5" x14ac:dyDescent="0.25">
      <c r="A958" s="18" t="str">
        <f>HYPERLINK("https://www.3gpp.org/DynaReport/29337.htm","29.337")</f>
        <v>29.337</v>
      </c>
      <c r="B958" s="19" t="s">
        <v>17</v>
      </c>
      <c r="C958" s="19" t="s">
        <v>18</v>
      </c>
      <c r="D958" s="20" t="s">
        <v>19</v>
      </c>
      <c r="E958" s="19" t="s">
        <v>36</v>
      </c>
    </row>
    <row r="959" spans="1:5" x14ac:dyDescent="0.25">
      <c r="A959" s="18" t="str">
        <f>HYPERLINK("https://www.3gpp.org/DynaReport/29338.htm","29.338")</f>
        <v>29.338</v>
      </c>
      <c r="B959" s="19" t="s">
        <v>17</v>
      </c>
      <c r="C959" s="19" t="s">
        <v>53</v>
      </c>
      <c r="D959" s="20" t="s">
        <v>35</v>
      </c>
      <c r="E959" s="19" t="s">
        <v>36</v>
      </c>
    </row>
    <row r="960" spans="1:5" x14ac:dyDescent="0.25">
      <c r="A960" s="18" t="str">
        <f>HYPERLINK("https://www.3gpp.org/DynaReport/29343.htm","29.343")</f>
        <v>29.343</v>
      </c>
      <c r="B960" s="19" t="s">
        <v>17</v>
      </c>
      <c r="C960" s="19" t="s">
        <v>18</v>
      </c>
      <c r="D960" s="20" t="s">
        <v>19</v>
      </c>
      <c r="E960" s="19" t="s">
        <v>43</v>
      </c>
    </row>
    <row r="961" spans="1:5" x14ac:dyDescent="0.25">
      <c r="A961" s="18" t="str">
        <f>HYPERLINK("https://www.3gpp.org/DynaReport/29344.htm","29.344")</f>
        <v>29.344</v>
      </c>
      <c r="B961" s="19" t="s">
        <v>17</v>
      </c>
      <c r="C961" s="19" t="s">
        <v>18</v>
      </c>
      <c r="D961" s="20" t="s">
        <v>19</v>
      </c>
      <c r="E961" s="19" t="s">
        <v>36</v>
      </c>
    </row>
    <row r="962" spans="1:5" x14ac:dyDescent="0.25">
      <c r="A962" s="18" t="str">
        <f>HYPERLINK("https://www.3gpp.org/DynaReport/29345.htm","29.345")</f>
        <v>29.345</v>
      </c>
      <c r="B962" s="19" t="s">
        <v>17</v>
      </c>
      <c r="C962" s="19" t="s">
        <v>18</v>
      </c>
      <c r="D962" s="20" t="s">
        <v>19</v>
      </c>
      <c r="E962" s="19" t="s">
        <v>36</v>
      </c>
    </row>
    <row r="963" spans="1:5" x14ac:dyDescent="0.25">
      <c r="A963" s="18" t="str">
        <f>HYPERLINK("https://www.3gpp.org/DynaReport/29368.htm","29.368")</f>
        <v>29.368</v>
      </c>
      <c r="B963" s="19" t="s">
        <v>17</v>
      </c>
      <c r="C963" s="19" t="s">
        <v>18</v>
      </c>
      <c r="D963" s="20" t="s">
        <v>19</v>
      </c>
      <c r="E963" s="19" t="s">
        <v>43</v>
      </c>
    </row>
    <row r="964" spans="1:5" x14ac:dyDescent="0.25">
      <c r="A964" s="18" t="str">
        <f>HYPERLINK("https://www.3gpp.org/DynaReport/29369.htm","29.369")</f>
        <v>29.369</v>
      </c>
      <c r="B964" s="19" t="s">
        <v>17</v>
      </c>
      <c r="C964" s="19" t="s">
        <v>57</v>
      </c>
      <c r="D964" s="20" t="s">
        <v>35</v>
      </c>
      <c r="E964" s="19" t="s">
        <v>36</v>
      </c>
    </row>
    <row r="965" spans="1:5" x14ac:dyDescent="0.25">
      <c r="A965" s="18" t="str">
        <f>HYPERLINK("https://www.3gpp.org/DynaReport/29369.htm","29.369")</f>
        <v>29.369</v>
      </c>
      <c r="B965" s="19" t="s">
        <v>17</v>
      </c>
      <c r="C965" s="19" t="s">
        <v>18</v>
      </c>
      <c r="D965" s="20" t="s">
        <v>35</v>
      </c>
      <c r="E965" s="19" t="s">
        <v>36</v>
      </c>
    </row>
    <row r="966" spans="1:5" x14ac:dyDescent="0.25">
      <c r="A966" s="18" t="str">
        <f>HYPERLINK("https://www.3gpp.org/DynaReport/29380.htm","29.380")</f>
        <v>29.380</v>
      </c>
      <c r="B966" s="19" t="s">
        <v>17</v>
      </c>
      <c r="C966" s="19" t="s">
        <v>18</v>
      </c>
      <c r="D966" s="20" t="s">
        <v>19</v>
      </c>
      <c r="E966" s="19" t="s">
        <v>37</v>
      </c>
    </row>
    <row r="967" spans="1:5" x14ac:dyDescent="0.25">
      <c r="A967" s="18" t="str">
        <f>HYPERLINK("https://www.3gpp.org/DynaReport/29388.htm","29.388")</f>
        <v>29.388</v>
      </c>
      <c r="B967" s="19" t="s">
        <v>17</v>
      </c>
      <c r="C967" s="19" t="s">
        <v>18</v>
      </c>
      <c r="D967" s="20" t="s">
        <v>19</v>
      </c>
      <c r="E967" s="19" t="s">
        <v>36</v>
      </c>
    </row>
    <row r="968" spans="1:5" x14ac:dyDescent="0.25">
      <c r="A968" s="18" t="str">
        <f>HYPERLINK("https://www.3gpp.org/DynaReport/29389.htm","29.389")</f>
        <v>29.389</v>
      </c>
      <c r="B968" s="19" t="s">
        <v>17</v>
      </c>
      <c r="C968" s="19" t="s">
        <v>18</v>
      </c>
      <c r="D968" s="20" t="s">
        <v>19</v>
      </c>
      <c r="E968" s="19" t="s">
        <v>36</v>
      </c>
    </row>
    <row r="969" spans="1:5" x14ac:dyDescent="0.25">
      <c r="A969" s="18" t="str">
        <f>HYPERLINK("https://www.3gpp.org/DynaReport/29392.htm","29.392")</f>
        <v>29.392</v>
      </c>
      <c r="B969" s="19" t="s">
        <v>17</v>
      </c>
      <c r="C969" s="19" t="s">
        <v>57</v>
      </c>
      <c r="D969" s="20" t="s">
        <v>35</v>
      </c>
      <c r="E969" s="19" t="s">
        <v>43</v>
      </c>
    </row>
    <row r="970" spans="1:5" x14ac:dyDescent="0.25">
      <c r="A970" s="18" t="str">
        <f>HYPERLINK("https://www.3gpp.org/DynaReport/29405.htm","29.405")</f>
        <v>29.405</v>
      </c>
      <c r="B970" s="19" t="s">
        <v>17</v>
      </c>
      <c r="C970" s="19" t="s">
        <v>18</v>
      </c>
      <c r="D970" s="20" t="s">
        <v>19</v>
      </c>
      <c r="E970" s="19" t="s">
        <v>36</v>
      </c>
    </row>
    <row r="971" spans="1:5" x14ac:dyDescent="0.25">
      <c r="A971" s="18" t="str">
        <f>HYPERLINK("https://www.3gpp.org/DynaReport/29413.htm","29.413")</f>
        <v>29.413</v>
      </c>
      <c r="B971" s="19" t="s">
        <v>17</v>
      </c>
      <c r="C971" s="19" t="s">
        <v>18</v>
      </c>
      <c r="D971" s="20" t="s">
        <v>19</v>
      </c>
      <c r="E971" s="19" t="s">
        <v>76</v>
      </c>
    </row>
    <row r="972" spans="1:5" x14ac:dyDescent="0.25">
      <c r="A972" s="18" t="str">
        <f>HYPERLINK("https://www.3gpp.org/DynaReport/29414.htm","29.414")</f>
        <v>29.414</v>
      </c>
      <c r="B972" s="19" t="s">
        <v>17</v>
      </c>
      <c r="C972" s="19" t="s">
        <v>18</v>
      </c>
      <c r="D972" s="20" t="s">
        <v>19</v>
      </c>
      <c r="E972" s="19" t="s">
        <v>43</v>
      </c>
    </row>
    <row r="973" spans="1:5" x14ac:dyDescent="0.25">
      <c r="A973" s="18" t="str">
        <f>HYPERLINK("https://www.3gpp.org/DynaReport/29415.htm","29.415")</f>
        <v>29.415</v>
      </c>
      <c r="B973" s="19" t="s">
        <v>17</v>
      </c>
      <c r="C973" s="19" t="s">
        <v>18</v>
      </c>
      <c r="D973" s="20" t="s">
        <v>19</v>
      </c>
      <c r="E973" s="19" t="s">
        <v>43</v>
      </c>
    </row>
    <row r="974" spans="1:5" x14ac:dyDescent="0.25">
      <c r="A974" s="18" t="str">
        <f>HYPERLINK("https://www.3gpp.org/DynaReport/29435.htm","29.435")</f>
        <v>29.435</v>
      </c>
      <c r="B974" s="19" t="s">
        <v>17</v>
      </c>
      <c r="C974" s="19" t="s">
        <v>42</v>
      </c>
      <c r="D974" s="20" t="s">
        <v>35</v>
      </c>
      <c r="E974" s="19" t="s">
        <v>43</v>
      </c>
    </row>
    <row r="975" spans="1:5" x14ac:dyDescent="0.25">
      <c r="A975" s="18" t="str">
        <f>HYPERLINK("https://www.3gpp.org/DynaReport/29468.htm","29.468")</f>
        <v>29.468</v>
      </c>
      <c r="B975" s="19" t="s">
        <v>17</v>
      </c>
      <c r="C975" s="19" t="s">
        <v>18</v>
      </c>
      <c r="D975" s="20" t="s">
        <v>19</v>
      </c>
      <c r="E975" s="19" t="s">
        <v>43</v>
      </c>
    </row>
    <row r="976" spans="1:5" x14ac:dyDescent="0.25">
      <c r="A976" s="18" t="str">
        <f>HYPERLINK("https://www.3gpp.org/DynaReport/29486.htm","29.486")</f>
        <v>29.486</v>
      </c>
      <c r="B976" s="19" t="s">
        <v>38</v>
      </c>
      <c r="C976" s="19" t="s">
        <v>78</v>
      </c>
      <c r="D976" s="20" t="s">
        <v>35</v>
      </c>
      <c r="E976" s="19" t="s">
        <v>43</v>
      </c>
    </row>
    <row r="977" spans="1:5" x14ac:dyDescent="0.25">
      <c r="A977" s="18" t="str">
        <f>HYPERLINK("https://www.3gpp.org/DynaReport/29486.htm","29.486")</f>
        <v>29.486</v>
      </c>
      <c r="B977" s="19" t="s">
        <v>40</v>
      </c>
      <c r="C977" s="19" t="s">
        <v>51</v>
      </c>
      <c r="D977" s="20" t="s">
        <v>35</v>
      </c>
      <c r="E977" s="19" t="s">
        <v>43</v>
      </c>
    </row>
    <row r="978" spans="1:5" x14ac:dyDescent="0.25">
      <c r="A978" s="18" t="str">
        <f>HYPERLINK("https://www.3gpp.org/DynaReport/29486.htm","29.486")</f>
        <v>29.486</v>
      </c>
      <c r="B978" s="19" t="s">
        <v>17</v>
      </c>
      <c r="C978" s="19" t="s">
        <v>53</v>
      </c>
      <c r="D978" s="20" t="s">
        <v>35</v>
      </c>
      <c r="E978" s="19" t="s">
        <v>43</v>
      </c>
    </row>
    <row r="979" spans="1:5" x14ac:dyDescent="0.25">
      <c r="A979" s="18" t="str">
        <f>HYPERLINK("https://www.3gpp.org/DynaReport/29500.htm","29.500")</f>
        <v>29.500</v>
      </c>
      <c r="B979" s="19" t="s">
        <v>17</v>
      </c>
      <c r="C979" s="19" t="s">
        <v>34</v>
      </c>
      <c r="D979" s="20" t="s">
        <v>35</v>
      </c>
      <c r="E979" s="19" t="s">
        <v>36</v>
      </c>
    </row>
    <row r="980" spans="1:5" x14ac:dyDescent="0.25">
      <c r="A980" s="18" t="str">
        <f>HYPERLINK("https://www.3gpp.org/DynaReport/29501.htm","29.501")</f>
        <v>29.501</v>
      </c>
      <c r="B980" s="19" t="s">
        <v>17</v>
      </c>
      <c r="C980" s="19" t="s">
        <v>53</v>
      </c>
      <c r="D980" s="20" t="s">
        <v>35</v>
      </c>
      <c r="E980" s="19" t="s">
        <v>36</v>
      </c>
    </row>
    <row r="981" spans="1:5" x14ac:dyDescent="0.25">
      <c r="A981" s="18" t="str">
        <f>HYPERLINK("https://www.3gpp.org/DynaReport/29502.htm","29.502")</f>
        <v>29.502</v>
      </c>
      <c r="B981" s="19" t="s">
        <v>17</v>
      </c>
      <c r="C981" s="19" t="s">
        <v>34</v>
      </c>
      <c r="D981" s="20" t="s">
        <v>35</v>
      </c>
      <c r="E981" s="19" t="s">
        <v>36</v>
      </c>
    </row>
    <row r="982" spans="1:5" x14ac:dyDescent="0.25">
      <c r="A982" s="18" t="str">
        <f>HYPERLINK("https://www.3gpp.org/DynaReport/29503.htm","29.503")</f>
        <v>29.503</v>
      </c>
      <c r="B982" s="19" t="s">
        <v>38</v>
      </c>
      <c r="C982" s="19" t="s">
        <v>84</v>
      </c>
      <c r="D982" s="20" t="s">
        <v>35</v>
      </c>
      <c r="E982" s="19" t="s">
        <v>36</v>
      </c>
    </row>
    <row r="983" spans="1:5" x14ac:dyDescent="0.25">
      <c r="A983" s="18" t="str">
        <f>HYPERLINK("https://www.3gpp.org/DynaReport/29503.htm","29.503")</f>
        <v>29.503</v>
      </c>
      <c r="B983" s="19" t="s">
        <v>40</v>
      </c>
      <c r="C983" s="19" t="s">
        <v>50</v>
      </c>
      <c r="D983" s="20" t="s">
        <v>35</v>
      </c>
      <c r="E983" s="19" t="s">
        <v>36</v>
      </c>
    </row>
    <row r="984" spans="1:5" x14ac:dyDescent="0.25">
      <c r="A984" s="18" t="str">
        <f>HYPERLINK("https://www.3gpp.org/DynaReport/29503.htm","29.503")</f>
        <v>29.503</v>
      </c>
      <c r="B984" s="19" t="s">
        <v>17</v>
      </c>
      <c r="C984" s="19" t="s">
        <v>34</v>
      </c>
      <c r="D984" s="20" t="s">
        <v>35</v>
      </c>
      <c r="E984" s="19" t="s">
        <v>36</v>
      </c>
    </row>
    <row r="985" spans="1:5" x14ac:dyDescent="0.25">
      <c r="A985" s="18" t="str">
        <f>HYPERLINK("https://www.3gpp.org/DynaReport/29504.htm","29.504")</f>
        <v>29.504</v>
      </c>
      <c r="B985" s="19" t="s">
        <v>38</v>
      </c>
      <c r="C985" s="19" t="s">
        <v>90</v>
      </c>
      <c r="D985" s="20" t="s">
        <v>35</v>
      </c>
      <c r="E985" s="19" t="s">
        <v>36</v>
      </c>
    </row>
    <row r="986" spans="1:5" x14ac:dyDescent="0.25">
      <c r="A986" s="18" t="str">
        <f>HYPERLINK("https://www.3gpp.org/DynaReport/29504.htm","29.504")</f>
        <v>29.504</v>
      </c>
      <c r="B986" s="19" t="s">
        <v>40</v>
      </c>
      <c r="C986" s="19" t="s">
        <v>50</v>
      </c>
      <c r="D986" s="20" t="s">
        <v>35</v>
      </c>
      <c r="E986" s="19" t="s">
        <v>36</v>
      </c>
    </row>
    <row r="987" spans="1:5" x14ac:dyDescent="0.25">
      <c r="A987" s="18" t="str">
        <f>HYPERLINK("https://www.3gpp.org/DynaReport/29504.htm","29.504")</f>
        <v>29.504</v>
      </c>
      <c r="B987" s="19" t="s">
        <v>17</v>
      </c>
      <c r="C987" s="19" t="s">
        <v>34</v>
      </c>
      <c r="D987" s="20" t="s">
        <v>35</v>
      </c>
      <c r="E987" s="19" t="s">
        <v>36</v>
      </c>
    </row>
    <row r="988" spans="1:5" x14ac:dyDescent="0.25">
      <c r="A988" s="18" t="str">
        <f>HYPERLINK("https://www.3gpp.org/DynaReport/29505.htm","29.505")</f>
        <v>29.505</v>
      </c>
      <c r="B988" s="19" t="s">
        <v>40</v>
      </c>
      <c r="C988" s="19" t="s">
        <v>69</v>
      </c>
      <c r="D988" s="20" t="s">
        <v>35</v>
      </c>
      <c r="E988" s="19" t="s">
        <v>36</v>
      </c>
    </row>
    <row r="989" spans="1:5" x14ac:dyDescent="0.25">
      <c r="A989" s="18" t="str">
        <f>HYPERLINK("https://www.3gpp.org/DynaReport/29505.htm","29.505")</f>
        <v>29.505</v>
      </c>
      <c r="B989" s="19" t="s">
        <v>17</v>
      </c>
      <c r="C989" s="19" t="s">
        <v>34</v>
      </c>
      <c r="D989" s="20" t="s">
        <v>35</v>
      </c>
      <c r="E989" s="19" t="s">
        <v>36</v>
      </c>
    </row>
    <row r="990" spans="1:5" x14ac:dyDescent="0.25">
      <c r="A990" s="18" t="str">
        <f>HYPERLINK("https://www.3gpp.org/DynaReport/29506.htm","29.506")</f>
        <v>29.506</v>
      </c>
      <c r="B990" s="19" t="s">
        <v>17</v>
      </c>
      <c r="C990" s="19" t="s">
        <v>18</v>
      </c>
      <c r="D990" s="20" t="s">
        <v>35</v>
      </c>
      <c r="E990" s="19" t="s">
        <v>36</v>
      </c>
    </row>
    <row r="991" spans="1:5" x14ac:dyDescent="0.25">
      <c r="A991" s="18" t="str">
        <f>HYPERLINK("https://www.3gpp.org/DynaReport/29506.htm","29.506")</f>
        <v>29.506</v>
      </c>
      <c r="B991" s="19" t="s">
        <v>17</v>
      </c>
      <c r="C991" s="19" t="s">
        <v>57</v>
      </c>
      <c r="D991" s="20" t="s">
        <v>35</v>
      </c>
      <c r="E991" s="19" t="s">
        <v>36</v>
      </c>
    </row>
    <row r="992" spans="1:5" x14ac:dyDescent="0.25">
      <c r="A992" s="18" t="str">
        <f>HYPERLINK("https://www.3gpp.org/DynaReport/29507.htm","29.507")</f>
        <v>29.507</v>
      </c>
      <c r="B992" s="19" t="s">
        <v>17</v>
      </c>
      <c r="C992" s="19" t="s">
        <v>34</v>
      </c>
      <c r="D992" s="20" t="s">
        <v>35</v>
      </c>
      <c r="E992" s="19" t="s">
        <v>43</v>
      </c>
    </row>
    <row r="993" spans="1:5" x14ac:dyDescent="0.25">
      <c r="A993" s="18" t="str">
        <f>HYPERLINK("https://www.3gpp.org/DynaReport/29508.htm","29.508")</f>
        <v>29.508</v>
      </c>
      <c r="B993" s="19" t="s">
        <v>17</v>
      </c>
      <c r="C993" s="19" t="s">
        <v>34</v>
      </c>
      <c r="D993" s="20" t="s">
        <v>35</v>
      </c>
      <c r="E993" s="19" t="s">
        <v>43</v>
      </c>
    </row>
    <row r="994" spans="1:5" x14ac:dyDescent="0.25">
      <c r="A994" s="18" t="str">
        <f>HYPERLINK("https://www.3gpp.org/DynaReport/29509.htm","29.509")</f>
        <v>29.509</v>
      </c>
      <c r="B994" s="19" t="s">
        <v>17</v>
      </c>
      <c r="C994" s="19" t="s">
        <v>34</v>
      </c>
      <c r="D994" s="20" t="s">
        <v>35</v>
      </c>
      <c r="E994" s="19" t="s">
        <v>36</v>
      </c>
    </row>
    <row r="995" spans="1:5" x14ac:dyDescent="0.25">
      <c r="A995" s="18" t="str">
        <f>HYPERLINK("https://www.3gpp.org/DynaReport/29510.htm","29.510")</f>
        <v>29.510</v>
      </c>
      <c r="B995" s="19" t="s">
        <v>17</v>
      </c>
      <c r="C995" s="19" t="s">
        <v>34</v>
      </c>
      <c r="D995" s="20" t="s">
        <v>35</v>
      </c>
      <c r="E995" s="19" t="s">
        <v>36</v>
      </c>
    </row>
    <row r="996" spans="1:5" x14ac:dyDescent="0.25">
      <c r="A996" s="18" t="str">
        <f>HYPERLINK("https://www.3gpp.org/DynaReport/29511.htm","29.511")</f>
        <v>29.511</v>
      </c>
      <c r="B996" s="19" t="s">
        <v>17</v>
      </c>
      <c r="C996" s="19" t="s">
        <v>18</v>
      </c>
      <c r="D996" s="20" t="s">
        <v>35</v>
      </c>
      <c r="E996" s="19" t="s">
        <v>36</v>
      </c>
    </row>
    <row r="997" spans="1:5" x14ac:dyDescent="0.25">
      <c r="A997" s="18" t="str">
        <f>HYPERLINK("https://www.3gpp.org/DynaReport/29512.htm","29.512")</f>
        <v>29.512</v>
      </c>
      <c r="B997" s="19" t="s">
        <v>62</v>
      </c>
      <c r="C997" s="19" t="s">
        <v>91</v>
      </c>
      <c r="D997" s="20" t="s">
        <v>35</v>
      </c>
      <c r="E997" s="19" t="s">
        <v>43</v>
      </c>
    </row>
    <row r="998" spans="1:5" x14ac:dyDescent="0.25">
      <c r="A998" s="18" t="str">
        <f>HYPERLINK("https://www.3gpp.org/DynaReport/29512.htm","29.512")</f>
        <v>29.512</v>
      </c>
      <c r="B998" s="19" t="s">
        <v>38</v>
      </c>
      <c r="C998" s="19" t="s">
        <v>92</v>
      </c>
      <c r="D998" s="20" t="s">
        <v>35</v>
      </c>
      <c r="E998" s="19" t="s">
        <v>43</v>
      </c>
    </row>
    <row r="999" spans="1:5" x14ac:dyDescent="0.25">
      <c r="A999" s="18" t="str">
        <f>HYPERLINK("https://www.3gpp.org/DynaReport/29512.htm","29.512")</f>
        <v>29.512</v>
      </c>
      <c r="B999" s="19" t="s">
        <v>40</v>
      </c>
      <c r="C999" s="19" t="s">
        <v>50</v>
      </c>
      <c r="D999" s="20" t="s">
        <v>35</v>
      </c>
      <c r="E999" s="19" t="s">
        <v>43</v>
      </c>
    </row>
    <row r="1000" spans="1:5" x14ac:dyDescent="0.25">
      <c r="A1000" s="18" t="str">
        <f>HYPERLINK("https://www.3gpp.org/DynaReport/29512.htm","29.512")</f>
        <v>29.512</v>
      </c>
      <c r="B1000" s="19" t="s">
        <v>17</v>
      </c>
      <c r="C1000" s="19" t="s">
        <v>34</v>
      </c>
      <c r="D1000" s="20" t="s">
        <v>35</v>
      </c>
      <c r="E1000" s="19" t="s">
        <v>43</v>
      </c>
    </row>
    <row r="1001" spans="1:5" x14ac:dyDescent="0.25">
      <c r="A1001" s="18" t="str">
        <f>HYPERLINK("https://www.3gpp.org/DynaReport/29513.htm","29.513")</f>
        <v>29.513</v>
      </c>
      <c r="B1001" s="19" t="s">
        <v>17</v>
      </c>
      <c r="C1001" s="19" t="s">
        <v>34</v>
      </c>
      <c r="D1001" s="20" t="s">
        <v>35</v>
      </c>
      <c r="E1001" s="19" t="s">
        <v>43</v>
      </c>
    </row>
    <row r="1002" spans="1:5" x14ac:dyDescent="0.25">
      <c r="A1002" s="18" t="str">
        <f>HYPERLINK("https://www.3gpp.org/DynaReport/29514.htm","29.514")</f>
        <v>29.514</v>
      </c>
      <c r="B1002" s="19" t="s">
        <v>38</v>
      </c>
      <c r="C1002" s="19" t="s">
        <v>93</v>
      </c>
      <c r="D1002" s="20" t="s">
        <v>35</v>
      </c>
      <c r="E1002" s="19" t="s">
        <v>43</v>
      </c>
    </row>
    <row r="1003" spans="1:5" x14ac:dyDescent="0.25">
      <c r="A1003" s="18" t="str">
        <f>HYPERLINK("https://www.3gpp.org/DynaReport/29514.htm","29.514")</f>
        <v>29.514</v>
      </c>
      <c r="B1003" s="19" t="s">
        <v>40</v>
      </c>
      <c r="C1003" s="19" t="s">
        <v>50</v>
      </c>
      <c r="D1003" s="20" t="s">
        <v>35</v>
      </c>
      <c r="E1003" s="19" t="s">
        <v>43</v>
      </c>
    </row>
    <row r="1004" spans="1:5" x14ac:dyDescent="0.25">
      <c r="A1004" s="18" t="str">
        <f>HYPERLINK("https://www.3gpp.org/DynaReport/29514.htm","29.514")</f>
        <v>29.514</v>
      </c>
      <c r="B1004" s="19" t="s">
        <v>17</v>
      </c>
      <c r="C1004" s="19" t="s">
        <v>34</v>
      </c>
      <c r="D1004" s="20" t="s">
        <v>35</v>
      </c>
      <c r="E1004" s="19" t="s">
        <v>43</v>
      </c>
    </row>
    <row r="1005" spans="1:5" x14ac:dyDescent="0.25">
      <c r="A1005" s="18" t="str">
        <f>HYPERLINK("https://www.3gpp.org/DynaReport/29515.htm","29.515")</f>
        <v>29.515</v>
      </c>
      <c r="B1005" s="19" t="s">
        <v>17</v>
      </c>
      <c r="C1005" s="19" t="s">
        <v>34</v>
      </c>
      <c r="D1005" s="20" t="s">
        <v>35</v>
      </c>
      <c r="E1005" s="19" t="s">
        <v>36</v>
      </c>
    </row>
    <row r="1006" spans="1:5" x14ac:dyDescent="0.25">
      <c r="A1006" s="18" t="str">
        <f>HYPERLINK("https://www.3gpp.org/DynaReport/29517.htm","29.517")</f>
        <v>29.517</v>
      </c>
      <c r="B1006" s="19" t="s">
        <v>40</v>
      </c>
      <c r="C1006" s="19" t="s">
        <v>50</v>
      </c>
      <c r="D1006" s="20" t="s">
        <v>35</v>
      </c>
      <c r="E1006" s="19" t="s">
        <v>43</v>
      </c>
    </row>
    <row r="1007" spans="1:5" x14ac:dyDescent="0.25">
      <c r="A1007" s="18" t="str">
        <f>HYPERLINK("https://www.3gpp.org/DynaReport/29517.htm","29.517")</f>
        <v>29.517</v>
      </c>
      <c r="B1007" s="19" t="s">
        <v>17</v>
      </c>
      <c r="C1007" s="19" t="s">
        <v>34</v>
      </c>
      <c r="D1007" s="20" t="s">
        <v>35</v>
      </c>
      <c r="E1007" s="19" t="s">
        <v>43</v>
      </c>
    </row>
    <row r="1008" spans="1:5" x14ac:dyDescent="0.25">
      <c r="A1008" s="18" t="str">
        <f>HYPERLINK("https://www.3gpp.org/DynaReport/29518.htm","29.518")</f>
        <v>29.518</v>
      </c>
      <c r="B1008" s="19" t="s">
        <v>40</v>
      </c>
      <c r="C1008" s="19" t="s">
        <v>50</v>
      </c>
      <c r="D1008" s="20" t="s">
        <v>35</v>
      </c>
      <c r="E1008" s="19" t="s">
        <v>36</v>
      </c>
    </row>
    <row r="1009" spans="1:5" x14ac:dyDescent="0.25">
      <c r="A1009" s="18" t="str">
        <f>HYPERLINK("https://www.3gpp.org/DynaReport/29518.htm","29.518")</f>
        <v>29.518</v>
      </c>
      <c r="B1009" s="19" t="s">
        <v>17</v>
      </c>
      <c r="C1009" s="19" t="s">
        <v>34</v>
      </c>
      <c r="D1009" s="20" t="s">
        <v>35</v>
      </c>
      <c r="E1009" s="19" t="s">
        <v>36</v>
      </c>
    </row>
    <row r="1010" spans="1:5" x14ac:dyDescent="0.25">
      <c r="A1010" s="18" t="str">
        <f>HYPERLINK("https://www.3gpp.org/DynaReport/29519.htm","29.519")</f>
        <v>29.519</v>
      </c>
      <c r="B1010" s="19" t="s">
        <v>17</v>
      </c>
      <c r="C1010" s="19" t="s">
        <v>34</v>
      </c>
      <c r="D1010" s="20" t="s">
        <v>35</v>
      </c>
      <c r="E1010" s="19" t="s">
        <v>43</v>
      </c>
    </row>
    <row r="1011" spans="1:5" x14ac:dyDescent="0.25">
      <c r="A1011" s="18" t="str">
        <f>HYPERLINK("https://www.3gpp.org/DynaReport/29520.htm","29.520")</f>
        <v>29.520</v>
      </c>
      <c r="B1011" s="19" t="s">
        <v>38</v>
      </c>
      <c r="C1011" s="19" t="s">
        <v>94</v>
      </c>
      <c r="D1011" s="20" t="s">
        <v>35</v>
      </c>
      <c r="E1011" s="19" t="s">
        <v>43</v>
      </c>
    </row>
    <row r="1012" spans="1:5" x14ac:dyDescent="0.25">
      <c r="A1012" s="18" t="str">
        <f>HYPERLINK("https://www.3gpp.org/DynaReport/29520.htm","29.520")</f>
        <v>29.520</v>
      </c>
      <c r="B1012" s="19" t="s">
        <v>40</v>
      </c>
      <c r="C1012" s="19" t="s">
        <v>50</v>
      </c>
      <c r="D1012" s="20" t="s">
        <v>35</v>
      </c>
      <c r="E1012" s="19" t="s">
        <v>43</v>
      </c>
    </row>
    <row r="1013" spans="1:5" x14ac:dyDescent="0.25">
      <c r="A1013" s="18" t="str">
        <f>HYPERLINK("https://www.3gpp.org/DynaReport/29520.htm","29.520")</f>
        <v>29.520</v>
      </c>
      <c r="B1013" s="19" t="s">
        <v>17</v>
      </c>
      <c r="C1013" s="19" t="s">
        <v>34</v>
      </c>
      <c r="D1013" s="20" t="s">
        <v>35</v>
      </c>
      <c r="E1013" s="19" t="s">
        <v>43</v>
      </c>
    </row>
    <row r="1014" spans="1:5" x14ac:dyDescent="0.25">
      <c r="A1014" s="18" t="str">
        <f>HYPERLINK("https://www.3gpp.org/DynaReport/29521.htm","29.521")</f>
        <v>29.521</v>
      </c>
      <c r="B1014" s="19" t="s">
        <v>17</v>
      </c>
      <c r="C1014" s="19" t="s">
        <v>34</v>
      </c>
      <c r="D1014" s="20" t="s">
        <v>35</v>
      </c>
      <c r="E1014" s="19" t="s">
        <v>43</v>
      </c>
    </row>
    <row r="1015" spans="1:5" x14ac:dyDescent="0.25">
      <c r="A1015" s="18" t="str">
        <f>HYPERLINK("https://www.3gpp.org/DynaReport/29522.htm","29.522")</f>
        <v>29.522</v>
      </c>
      <c r="B1015" s="19" t="s">
        <v>40</v>
      </c>
      <c r="C1015" s="19" t="s">
        <v>50</v>
      </c>
      <c r="D1015" s="20" t="s">
        <v>35</v>
      </c>
      <c r="E1015" s="19" t="s">
        <v>43</v>
      </c>
    </row>
    <row r="1016" spans="1:5" x14ac:dyDescent="0.25">
      <c r="A1016" s="18" t="str">
        <f>HYPERLINK("https://www.3gpp.org/DynaReport/29522.htm","29.522")</f>
        <v>29.522</v>
      </c>
      <c r="B1016" s="19" t="s">
        <v>17</v>
      </c>
      <c r="C1016" s="19" t="s">
        <v>34</v>
      </c>
      <c r="D1016" s="20" t="s">
        <v>35</v>
      </c>
      <c r="E1016" s="19" t="s">
        <v>43</v>
      </c>
    </row>
    <row r="1017" spans="1:5" x14ac:dyDescent="0.25">
      <c r="A1017" s="18" t="str">
        <f>HYPERLINK("https://www.3gpp.org/DynaReport/29523.htm","29.523")</f>
        <v>29.523</v>
      </c>
      <c r="B1017" s="19" t="s">
        <v>60</v>
      </c>
      <c r="C1017" s="19" t="s">
        <v>95</v>
      </c>
      <c r="D1017" s="20" t="s">
        <v>35</v>
      </c>
      <c r="E1017" s="19" t="s">
        <v>43</v>
      </c>
    </row>
    <row r="1018" spans="1:5" x14ac:dyDescent="0.25">
      <c r="A1018" s="18" t="str">
        <f>HYPERLINK("https://www.3gpp.org/DynaReport/29523.htm","29.523")</f>
        <v>29.523</v>
      </c>
      <c r="B1018" s="19" t="s">
        <v>62</v>
      </c>
      <c r="C1018" s="19" t="s">
        <v>96</v>
      </c>
      <c r="D1018" s="20" t="s">
        <v>35</v>
      </c>
      <c r="E1018" s="19" t="s">
        <v>43</v>
      </c>
    </row>
    <row r="1019" spans="1:5" x14ac:dyDescent="0.25">
      <c r="A1019" s="18" t="str">
        <f>HYPERLINK("https://www.3gpp.org/DynaReport/29523.htm","29.523")</f>
        <v>29.523</v>
      </c>
      <c r="B1019" s="19" t="s">
        <v>38</v>
      </c>
      <c r="C1019" s="19" t="s">
        <v>97</v>
      </c>
      <c r="D1019" s="20" t="s">
        <v>35</v>
      </c>
      <c r="E1019" s="19" t="s">
        <v>43</v>
      </c>
    </row>
    <row r="1020" spans="1:5" x14ac:dyDescent="0.25">
      <c r="A1020" s="18" t="str">
        <f>HYPERLINK("https://www.3gpp.org/DynaReport/29523.htm","29.523")</f>
        <v>29.523</v>
      </c>
      <c r="B1020" s="19" t="s">
        <v>40</v>
      </c>
      <c r="C1020" s="19" t="s">
        <v>41</v>
      </c>
      <c r="D1020" s="20" t="s">
        <v>35</v>
      </c>
      <c r="E1020" s="19" t="s">
        <v>43</v>
      </c>
    </row>
    <row r="1021" spans="1:5" x14ac:dyDescent="0.25">
      <c r="A1021" s="18" t="str">
        <f>HYPERLINK("https://www.3gpp.org/DynaReport/29523.htm","29.523")</f>
        <v>29.523</v>
      </c>
      <c r="B1021" s="19" t="s">
        <v>17</v>
      </c>
      <c r="C1021" s="19" t="s">
        <v>42</v>
      </c>
      <c r="D1021" s="20" t="s">
        <v>35</v>
      </c>
      <c r="E1021" s="19" t="s">
        <v>43</v>
      </c>
    </row>
    <row r="1022" spans="1:5" x14ac:dyDescent="0.25">
      <c r="A1022" s="18" t="str">
        <f>HYPERLINK("https://www.3gpp.org/DynaReport/29524.htm","29.524")</f>
        <v>29.524</v>
      </c>
      <c r="B1022" s="19" t="s">
        <v>17</v>
      </c>
      <c r="C1022" s="19" t="s">
        <v>18</v>
      </c>
      <c r="D1022" s="20" t="s">
        <v>19</v>
      </c>
      <c r="E1022" s="19" t="s">
        <v>36</v>
      </c>
    </row>
    <row r="1023" spans="1:5" x14ac:dyDescent="0.25">
      <c r="A1023" s="18" t="str">
        <f>HYPERLINK("https://www.3gpp.org/DynaReport/29525.htm","29.525")</f>
        <v>29.525</v>
      </c>
      <c r="B1023" s="19" t="s">
        <v>17</v>
      </c>
      <c r="C1023" s="19" t="s">
        <v>34</v>
      </c>
      <c r="D1023" s="20" t="s">
        <v>35</v>
      </c>
      <c r="E1023" s="19" t="s">
        <v>43</v>
      </c>
    </row>
    <row r="1024" spans="1:5" x14ac:dyDescent="0.25">
      <c r="A1024" s="18" t="str">
        <f>HYPERLINK("https://www.3gpp.org/DynaReport/29526.htm","29.526")</f>
        <v>29.526</v>
      </c>
      <c r="B1024" s="19" t="s">
        <v>17</v>
      </c>
      <c r="C1024" s="19" t="s">
        <v>42</v>
      </c>
      <c r="D1024" s="20" t="s">
        <v>35</v>
      </c>
      <c r="E1024" s="19" t="s">
        <v>36</v>
      </c>
    </row>
    <row r="1025" spans="1:5" x14ac:dyDescent="0.25">
      <c r="A1025" s="18" t="str">
        <f>HYPERLINK("https://www.3gpp.org/DynaReport/29530.htm","29.530")</f>
        <v>29.530</v>
      </c>
      <c r="B1025" s="19" t="s">
        <v>17</v>
      </c>
      <c r="C1025" s="19" t="s">
        <v>57</v>
      </c>
      <c r="D1025" s="20" t="s">
        <v>35</v>
      </c>
      <c r="E1025" s="19" t="s">
        <v>43</v>
      </c>
    </row>
    <row r="1026" spans="1:5" x14ac:dyDescent="0.25">
      <c r="A1026" s="18" t="str">
        <f>HYPERLINK("https://www.3gpp.org/DynaReport/29531.htm","29.531")</f>
        <v>29.531</v>
      </c>
      <c r="B1026" s="19" t="s">
        <v>17</v>
      </c>
      <c r="C1026" s="19" t="s">
        <v>34</v>
      </c>
      <c r="D1026" s="20" t="s">
        <v>35</v>
      </c>
      <c r="E1026" s="19" t="s">
        <v>36</v>
      </c>
    </row>
    <row r="1027" spans="1:5" x14ac:dyDescent="0.25">
      <c r="A1027" s="18" t="str">
        <f>HYPERLINK("https://www.3gpp.org/DynaReport/29532.htm","29.532")</f>
        <v>29.532</v>
      </c>
      <c r="B1027" s="19" t="s">
        <v>17</v>
      </c>
      <c r="C1027" s="19" t="s">
        <v>42</v>
      </c>
      <c r="D1027" s="20" t="s">
        <v>35</v>
      </c>
      <c r="E1027" s="19" t="s">
        <v>36</v>
      </c>
    </row>
    <row r="1028" spans="1:5" x14ac:dyDescent="0.25">
      <c r="A1028" s="18" t="str">
        <f>HYPERLINK("https://www.3gpp.org/DynaReport/29534.htm","29.534")</f>
        <v>29.534</v>
      </c>
      <c r="B1028" s="19" t="s">
        <v>17</v>
      </c>
      <c r="C1028" s="19" t="s">
        <v>42</v>
      </c>
      <c r="D1028" s="20" t="s">
        <v>35</v>
      </c>
      <c r="E1028" s="19" t="s">
        <v>43</v>
      </c>
    </row>
    <row r="1029" spans="1:5" x14ac:dyDescent="0.25">
      <c r="A1029" s="18" t="str">
        <f>HYPERLINK("https://www.3gpp.org/DynaReport/29535.htm","29.535")</f>
        <v>29.535</v>
      </c>
      <c r="B1029" s="19" t="s">
        <v>38</v>
      </c>
      <c r="C1029" s="19" t="s">
        <v>68</v>
      </c>
      <c r="D1029" s="20" t="s">
        <v>35</v>
      </c>
      <c r="E1029" s="19" t="s">
        <v>43</v>
      </c>
    </row>
    <row r="1030" spans="1:5" x14ac:dyDescent="0.25">
      <c r="A1030" s="18" t="str">
        <f>HYPERLINK("https://www.3gpp.org/DynaReport/29535.htm","29.535")</f>
        <v>29.535</v>
      </c>
      <c r="B1030" s="19" t="s">
        <v>40</v>
      </c>
      <c r="C1030" s="19" t="s">
        <v>41</v>
      </c>
      <c r="D1030" s="20" t="s">
        <v>35</v>
      </c>
      <c r="E1030" s="19" t="s">
        <v>43</v>
      </c>
    </row>
    <row r="1031" spans="1:5" x14ac:dyDescent="0.25">
      <c r="A1031" s="18" t="str">
        <f>HYPERLINK("https://www.3gpp.org/DynaReport/29535.htm","29.535")</f>
        <v>29.535</v>
      </c>
      <c r="B1031" s="19" t="s">
        <v>17</v>
      </c>
      <c r="C1031" s="19" t="s">
        <v>34</v>
      </c>
      <c r="D1031" s="20" t="s">
        <v>35</v>
      </c>
      <c r="E1031" s="19" t="s">
        <v>43</v>
      </c>
    </row>
    <row r="1032" spans="1:5" x14ac:dyDescent="0.25">
      <c r="A1032" s="18" t="str">
        <f>HYPERLINK("https://www.3gpp.org/DynaReport/29536.htm","29.536")</f>
        <v>29.536</v>
      </c>
      <c r="B1032" s="19" t="s">
        <v>17</v>
      </c>
      <c r="C1032" s="19" t="s">
        <v>42</v>
      </c>
      <c r="D1032" s="20" t="s">
        <v>35</v>
      </c>
      <c r="E1032" s="19" t="s">
        <v>36</v>
      </c>
    </row>
    <row r="1033" spans="1:5" x14ac:dyDescent="0.25">
      <c r="A1033" s="18" t="str">
        <f>HYPERLINK("https://www.3gpp.org/DynaReport/29537.htm","29.537")</f>
        <v>29.537</v>
      </c>
      <c r="B1033" s="19" t="s">
        <v>17</v>
      </c>
      <c r="C1033" s="19" t="s">
        <v>54</v>
      </c>
      <c r="D1033" s="20" t="s">
        <v>35</v>
      </c>
      <c r="E1033" s="19" t="s">
        <v>43</v>
      </c>
    </row>
    <row r="1034" spans="1:5" x14ac:dyDescent="0.25">
      <c r="A1034" s="18" t="str">
        <f>HYPERLINK("https://www.3gpp.org/DynaReport/29540.htm","29.540")</f>
        <v>29.540</v>
      </c>
      <c r="B1034" s="19" t="s">
        <v>17</v>
      </c>
      <c r="C1034" s="19" t="s">
        <v>53</v>
      </c>
      <c r="D1034" s="20" t="s">
        <v>35</v>
      </c>
      <c r="E1034" s="19" t="s">
        <v>36</v>
      </c>
    </row>
    <row r="1035" spans="1:5" x14ac:dyDescent="0.25">
      <c r="A1035" s="18" t="str">
        <f>HYPERLINK("https://www.3gpp.org/DynaReport/29541.htm","29.541")</f>
        <v>29.541</v>
      </c>
      <c r="B1035" s="19" t="s">
        <v>17</v>
      </c>
      <c r="C1035" s="19" t="s">
        <v>42</v>
      </c>
      <c r="D1035" s="20" t="s">
        <v>35</v>
      </c>
      <c r="E1035" s="19" t="s">
        <v>36</v>
      </c>
    </row>
    <row r="1036" spans="1:5" x14ac:dyDescent="0.25">
      <c r="A1036" s="18" t="str">
        <f>HYPERLINK("https://www.3gpp.org/DynaReport/29542.htm","29.542")</f>
        <v>29.542</v>
      </c>
      <c r="B1036" s="19" t="s">
        <v>17</v>
      </c>
      <c r="C1036" s="19" t="s">
        <v>42</v>
      </c>
      <c r="D1036" s="20" t="s">
        <v>35</v>
      </c>
      <c r="E1036" s="19" t="s">
        <v>36</v>
      </c>
    </row>
    <row r="1037" spans="1:5" x14ac:dyDescent="0.25">
      <c r="A1037" s="18" t="str">
        <f>HYPERLINK("https://www.3gpp.org/DynaReport/29543.htm","29.543")</f>
        <v>29.543</v>
      </c>
      <c r="B1037" s="19" t="s">
        <v>17</v>
      </c>
      <c r="C1037" s="19" t="s">
        <v>42</v>
      </c>
      <c r="D1037" s="20" t="s">
        <v>35</v>
      </c>
      <c r="E1037" s="19" t="s">
        <v>43</v>
      </c>
    </row>
    <row r="1038" spans="1:5" x14ac:dyDescent="0.25">
      <c r="A1038" s="18" t="str">
        <f>HYPERLINK("https://www.3gpp.org/DynaReport/29544.htm","29.544")</f>
        <v>29.544</v>
      </c>
      <c r="B1038" s="19" t="s">
        <v>17</v>
      </c>
      <c r="C1038" s="19" t="s">
        <v>42</v>
      </c>
      <c r="D1038" s="20" t="s">
        <v>35</v>
      </c>
      <c r="E1038" s="19" t="s">
        <v>36</v>
      </c>
    </row>
    <row r="1039" spans="1:5" x14ac:dyDescent="0.25">
      <c r="A1039" s="18" t="str">
        <f>HYPERLINK("https://www.3gpp.org/DynaReport/29548.htm","29.548")</f>
        <v>29.548</v>
      </c>
      <c r="B1039" s="19" t="s">
        <v>17</v>
      </c>
      <c r="C1039" s="19" t="s">
        <v>34</v>
      </c>
      <c r="D1039" s="20" t="s">
        <v>35</v>
      </c>
      <c r="E1039" s="19" t="s">
        <v>43</v>
      </c>
    </row>
    <row r="1040" spans="1:5" x14ac:dyDescent="0.25">
      <c r="A1040" s="18" t="str">
        <f>HYPERLINK("https://www.3gpp.org/DynaReport/29549.htm","29.549")</f>
        <v>29.549</v>
      </c>
      <c r="B1040" s="19" t="s">
        <v>17</v>
      </c>
      <c r="C1040" s="19" t="s">
        <v>34</v>
      </c>
      <c r="D1040" s="20" t="s">
        <v>35</v>
      </c>
      <c r="E1040" s="19" t="s">
        <v>43</v>
      </c>
    </row>
    <row r="1041" spans="1:5" x14ac:dyDescent="0.25">
      <c r="A1041" s="18" t="str">
        <f>HYPERLINK("https://www.3gpp.org/DynaReport/29550.htm","29.550")</f>
        <v>29.550</v>
      </c>
      <c r="B1041" s="19" t="s">
        <v>17</v>
      </c>
      <c r="C1041" s="19" t="s">
        <v>54</v>
      </c>
      <c r="D1041" s="20" t="s">
        <v>35</v>
      </c>
      <c r="E1041" s="19" t="s">
        <v>36</v>
      </c>
    </row>
    <row r="1042" spans="1:5" x14ac:dyDescent="0.25">
      <c r="A1042" s="18" t="str">
        <f>HYPERLINK("https://www.3gpp.org/DynaReport/29551.htm","29.551")</f>
        <v>29.551</v>
      </c>
      <c r="B1042" s="19" t="s">
        <v>17</v>
      </c>
      <c r="C1042" s="19" t="s">
        <v>53</v>
      </c>
      <c r="D1042" s="20" t="s">
        <v>35</v>
      </c>
      <c r="E1042" s="19" t="s">
        <v>43</v>
      </c>
    </row>
    <row r="1043" spans="1:5" x14ac:dyDescent="0.25">
      <c r="A1043" s="18" t="str">
        <f>HYPERLINK("https://www.3gpp.org/DynaReport/29552.htm","29.552")</f>
        <v>29.552</v>
      </c>
      <c r="B1043" s="19" t="s">
        <v>17</v>
      </c>
      <c r="C1043" s="19" t="s">
        <v>34</v>
      </c>
      <c r="D1043" s="20" t="s">
        <v>35</v>
      </c>
      <c r="E1043" s="19" t="s">
        <v>43</v>
      </c>
    </row>
    <row r="1044" spans="1:5" x14ac:dyDescent="0.25">
      <c r="A1044" s="18" t="str">
        <f>HYPERLINK("https://www.3gpp.org/DynaReport/29553.htm","29.553")</f>
        <v>29.553</v>
      </c>
      <c r="B1044" s="19" t="s">
        <v>17</v>
      </c>
      <c r="C1044" s="19" t="s">
        <v>54</v>
      </c>
      <c r="D1044" s="20" t="s">
        <v>35</v>
      </c>
      <c r="E1044" s="19" t="s">
        <v>36</v>
      </c>
    </row>
    <row r="1045" spans="1:5" x14ac:dyDescent="0.25">
      <c r="A1045" s="18" t="str">
        <f>HYPERLINK("https://www.3gpp.org/DynaReport/29554.htm","29.554")</f>
        <v>29.554</v>
      </c>
      <c r="B1045" s="19" t="s">
        <v>17</v>
      </c>
      <c r="C1045" s="19" t="s">
        <v>54</v>
      </c>
      <c r="D1045" s="20" t="s">
        <v>35</v>
      </c>
      <c r="E1045" s="19" t="s">
        <v>43</v>
      </c>
    </row>
    <row r="1046" spans="1:5" x14ac:dyDescent="0.25">
      <c r="A1046" s="18" t="str">
        <f>HYPERLINK("https://www.3gpp.org/DynaReport/29555.htm","29.555")</f>
        <v>29.555</v>
      </c>
      <c r="B1046" s="19" t="s">
        <v>17</v>
      </c>
      <c r="C1046" s="19" t="s">
        <v>54</v>
      </c>
      <c r="D1046" s="20" t="s">
        <v>35</v>
      </c>
      <c r="E1046" s="19" t="s">
        <v>36</v>
      </c>
    </row>
    <row r="1047" spans="1:5" x14ac:dyDescent="0.25">
      <c r="A1047" s="18" t="str">
        <f>HYPERLINK("https://www.3gpp.org/DynaReport/29556.htm","29.556")</f>
        <v>29.556</v>
      </c>
      <c r="B1047" s="19" t="s">
        <v>17</v>
      </c>
      <c r="C1047" s="19" t="s">
        <v>53</v>
      </c>
      <c r="D1047" s="20" t="s">
        <v>35</v>
      </c>
      <c r="E1047" s="19" t="s">
        <v>36</v>
      </c>
    </row>
    <row r="1048" spans="1:5" x14ac:dyDescent="0.25">
      <c r="A1048" s="18" t="str">
        <f>HYPERLINK("https://www.3gpp.org/DynaReport/29557.htm","29.557")</f>
        <v>29.557</v>
      </c>
      <c r="B1048" s="19" t="s">
        <v>17</v>
      </c>
      <c r="C1048" s="19" t="s">
        <v>42</v>
      </c>
      <c r="D1048" s="20" t="s">
        <v>35</v>
      </c>
      <c r="E1048" s="19" t="s">
        <v>43</v>
      </c>
    </row>
    <row r="1049" spans="1:5" x14ac:dyDescent="0.25">
      <c r="A1049" s="18" t="str">
        <f>HYPERLINK("https://www.3gpp.org/DynaReport/29558.htm","29.558")</f>
        <v>29.558</v>
      </c>
      <c r="B1049" s="19" t="s">
        <v>17</v>
      </c>
      <c r="C1049" s="19" t="s">
        <v>34</v>
      </c>
      <c r="D1049" s="20" t="s">
        <v>35</v>
      </c>
      <c r="E1049" s="19" t="s">
        <v>43</v>
      </c>
    </row>
    <row r="1050" spans="1:5" x14ac:dyDescent="0.25">
      <c r="A1050" s="18" t="str">
        <f>HYPERLINK("https://www.3gpp.org/DynaReport/29559.htm","29.559")</f>
        <v>29.559</v>
      </c>
      <c r="B1050" s="19" t="s">
        <v>17</v>
      </c>
      <c r="C1050" s="19" t="s">
        <v>53</v>
      </c>
      <c r="D1050" s="20" t="s">
        <v>35</v>
      </c>
      <c r="E1050" s="19" t="s">
        <v>36</v>
      </c>
    </row>
    <row r="1051" spans="1:5" x14ac:dyDescent="0.25">
      <c r="A1051" s="18" t="str">
        <f>HYPERLINK("https://www.3gpp.org/DynaReport/29561.htm","29.561")</f>
        <v>29.561</v>
      </c>
      <c r="B1051" s="19" t="s">
        <v>17</v>
      </c>
      <c r="C1051" s="19" t="s">
        <v>53</v>
      </c>
      <c r="D1051" s="20" t="s">
        <v>35</v>
      </c>
      <c r="E1051" s="19" t="s">
        <v>43</v>
      </c>
    </row>
    <row r="1052" spans="1:5" x14ac:dyDescent="0.25">
      <c r="A1052" s="18" t="str">
        <f>HYPERLINK("https://www.3gpp.org/DynaReport/29562.htm","29.562")</f>
        <v>29.562</v>
      </c>
      <c r="B1052" s="19" t="s">
        <v>17</v>
      </c>
      <c r="C1052" s="19" t="s">
        <v>53</v>
      </c>
      <c r="D1052" s="20" t="s">
        <v>35</v>
      </c>
      <c r="E1052" s="19" t="s">
        <v>36</v>
      </c>
    </row>
    <row r="1053" spans="1:5" x14ac:dyDescent="0.25">
      <c r="A1053" s="18" t="str">
        <f>HYPERLINK("https://www.3gpp.org/DynaReport/29563.htm","29.563")</f>
        <v>29.563</v>
      </c>
      <c r="B1053" s="19" t="s">
        <v>17</v>
      </c>
      <c r="C1053" s="19" t="s">
        <v>42</v>
      </c>
      <c r="D1053" s="20" t="s">
        <v>35</v>
      </c>
      <c r="E1053" s="19" t="s">
        <v>36</v>
      </c>
    </row>
    <row r="1054" spans="1:5" x14ac:dyDescent="0.25">
      <c r="A1054" s="18" t="str">
        <f>HYPERLINK("https://www.3gpp.org/DynaReport/29564.htm","29.564")</f>
        <v>29.564</v>
      </c>
      <c r="B1054" s="19" t="s">
        <v>17</v>
      </c>
      <c r="C1054" s="19" t="s">
        <v>34</v>
      </c>
      <c r="D1054" s="20" t="s">
        <v>35</v>
      </c>
      <c r="E1054" s="19" t="s">
        <v>36</v>
      </c>
    </row>
    <row r="1055" spans="1:5" x14ac:dyDescent="0.25">
      <c r="A1055" s="18" t="str">
        <f>HYPERLINK("https://www.3gpp.org/DynaReport/29565.htm","29.565")</f>
        <v>29.565</v>
      </c>
      <c r="B1055" s="19" t="s">
        <v>38</v>
      </c>
      <c r="C1055" s="19" t="s">
        <v>97</v>
      </c>
      <c r="D1055" s="20" t="s">
        <v>35</v>
      </c>
      <c r="E1055" s="19" t="s">
        <v>43</v>
      </c>
    </row>
    <row r="1056" spans="1:5" x14ac:dyDescent="0.25">
      <c r="A1056" s="18" t="str">
        <f>HYPERLINK("https://www.3gpp.org/DynaReport/29565.htm","29.565")</f>
        <v>29.565</v>
      </c>
      <c r="B1056" s="19" t="s">
        <v>40</v>
      </c>
      <c r="C1056" s="19" t="s">
        <v>50</v>
      </c>
      <c r="D1056" s="20" t="s">
        <v>35</v>
      </c>
      <c r="E1056" s="19" t="s">
        <v>43</v>
      </c>
    </row>
    <row r="1057" spans="1:5" x14ac:dyDescent="0.25">
      <c r="A1057" s="18" t="str">
        <f>HYPERLINK("https://www.3gpp.org/DynaReport/29565.htm","29.565")</f>
        <v>29.565</v>
      </c>
      <c r="B1057" s="19" t="s">
        <v>17</v>
      </c>
      <c r="C1057" s="19" t="s">
        <v>34</v>
      </c>
      <c r="D1057" s="20" t="s">
        <v>35</v>
      </c>
      <c r="E1057" s="19" t="s">
        <v>43</v>
      </c>
    </row>
    <row r="1058" spans="1:5" x14ac:dyDescent="0.25">
      <c r="A1058" s="18" t="str">
        <f>HYPERLINK("https://www.3gpp.org/DynaReport/29569.htm","29.569")</f>
        <v>29.569</v>
      </c>
      <c r="B1058" s="19" t="s">
        <v>17</v>
      </c>
      <c r="C1058" s="19" t="s">
        <v>58</v>
      </c>
      <c r="D1058" s="20" t="s">
        <v>35</v>
      </c>
      <c r="E1058" s="19" t="s">
        <v>43</v>
      </c>
    </row>
    <row r="1059" spans="1:5" x14ac:dyDescent="0.25">
      <c r="A1059" s="18" t="str">
        <f>HYPERLINK("https://www.3gpp.org/DynaReport/29569.htm","29.569")</f>
        <v>29.569</v>
      </c>
      <c r="B1059" s="19" t="s">
        <v>17</v>
      </c>
      <c r="C1059" s="19" t="s">
        <v>18</v>
      </c>
      <c r="D1059" s="20" t="s">
        <v>35</v>
      </c>
      <c r="E1059" s="19" t="s">
        <v>43</v>
      </c>
    </row>
    <row r="1060" spans="1:5" x14ac:dyDescent="0.25">
      <c r="A1060" s="18" t="str">
        <f>HYPERLINK("https://www.3gpp.org/DynaReport/29570.htm","29.570")</f>
        <v>29.570</v>
      </c>
      <c r="B1060" s="19" t="s">
        <v>17</v>
      </c>
      <c r="C1060" s="19" t="s">
        <v>18</v>
      </c>
      <c r="D1060" s="20" t="s">
        <v>35</v>
      </c>
      <c r="E1060" s="19" t="s">
        <v>36</v>
      </c>
    </row>
    <row r="1061" spans="1:5" x14ac:dyDescent="0.25">
      <c r="A1061" s="18" t="str">
        <f>HYPERLINK("https://www.3gpp.org/DynaReport/29570.htm","29.570")</f>
        <v>29.570</v>
      </c>
      <c r="B1061" s="19" t="s">
        <v>17</v>
      </c>
      <c r="C1061" s="19" t="s">
        <v>58</v>
      </c>
      <c r="D1061" s="20" t="s">
        <v>35</v>
      </c>
      <c r="E1061" s="19" t="s">
        <v>36</v>
      </c>
    </row>
    <row r="1062" spans="1:5" x14ac:dyDescent="0.25">
      <c r="A1062" s="18" t="str">
        <f>HYPERLINK("https://www.3gpp.org/DynaReport/29571.htm","29.571")</f>
        <v>29.571</v>
      </c>
      <c r="B1062" s="19" t="s">
        <v>17</v>
      </c>
      <c r="C1062" s="19" t="s">
        <v>34</v>
      </c>
      <c r="D1062" s="20" t="s">
        <v>35</v>
      </c>
      <c r="E1062" s="19" t="s">
        <v>36</v>
      </c>
    </row>
    <row r="1063" spans="1:5" x14ac:dyDescent="0.25">
      <c r="A1063" s="18" t="str">
        <f>HYPERLINK("https://www.3gpp.org/DynaReport/29572.htm","29.572")</f>
        <v>29.572</v>
      </c>
      <c r="B1063" s="19" t="s">
        <v>38</v>
      </c>
      <c r="C1063" s="19" t="s">
        <v>66</v>
      </c>
      <c r="D1063" s="20" t="s">
        <v>35</v>
      </c>
      <c r="E1063" s="19" t="s">
        <v>36</v>
      </c>
    </row>
    <row r="1064" spans="1:5" x14ac:dyDescent="0.25">
      <c r="A1064" s="18" t="str">
        <f>HYPERLINK("https://www.3gpp.org/DynaReport/29572.htm","29.572")</f>
        <v>29.572</v>
      </c>
      <c r="B1064" s="19" t="s">
        <v>40</v>
      </c>
      <c r="C1064" s="19" t="s">
        <v>56</v>
      </c>
      <c r="D1064" s="20" t="s">
        <v>35</v>
      </c>
      <c r="E1064" s="19" t="s">
        <v>36</v>
      </c>
    </row>
    <row r="1065" spans="1:5" x14ac:dyDescent="0.25">
      <c r="A1065" s="18" t="str">
        <f>HYPERLINK("https://www.3gpp.org/DynaReport/29572.htm","29.572")</f>
        <v>29.572</v>
      </c>
      <c r="B1065" s="19" t="s">
        <v>17</v>
      </c>
      <c r="C1065" s="19" t="s">
        <v>34</v>
      </c>
      <c r="D1065" s="20" t="s">
        <v>35</v>
      </c>
      <c r="E1065" s="19" t="s">
        <v>36</v>
      </c>
    </row>
    <row r="1066" spans="1:5" x14ac:dyDescent="0.25">
      <c r="A1066" s="18" t="str">
        <f>HYPERLINK("https://www.3gpp.org/DynaReport/29573.htm","29.573")</f>
        <v>29.573</v>
      </c>
      <c r="B1066" s="19" t="s">
        <v>40</v>
      </c>
      <c r="C1066" s="19" t="s">
        <v>50</v>
      </c>
      <c r="D1066" s="20" t="s">
        <v>35</v>
      </c>
      <c r="E1066" s="19" t="s">
        <v>36</v>
      </c>
    </row>
    <row r="1067" spans="1:5" x14ac:dyDescent="0.25">
      <c r="A1067" s="18" t="str">
        <f>HYPERLINK("https://www.3gpp.org/DynaReport/29573.htm","29.573")</f>
        <v>29.573</v>
      </c>
      <c r="B1067" s="19" t="s">
        <v>17</v>
      </c>
      <c r="C1067" s="19" t="s">
        <v>34</v>
      </c>
      <c r="D1067" s="20" t="s">
        <v>35</v>
      </c>
      <c r="E1067" s="19" t="s">
        <v>36</v>
      </c>
    </row>
    <row r="1068" spans="1:5" x14ac:dyDescent="0.25">
      <c r="A1068" s="18" t="str">
        <f>HYPERLINK("https://www.3gpp.org/DynaReport/29574.htm","29.574")</f>
        <v>29.574</v>
      </c>
      <c r="B1068" s="19" t="s">
        <v>17</v>
      </c>
      <c r="C1068" s="19" t="s">
        <v>34</v>
      </c>
      <c r="D1068" s="20" t="s">
        <v>35</v>
      </c>
      <c r="E1068" s="19" t="s">
        <v>43</v>
      </c>
    </row>
    <row r="1069" spans="1:5" x14ac:dyDescent="0.25">
      <c r="A1069" s="18" t="str">
        <f>HYPERLINK("https://www.3gpp.org/DynaReport/29575.htm","29.575")</f>
        <v>29.575</v>
      </c>
      <c r="B1069" s="19" t="s">
        <v>17</v>
      </c>
      <c r="C1069" s="19" t="s">
        <v>34</v>
      </c>
      <c r="D1069" s="20" t="s">
        <v>35</v>
      </c>
      <c r="E1069" s="19" t="s">
        <v>43</v>
      </c>
    </row>
    <row r="1070" spans="1:5" x14ac:dyDescent="0.25">
      <c r="A1070" s="18" t="str">
        <f>HYPERLINK("https://www.3gpp.org/DynaReport/29576.htm","29.576")</f>
        <v>29.576</v>
      </c>
      <c r="B1070" s="19" t="s">
        <v>17</v>
      </c>
      <c r="C1070" s="19" t="s">
        <v>34</v>
      </c>
      <c r="D1070" s="20" t="s">
        <v>35</v>
      </c>
      <c r="E1070" s="19" t="s">
        <v>43</v>
      </c>
    </row>
    <row r="1071" spans="1:5" x14ac:dyDescent="0.25">
      <c r="A1071" s="18" t="str">
        <f>HYPERLINK("https://www.3gpp.org/DynaReport/29577.htm","29.577")</f>
        <v>29.577</v>
      </c>
      <c r="B1071" s="19" t="s">
        <v>17</v>
      </c>
      <c r="C1071" s="19" t="s">
        <v>53</v>
      </c>
      <c r="D1071" s="20" t="s">
        <v>35</v>
      </c>
      <c r="E1071" s="19" t="s">
        <v>36</v>
      </c>
    </row>
    <row r="1072" spans="1:5" x14ac:dyDescent="0.25">
      <c r="A1072" s="18" t="str">
        <f>HYPERLINK("https://www.3gpp.org/DynaReport/29578.htm","29.578")</f>
        <v>29.578</v>
      </c>
      <c r="B1072" s="19" t="s">
        <v>17</v>
      </c>
      <c r="C1072" s="19" t="s">
        <v>42</v>
      </c>
      <c r="D1072" s="20" t="s">
        <v>35</v>
      </c>
      <c r="E1072" s="19" t="s">
        <v>36</v>
      </c>
    </row>
    <row r="1073" spans="1:5" x14ac:dyDescent="0.25">
      <c r="A1073" s="18" t="str">
        <f>HYPERLINK("https://www.3gpp.org/DynaReport/29579.htm","29.579")</f>
        <v>29.579</v>
      </c>
      <c r="B1073" s="19" t="s">
        <v>17</v>
      </c>
      <c r="C1073" s="19" t="s">
        <v>53</v>
      </c>
      <c r="D1073" s="20" t="s">
        <v>35</v>
      </c>
      <c r="E1073" s="19" t="s">
        <v>36</v>
      </c>
    </row>
    <row r="1074" spans="1:5" x14ac:dyDescent="0.25">
      <c r="A1074" s="18" t="str">
        <f>HYPERLINK("https://www.3gpp.org/DynaReport/29580.htm","29.580")</f>
        <v>29.580</v>
      </c>
      <c r="B1074" s="19" t="s">
        <v>17</v>
      </c>
      <c r="C1074" s="19" t="s">
        <v>53</v>
      </c>
      <c r="D1074" s="20" t="s">
        <v>35</v>
      </c>
      <c r="E1074" s="19" t="s">
        <v>43</v>
      </c>
    </row>
    <row r="1075" spans="1:5" x14ac:dyDescent="0.25">
      <c r="A1075" s="18" t="str">
        <f>HYPERLINK("https://www.3gpp.org/DynaReport/29581.htm","29.581")</f>
        <v>29.581</v>
      </c>
      <c r="B1075" s="19" t="s">
        <v>17</v>
      </c>
      <c r="C1075" s="19" t="s">
        <v>54</v>
      </c>
      <c r="D1075" s="20" t="s">
        <v>35</v>
      </c>
      <c r="E1075" s="19" t="s">
        <v>36</v>
      </c>
    </row>
    <row r="1076" spans="1:5" x14ac:dyDescent="0.25">
      <c r="A1076" s="18" t="str">
        <f>HYPERLINK("https://www.3gpp.org/DynaReport/29582.htm","29.582")</f>
        <v>29.582</v>
      </c>
      <c r="B1076" s="19" t="s">
        <v>62</v>
      </c>
      <c r="C1076" s="19" t="s">
        <v>98</v>
      </c>
      <c r="D1076" s="20" t="s">
        <v>35</v>
      </c>
      <c r="E1076" s="19" t="s">
        <v>37</v>
      </c>
    </row>
    <row r="1077" spans="1:5" x14ac:dyDescent="0.25">
      <c r="A1077" s="18" t="str">
        <f>HYPERLINK("https://www.3gpp.org/DynaReport/29582.htm","29.582")</f>
        <v>29.582</v>
      </c>
      <c r="B1077" s="19" t="s">
        <v>38</v>
      </c>
      <c r="C1077" s="19" t="s">
        <v>99</v>
      </c>
      <c r="D1077" s="20" t="s">
        <v>35</v>
      </c>
      <c r="E1077" s="19" t="s">
        <v>37</v>
      </c>
    </row>
    <row r="1078" spans="1:5" x14ac:dyDescent="0.25">
      <c r="A1078" s="18" t="str">
        <f>HYPERLINK("https://www.3gpp.org/DynaReport/29582.htm","29.582")</f>
        <v>29.582</v>
      </c>
      <c r="B1078" s="19" t="s">
        <v>40</v>
      </c>
      <c r="C1078" s="19" t="s">
        <v>82</v>
      </c>
      <c r="D1078" s="20" t="s">
        <v>35</v>
      </c>
      <c r="E1078" s="19" t="s">
        <v>37</v>
      </c>
    </row>
    <row r="1079" spans="1:5" x14ac:dyDescent="0.25">
      <c r="A1079" s="18" t="str">
        <f>HYPERLINK("https://www.3gpp.org/DynaReport/29582.htm","29.582")</f>
        <v>29.582</v>
      </c>
      <c r="B1079" s="19" t="s">
        <v>17</v>
      </c>
      <c r="C1079" s="19" t="s">
        <v>18</v>
      </c>
      <c r="D1079" s="20" t="s">
        <v>19</v>
      </c>
      <c r="E1079" s="19" t="s">
        <v>37</v>
      </c>
    </row>
    <row r="1080" spans="1:5" x14ac:dyDescent="0.25">
      <c r="A1080" s="18" t="str">
        <f>HYPERLINK("https://www.3gpp.org/DynaReport/29583.htm","29.583")</f>
        <v>29.583</v>
      </c>
      <c r="B1080" s="19" t="s">
        <v>17</v>
      </c>
      <c r="C1080" s="19" t="s">
        <v>18</v>
      </c>
      <c r="D1080" s="20" t="s">
        <v>35</v>
      </c>
      <c r="E1080" s="19" t="s">
        <v>43</v>
      </c>
    </row>
    <row r="1081" spans="1:5" x14ac:dyDescent="0.25">
      <c r="A1081" s="18" t="str">
        <f>HYPERLINK("https://www.3gpp.org/DynaReport/29585.htm","29.585")</f>
        <v>29.585</v>
      </c>
      <c r="B1081" s="19" t="s">
        <v>17</v>
      </c>
      <c r="C1081" s="19" t="s">
        <v>18</v>
      </c>
      <c r="D1081" s="20" t="s">
        <v>19</v>
      </c>
      <c r="E1081" s="19" t="s">
        <v>36</v>
      </c>
    </row>
    <row r="1082" spans="1:5" x14ac:dyDescent="0.25">
      <c r="A1082" s="18" t="str">
        <f>HYPERLINK("https://www.3gpp.org/DynaReport/29586.htm","29.586")</f>
        <v>29.586</v>
      </c>
      <c r="B1082" s="19" t="s">
        <v>17</v>
      </c>
      <c r="C1082" s="19" t="s">
        <v>42</v>
      </c>
      <c r="D1082" s="20" t="s">
        <v>35</v>
      </c>
      <c r="E1082" s="19" t="s">
        <v>36</v>
      </c>
    </row>
    <row r="1083" spans="1:5" x14ac:dyDescent="0.25">
      <c r="A1083" s="18" t="str">
        <f>HYPERLINK("https://www.3gpp.org/DynaReport/29591.htm","29.591")</f>
        <v>29.591</v>
      </c>
      <c r="B1083" s="19" t="s">
        <v>17</v>
      </c>
      <c r="C1083" s="19" t="s">
        <v>34</v>
      </c>
      <c r="D1083" s="20" t="s">
        <v>35</v>
      </c>
      <c r="E1083" s="19" t="s">
        <v>43</v>
      </c>
    </row>
    <row r="1084" spans="1:5" x14ac:dyDescent="0.25">
      <c r="A1084" s="18" t="str">
        <f>HYPERLINK("https://www.3gpp.org/DynaReport/29594.htm","29.594")</f>
        <v>29.594</v>
      </c>
      <c r="B1084" s="19" t="s">
        <v>17</v>
      </c>
      <c r="C1084" s="19" t="s">
        <v>42</v>
      </c>
      <c r="D1084" s="20" t="s">
        <v>35</v>
      </c>
      <c r="E1084" s="19" t="s">
        <v>43</v>
      </c>
    </row>
    <row r="1085" spans="1:5" x14ac:dyDescent="0.25">
      <c r="A1085" s="18" t="str">
        <f>HYPERLINK("https://www.3gpp.org/DynaReport/29598.htm","29.598")</f>
        <v>29.598</v>
      </c>
      <c r="B1085" s="19" t="s">
        <v>17</v>
      </c>
      <c r="C1085" s="19" t="s">
        <v>53</v>
      </c>
      <c r="D1085" s="20" t="s">
        <v>35</v>
      </c>
      <c r="E1085" s="19" t="s">
        <v>36</v>
      </c>
    </row>
    <row r="1086" spans="1:5" x14ac:dyDescent="0.25">
      <c r="A1086" s="18" t="str">
        <f>HYPERLINK("https://www.3gpp.org/DynaReport/29641.htm","29.641")</f>
        <v>29.641</v>
      </c>
      <c r="B1086" s="19" t="s">
        <v>17</v>
      </c>
      <c r="C1086" s="19" t="s">
        <v>18</v>
      </c>
      <c r="D1086" s="20" t="s">
        <v>19</v>
      </c>
      <c r="E1086" s="19" t="s">
        <v>36</v>
      </c>
    </row>
    <row r="1087" spans="1:5" x14ac:dyDescent="0.25">
      <c r="A1087" s="18" t="str">
        <f>HYPERLINK("https://www.3gpp.org/DynaReport/29658.htm","29.658")</f>
        <v>29.658</v>
      </c>
      <c r="B1087" s="19" t="s">
        <v>17</v>
      </c>
      <c r="C1087" s="19" t="s">
        <v>18</v>
      </c>
      <c r="D1087" s="20" t="s">
        <v>19</v>
      </c>
      <c r="E1087" s="19" t="s">
        <v>43</v>
      </c>
    </row>
    <row r="1088" spans="1:5" x14ac:dyDescent="0.25">
      <c r="A1088" s="18" t="str">
        <f>HYPERLINK("https://www.3gpp.org/DynaReport/29673.htm","29.673")</f>
        <v>29.673</v>
      </c>
      <c r="B1088" s="19" t="s">
        <v>17</v>
      </c>
      <c r="C1088" s="19" t="s">
        <v>54</v>
      </c>
      <c r="D1088" s="20" t="s">
        <v>35</v>
      </c>
      <c r="E1088" s="19" t="s">
        <v>36</v>
      </c>
    </row>
    <row r="1089" spans="1:5" x14ac:dyDescent="0.25">
      <c r="A1089" s="18" t="str">
        <f>HYPERLINK("https://www.3gpp.org/DynaReport/29674.htm","29.674")</f>
        <v>29.674</v>
      </c>
      <c r="B1089" s="19" t="s">
        <v>17</v>
      </c>
      <c r="C1089" s="19" t="s">
        <v>18</v>
      </c>
      <c r="D1089" s="20" t="s">
        <v>19</v>
      </c>
      <c r="E1089" s="19" t="s">
        <v>36</v>
      </c>
    </row>
    <row r="1090" spans="1:5" x14ac:dyDescent="0.25">
      <c r="A1090" s="18" t="str">
        <f>HYPERLINK("https://www.3gpp.org/DynaReport/29675.htm","29.675")</f>
        <v>29.675</v>
      </c>
      <c r="B1090" s="19" t="s">
        <v>17</v>
      </c>
      <c r="C1090" s="19" t="s">
        <v>54</v>
      </c>
      <c r="D1090" s="20" t="s">
        <v>35</v>
      </c>
      <c r="E1090" s="19" t="s">
        <v>43</v>
      </c>
    </row>
    <row r="1091" spans="1:5" x14ac:dyDescent="0.25">
      <c r="A1091" s="18" t="str">
        <f>HYPERLINK("https://www.3gpp.org/DynaReport/29889.htm","29.889")</f>
        <v>29.889</v>
      </c>
      <c r="B1091" s="19" t="s">
        <v>17</v>
      </c>
      <c r="C1091" s="19" t="s">
        <v>58</v>
      </c>
      <c r="D1091" s="20" t="s">
        <v>35</v>
      </c>
      <c r="E1091" s="19" t="s">
        <v>36</v>
      </c>
    </row>
    <row r="1092" spans="1:5" x14ac:dyDescent="0.25">
      <c r="A1092" s="18" t="str">
        <f>HYPERLINK("https://www.3gpp.org/DynaReport/29889.htm","29.889")</f>
        <v>29.889</v>
      </c>
      <c r="B1092" s="19" t="s">
        <v>17</v>
      </c>
      <c r="C1092" s="19" t="s">
        <v>18</v>
      </c>
      <c r="D1092" s="20" t="s">
        <v>35</v>
      </c>
      <c r="E1092" s="19" t="s">
        <v>36</v>
      </c>
    </row>
    <row r="1093" spans="1:5" x14ac:dyDescent="0.25">
      <c r="A1093" s="18" t="str">
        <f>HYPERLINK("https://www.3gpp.org/DynaReport/29909.htm","29.909")</f>
        <v>29.909</v>
      </c>
      <c r="B1093" s="19" t="s">
        <v>17</v>
      </c>
      <c r="C1093" s="19" t="s">
        <v>18</v>
      </c>
      <c r="D1093" s="20" t="s">
        <v>19</v>
      </c>
      <c r="E1093" s="19" t="s">
        <v>43</v>
      </c>
    </row>
    <row r="1094" spans="1:5" x14ac:dyDescent="0.25">
      <c r="A1094" s="18" t="str">
        <f>HYPERLINK("https://www.3gpp.org/DynaReport/29935.htm","29.935")</f>
        <v>29.935</v>
      </c>
      <c r="B1094" s="19" t="s">
        <v>17</v>
      </c>
      <c r="C1094" s="19" t="s">
        <v>18</v>
      </c>
      <c r="D1094" s="20" t="s">
        <v>19</v>
      </c>
      <c r="E1094" s="19" t="s">
        <v>36</v>
      </c>
    </row>
    <row r="1095" spans="1:5" x14ac:dyDescent="0.25">
      <c r="A1095" s="18" t="str">
        <f>HYPERLINK("https://www.3gpp.org/DynaReport/29941.htm","29.941")</f>
        <v>29.941</v>
      </c>
      <c r="B1095" s="19" t="s">
        <v>17</v>
      </c>
      <c r="C1095" s="19" t="s">
        <v>18</v>
      </c>
      <c r="D1095" s="20" t="s">
        <v>19</v>
      </c>
      <c r="E1095" s="19" t="s">
        <v>36</v>
      </c>
    </row>
    <row r="1096" spans="1:5" x14ac:dyDescent="0.25">
      <c r="A1096" s="18" t="str">
        <f>HYPERLINK("https://www.3gpp.org/DynaReport/29949.htm","29.949")</f>
        <v>29.949</v>
      </c>
      <c r="B1096" s="19" t="s">
        <v>17</v>
      </c>
      <c r="C1096" s="19" t="s">
        <v>18</v>
      </c>
      <c r="D1096" s="20" t="s">
        <v>19</v>
      </c>
      <c r="E1096" s="19" t="s">
        <v>43</v>
      </c>
    </row>
    <row r="1097" spans="1:5" x14ac:dyDescent="0.25">
      <c r="A1097" s="18" t="str">
        <f>HYPERLINK("https://www.3gpp.org/DynaReport/29994.htm","29.994")</f>
        <v>29.994</v>
      </c>
      <c r="B1097" s="19" t="s">
        <v>17</v>
      </c>
      <c r="C1097" s="19" t="s">
        <v>18</v>
      </c>
      <c r="D1097" s="20" t="s">
        <v>19</v>
      </c>
      <c r="E1097" s="19" t="s">
        <v>37</v>
      </c>
    </row>
    <row r="1098" spans="1:5" x14ac:dyDescent="0.25">
      <c r="A1098" s="18" t="str">
        <f>HYPERLINK("https://www.3gpp.org/DynaReport/31101.htm","31.101")</f>
        <v>31.101</v>
      </c>
      <c r="B1098" s="19" t="s">
        <v>17</v>
      </c>
      <c r="C1098" s="19" t="s">
        <v>18</v>
      </c>
      <c r="D1098" s="20" t="s">
        <v>19</v>
      </c>
      <c r="E1098" s="19" t="s">
        <v>21</v>
      </c>
    </row>
    <row r="1099" spans="1:5" x14ac:dyDescent="0.25">
      <c r="A1099" s="18" t="str">
        <f>HYPERLINK("https://www.3gpp.org/DynaReport/31102.htm","31.102")</f>
        <v>31.102</v>
      </c>
      <c r="B1099" s="19" t="s">
        <v>17</v>
      </c>
      <c r="C1099" s="19" t="s">
        <v>53</v>
      </c>
      <c r="D1099" s="20" t="s">
        <v>35</v>
      </c>
      <c r="E1099" s="19" t="s">
        <v>21</v>
      </c>
    </row>
    <row r="1100" spans="1:5" x14ac:dyDescent="0.25">
      <c r="A1100" s="18" t="str">
        <f>HYPERLINK("https://www.3gpp.org/DynaReport/31103.htm","31.103")</f>
        <v>31.103</v>
      </c>
      <c r="B1100" s="19" t="s">
        <v>40</v>
      </c>
      <c r="C1100" s="19" t="s">
        <v>81</v>
      </c>
      <c r="D1100" s="20" t="s">
        <v>35</v>
      </c>
      <c r="E1100" s="19" t="s">
        <v>21</v>
      </c>
    </row>
    <row r="1101" spans="1:5" x14ac:dyDescent="0.25">
      <c r="A1101" s="18" t="str">
        <f>HYPERLINK("https://www.3gpp.org/DynaReport/31103.htm","31.103")</f>
        <v>31.103</v>
      </c>
      <c r="B1101" s="19" t="s">
        <v>17</v>
      </c>
      <c r="C1101" s="19" t="s">
        <v>18</v>
      </c>
      <c r="D1101" s="20" t="s">
        <v>19</v>
      </c>
      <c r="E1101" s="19" t="s">
        <v>21</v>
      </c>
    </row>
    <row r="1102" spans="1:5" x14ac:dyDescent="0.25">
      <c r="A1102" s="18" t="str">
        <f>HYPERLINK("https://www.3gpp.org/DynaReport/31104.htm","31.104")</f>
        <v>31.104</v>
      </c>
      <c r="B1102" s="19" t="s">
        <v>17</v>
      </c>
      <c r="C1102" s="19" t="s">
        <v>18</v>
      </c>
      <c r="D1102" s="20" t="s">
        <v>19</v>
      </c>
      <c r="E1102" s="19" t="s">
        <v>21</v>
      </c>
    </row>
    <row r="1103" spans="1:5" x14ac:dyDescent="0.25">
      <c r="A1103" s="18" t="str">
        <f>HYPERLINK("https://www.3gpp.org/DynaReport/31105.htm","31.105")</f>
        <v>31.105</v>
      </c>
      <c r="B1103" s="19" t="s">
        <v>17</v>
      </c>
      <c r="C1103" s="19" t="s">
        <v>18</v>
      </c>
      <c r="D1103" s="20" t="s">
        <v>19</v>
      </c>
      <c r="E1103" s="19" t="s">
        <v>21</v>
      </c>
    </row>
    <row r="1104" spans="1:5" x14ac:dyDescent="0.25">
      <c r="A1104" s="18" t="str">
        <f>HYPERLINK("https://www.3gpp.org/DynaReport/31111.htm","31.111")</f>
        <v>31.111</v>
      </c>
      <c r="B1104" s="19" t="s">
        <v>40</v>
      </c>
      <c r="C1104" s="19" t="s">
        <v>50</v>
      </c>
      <c r="D1104" s="20" t="s">
        <v>35</v>
      </c>
      <c r="E1104" s="19" t="s">
        <v>21</v>
      </c>
    </row>
    <row r="1105" spans="1:5" x14ac:dyDescent="0.25">
      <c r="A1105" s="18" t="str">
        <f>HYPERLINK("https://www.3gpp.org/DynaReport/31111.htm","31.111")</f>
        <v>31.111</v>
      </c>
      <c r="B1105" s="19" t="s">
        <v>17</v>
      </c>
      <c r="C1105" s="19" t="s">
        <v>53</v>
      </c>
      <c r="D1105" s="20" t="s">
        <v>35</v>
      </c>
      <c r="E1105" s="19" t="s">
        <v>21</v>
      </c>
    </row>
    <row r="1106" spans="1:5" x14ac:dyDescent="0.25">
      <c r="A1106" s="18" t="str">
        <f>HYPERLINK("https://www.3gpp.org/DynaReport/31115.htm","31.115")</f>
        <v>31.115</v>
      </c>
      <c r="B1106" s="19" t="s">
        <v>17</v>
      </c>
      <c r="C1106" s="19" t="s">
        <v>18</v>
      </c>
      <c r="D1106" s="20" t="s">
        <v>19</v>
      </c>
      <c r="E1106" s="19" t="s">
        <v>21</v>
      </c>
    </row>
    <row r="1107" spans="1:5" x14ac:dyDescent="0.25">
      <c r="A1107" s="18" t="str">
        <f>HYPERLINK("https://www.3gpp.org/DynaReport/31116.htm","31.116")</f>
        <v>31.116</v>
      </c>
      <c r="B1107" s="19" t="s">
        <v>17</v>
      </c>
      <c r="C1107" s="19" t="s">
        <v>18</v>
      </c>
      <c r="D1107" s="20" t="s">
        <v>19</v>
      </c>
      <c r="E1107" s="19" t="s">
        <v>21</v>
      </c>
    </row>
    <row r="1108" spans="1:5" x14ac:dyDescent="0.25">
      <c r="A1108" s="18" t="str">
        <f>HYPERLINK("https://www.3gpp.org/DynaReport/31117.htm","31.117")</f>
        <v>31.117</v>
      </c>
      <c r="B1108" s="19" t="s">
        <v>17</v>
      </c>
      <c r="C1108" s="19" t="s">
        <v>18</v>
      </c>
      <c r="D1108" s="20" t="s">
        <v>19</v>
      </c>
      <c r="E1108" s="19" t="s">
        <v>21</v>
      </c>
    </row>
    <row r="1109" spans="1:5" x14ac:dyDescent="0.25">
      <c r="A1109" s="18" t="str">
        <f>HYPERLINK("https://www.3gpp.org/DynaReport/31120.htm","31.120")</f>
        <v>31.120</v>
      </c>
      <c r="B1109" s="19" t="s">
        <v>17</v>
      </c>
      <c r="C1109" s="19" t="s">
        <v>18</v>
      </c>
      <c r="D1109" s="20" t="s">
        <v>19</v>
      </c>
      <c r="E1109" s="19" t="s">
        <v>21</v>
      </c>
    </row>
    <row r="1110" spans="1:5" x14ac:dyDescent="0.25">
      <c r="A1110" s="18" t="str">
        <f>HYPERLINK("https://www.3gpp.org/DynaReport/31121.htm","31.121")</f>
        <v>31.121</v>
      </c>
      <c r="B1110" s="19" t="s">
        <v>40</v>
      </c>
      <c r="C1110" s="19" t="s">
        <v>51</v>
      </c>
      <c r="D1110" s="20" t="s">
        <v>35</v>
      </c>
      <c r="E1110" s="19" t="s">
        <v>21</v>
      </c>
    </row>
    <row r="1111" spans="1:5" x14ac:dyDescent="0.25">
      <c r="A1111" s="18" t="str">
        <f>HYPERLINK("https://www.3gpp.org/DynaReport/31122.htm","31.122")</f>
        <v>31.122</v>
      </c>
      <c r="B1111" s="19" t="s">
        <v>40</v>
      </c>
      <c r="C1111" s="19" t="s">
        <v>71</v>
      </c>
      <c r="D1111" s="20" t="s">
        <v>35</v>
      </c>
      <c r="E1111" s="19" t="s">
        <v>21</v>
      </c>
    </row>
    <row r="1112" spans="1:5" x14ac:dyDescent="0.25">
      <c r="A1112" s="18" t="str">
        <f>HYPERLINK("https://www.3gpp.org/DynaReport/31124.htm","31.124")</f>
        <v>31.124</v>
      </c>
      <c r="B1112" s="19" t="s">
        <v>40</v>
      </c>
      <c r="C1112" s="19" t="s">
        <v>51</v>
      </c>
      <c r="D1112" s="20" t="s">
        <v>35</v>
      </c>
      <c r="E1112" s="19" t="s">
        <v>21</v>
      </c>
    </row>
    <row r="1113" spans="1:5" x14ac:dyDescent="0.25">
      <c r="A1113" s="18" t="str">
        <f>HYPERLINK("https://www.3gpp.org/DynaReport/31127.htm","31.127")</f>
        <v>31.127</v>
      </c>
      <c r="B1113" s="19" t="s">
        <v>40</v>
      </c>
      <c r="C1113" s="19" t="s">
        <v>81</v>
      </c>
      <c r="D1113" s="20" t="s">
        <v>35</v>
      </c>
      <c r="E1113" s="19" t="s">
        <v>21</v>
      </c>
    </row>
    <row r="1114" spans="1:5" x14ac:dyDescent="0.25">
      <c r="A1114" s="18" t="str">
        <f>HYPERLINK("https://www.3gpp.org/DynaReport/31130.htm","31.130")</f>
        <v>31.130</v>
      </c>
      <c r="B1114" s="19" t="s">
        <v>17</v>
      </c>
      <c r="C1114" s="19" t="s">
        <v>18</v>
      </c>
      <c r="D1114" s="20" t="s">
        <v>19</v>
      </c>
      <c r="E1114" s="19" t="s">
        <v>21</v>
      </c>
    </row>
    <row r="1115" spans="1:5" x14ac:dyDescent="0.25">
      <c r="A1115" s="18" t="str">
        <f>HYPERLINK("https://www.3gpp.org/DynaReport/31131.htm","31.131")</f>
        <v>31.131</v>
      </c>
      <c r="B1115" s="19" t="s">
        <v>17</v>
      </c>
      <c r="C1115" s="19" t="s">
        <v>18</v>
      </c>
      <c r="D1115" s="20" t="s">
        <v>19</v>
      </c>
      <c r="E1115" s="19" t="s">
        <v>21</v>
      </c>
    </row>
    <row r="1116" spans="1:5" x14ac:dyDescent="0.25">
      <c r="A1116" s="18" t="str">
        <f>HYPERLINK("https://www.3gpp.org/DynaReport/31133.htm","31.133")</f>
        <v>31.133</v>
      </c>
      <c r="B1116" s="19" t="s">
        <v>17</v>
      </c>
      <c r="C1116" s="19" t="s">
        <v>18</v>
      </c>
      <c r="D1116" s="20" t="s">
        <v>19</v>
      </c>
      <c r="E1116" s="19" t="s">
        <v>21</v>
      </c>
    </row>
    <row r="1117" spans="1:5" x14ac:dyDescent="0.25">
      <c r="A1117" s="18" t="str">
        <f>HYPERLINK("https://www.3gpp.org/DynaReport/31213.htm","31.213")</f>
        <v>31.213</v>
      </c>
      <c r="B1117" s="19" t="s">
        <v>40</v>
      </c>
      <c r="C1117" s="19" t="s">
        <v>73</v>
      </c>
      <c r="D1117" s="20" t="s">
        <v>35</v>
      </c>
      <c r="E1117" s="19" t="s">
        <v>21</v>
      </c>
    </row>
    <row r="1118" spans="1:5" x14ac:dyDescent="0.25">
      <c r="A1118" s="18" t="str">
        <f>HYPERLINK("https://www.3gpp.org/DynaReport/31220.htm","31.220")</f>
        <v>31.220</v>
      </c>
      <c r="B1118" s="19" t="s">
        <v>17</v>
      </c>
      <c r="C1118" s="19" t="s">
        <v>18</v>
      </c>
      <c r="D1118" s="20" t="s">
        <v>19</v>
      </c>
      <c r="E1118" s="19" t="s">
        <v>21</v>
      </c>
    </row>
    <row r="1119" spans="1:5" x14ac:dyDescent="0.25">
      <c r="A1119" s="18" t="str">
        <f>HYPERLINK("https://www.3gpp.org/DynaReport/31221.htm","31.221")</f>
        <v>31.221</v>
      </c>
      <c r="B1119" s="19" t="s">
        <v>17</v>
      </c>
      <c r="C1119" s="19" t="s">
        <v>18</v>
      </c>
      <c r="D1119" s="20" t="s">
        <v>19</v>
      </c>
      <c r="E1119" s="19" t="s">
        <v>21</v>
      </c>
    </row>
    <row r="1120" spans="1:5" x14ac:dyDescent="0.25">
      <c r="A1120" s="18" t="str">
        <f>HYPERLINK("https://www.3gpp.org/DynaReport/31900.htm","31.900")</f>
        <v>31.900</v>
      </c>
      <c r="B1120" s="19" t="s">
        <v>17</v>
      </c>
      <c r="C1120" s="19" t="s">
        <v>18</v>
      </c>
      <c r="D1120" s="20" t="s">
        <v>19</v>
      </c>
      <c r="E1120" s="19" t="s">
        <v>21</v>
      </c>
    </row>
    <row r="1121" spans="1:5" x14ac:dyDescent="0.25">
      <c r="A1121" s="18" t="str">
        <f>HYPERLINK("https://www.3gpp.org/DynaReport/31970.htm","31.970")</f>
        <v>31.970</v>
      </c>
      <c r="B1121" s="19" t="s">
        <v>17</v>
      </c>
      <c r="C1121" s="19" t="s">
        <v>18</v>
      </c>
      <c r="D1121" s="20" t="s">
        <v>19</v>
      </c>
      <c r="E1121" s="19" t="s">
        <v>21</v>
      </c>
    </row>
    <row r="1122" spans="1:5" x14ac:dyDescent="0.25">
      <c r="A1122" s="18" t="str">
        <f>HYPERLINK("https://www.3gpp.org/DynaReport/32101.htm","32.101")</f>
        <v>32.101</v>
      </c>
      <c r="B1122" s="19" t="s">
        <v>17</v>
      </c>
      <c r="C1122" s="19" t="s">
        <v>18</v>
      </c>
      <c r="D1122" s="20" t="s">
        <v>19</v>
      </c>
      <c r="E1122" s="19" t="s">
        <v>80</v>
      </c>
    </row>
    <row r="1123" spans="1:5" x14ac:dyDescent="0.25">
      <c r="A1123" s="18" t="str">
        <f>HYPERLINK("https://www.3gpp.org/DynaReport/32102.htm","32.102")</f>
        <v>32.102</v>
      </c>
      <c r="B1123" s="19" t="s">
        <v>17</v>
      </c>
      <c r="C1123" s="19" t="s">
        <v>18</v>
      </c>
      <c r="D1123" s="20" t="s">
        <v>19</v>
      </c>
      <c r="E1123" s="19" t="s">
        <v>80</v>
      </c>
    </row>
    <row r="1124" spans="1:5" x14ac:dyDescent="0.25">
      <c r="A1124" s="18" t="str">
        <f>HYPERLINK("https://www.3gpp.org/DynaReport/32103.htm","32.103")</f>
        <v>32.103</v>
      </c>
      <c r="B1124" s="19" t="s">
        <v>17</v>
      </c>
      <c r="C1124" s="19" t="s">
        <v>18</v>
      </c>
      <c r="D1124" s="20" t="s">
        <v>19</v>
      </c>
      <c r="E1124" s="19" t="s">
        <v>80</v>
      </c>
    </row>
    <row r="1125" spans="1:5" x14ac:dyDescent="0.25">
      <c r="A1125" s="18" t="str">
        <f>HYPERLINK("https://www.3gpp.org/DynaReport/32107.htm","32.107")</f>
        <v>32.107</v>
      </c>
      <c r="B1125" s="19" t="s">
        <v>17</v>
      </c>
      <c r="C1125" s="19" t="s">
        <v>18</v>
      </c>
      <c r="D1125" s="20" t="s">
        <v>19</v>
      </c>
      <c r="E1125" s="19" t="s">
        <v>80</v>
      </c>
    </row>
    <row r="1126" spans="1:5" x14ac:dyDescent="0.25">
      <c r="A1126" s="18" t="str">
        <f>HYPERLINK("https://www.3gpp.org/DynaReport/32111-1.htm","32.111-1")</f>
        <v>32.111-1</v>
      </c>
      <c r="B1126" s="19" t="s">
        <v>17</v>
      </c>
      <c r="C1126" s="19" t="s">
        <v>18</v>
      </c>
      <c r="D1126" s="20" t="s">
        <v>19</v>
      </c>
      <c r="E1126" s="19" t="s">
        <v>80</v>
      </c>
    </row>
    <row r="1127" spans="1:5" x14ac:dyDescent="0.25">
      <c r="A1127" s="18" t="str">
        <f>HYPERLINK("https://www.3gpp.org/DynaReport/32111-2.htm","32.111-2")</f>
        <v>32.111-2</v>
      </c>
      <c r="B1127" s="19" t="s">
        <v>17</v>
      </c>
      <c r="C1127" s="19" t="s">
        <v>18</v>
      </c>
      <c r="D1127" s="20" t="s">
        <v>19</v>
      </c>
      <c r="E1127" s="19" t="s">
        <v>80</v>
      </c>
    </row>
    <row r="1128" spans="1:5" x14ac:dyDescent="0.25">
      <c r="A1128" s="18" t="str">
        <f>HYPERLINK("https://www.3gpp.org/DynaReport/32111-6.htm","32.111-6")</f>
        <v>32.111-6</v>
      </c>
      <c r="B1128" s="19" t="s">
        <v>17</v>
      </c>
      <c r="C1128" s="19" t="s">
        <v>18</v>
      </c>
      <c r="D1128" s="20" t="s">
        <v>19</v>
      </c>
      <c r="E1128" s="19" t="s">
        <v>80</v>
      </c>
    </row>
    <row r="1129" spans="1:5" x14ac:dyDescent="0.25">
      <c r="A1129" s="18" t="str">
        <f>HYPERLINK("https://www.3gpp.org/DynaReport/32121.htm","32.121")</f>
        <v>32.121</v>
      </c>
      <c r="B1129" s="19" t="s">
        <v>17</v>
      </c>
      <c r="C1129" s="19" t="s">
        <v>18</v>
      </c>
      <c r="D1129" s="20" t="s">
        <v>19</v>
      </c>
      <c r="E1129" s="19" t="s">
        <v>80</v>
      </c>
    </row>
    <row r="1130" spans="1:5" x14ac:dyDescent="0.25">
      <c r="A1130" s="18" t="str">
        <f>HYPERLINK("https://www.3gpp.org/DynaReport/32122.htm","32.122")</f>
        <v>32.122</v>
      </c>
      <c r="B1130" s="19" t="s">
        <v>17</v>
      </c>
      <c r="C1130" s="19" t="s">
        <v>18</v>
      </c>
      <c r="D1130" s="20" t="s">
        <v>19</v>
      </c>
      <c r="E1130" s="19" t="s">
        <v>80</v>
      </c>
    </row>
    <row r="1131" spans="1:5" x14ac:dyDescent="0.25">
      <c r="A1131" s="18" t="str">
        <f>HYPERLINK("https://www.3gpp.org/DynaReport/32126.htm","32.126")</f>
        <v>32.126</v>
      </c>
      <c r="B1131" s="19" t="s">
        <v>17</v>
      </c>
      <c r="C1131" s="19" t="s">
        <v>18</v>
      </c>
      <c r="D1131" s="20" t="s">
        <v>19</v>
      </c>
      <c r="E1131" s="19" t="s">
        <v>80</v>
      </c>
    </row>
    <row r="1132" spans="1:5" x14ac:dyDescent="0.25">
      <c r="A1132" s="18" t="str">
        <f>HYPERLINK("https://www.3gpp.org/DynaReport/32130.htm","32.130")</f>
        <v>32.130</v>
      </c>
      <c r="B1132" s="19" t="s">
        <v>17</v>
      </c>
      <c r="C1132" s="19" t="s">
        <v>42</v>
      </c>
      <c r="D1132" s="20" t="s">
        <v>19</v>
      </c>
      <c r="E1132" s="19" t="s">
        <v>80</v>
      </c>
    </row>
    <row r="1133" spans="1:5" x14ac:dyDescent="0.25">
      <c r="A1133" s="18" t="str">
        <f>HYPERLINK("https://www.3gpp.org/DynaReport/32140.htm","32.140")</f>
        <v>32.140</v>
      </c>
      <c r="B1133" s="19" t="s">
        <v>17</v>
      </c>
      <c r="C1133" s="19" t="s">
        <v>18</v>
      </c>
      <c r="D1133" s="20" t="s">
        <v>19</v>
      </c>
      <c r="E1133" s="19" t="s">
        <v>80</v>
      </c>
    </row>
    <row r="1134" spans="1:5" x14ac:dyDescent="0.25">
      <c r="A1134" s="18" t="str">
        <f>HYPERLINK("https://www.3gpp.org/DynaReport/32141.htm","32.141")</f>
        <v>32.141</v>
      </c>
      <c r="B1134" s="19" t="s">
        <v>17</v>
      </c>
      <c r="C1134" s="19" t="s">
        <v>18</v>
      </c>
      <c r="D1134" s="20" t="s">
        <v>19</v>
      </c>
      <c r="E1134" s="19" t="s">
        <v>80</v>
      </c>
    </row>
    <row r="1135" spans="1:5" x14ac:dyDescent="0.25">
      <c r="A1135" s="18" t="str">
        <f>HYPERLINK("https://www.3gpp.org/DynaReport/32150.htm","32.150")</f>
        <v>32.150</v>
      </c>
      <c r="B1135" s="19" t="s">
        <v>17</v>
      </c>
      <c r="C1135" s="19" t="s">
        <v>18</v>
      </c>
      <c r="D1135" s="20" t="s">
        <v>19</v>
      </c>
      <c r="E1135" s="19" t="s">
        <v>80</v>
      </c>
    </row>
    <row r="1136" spans="1:5" x14ac:dyDescent="0.25">
      <c r="A1136" s="18" t="str">
        <f>HYPERLINK("https://www.3gpp.org/DynaReport/32153.htm","32.153")</f>
        <v>32.153</v>
      </c>
      <c r="B1136" s="19" t="s">
        <v>17</v>
      </c>
      <c r="C1136" s="19" t="s">
        <v>18</v>
      </c>
      <c r="D1136" s="20" t="s">
        <v>19</v>
      </c>
      <c r="E1136" s="19" t="s">
        <v>80</v>
      </c>
    </row>
    <row r="1137" spans="1:5" x14ac:dyDescent="0.25">
      <c r="A1137" s="18" t="str">
        <f>HYPERLINK("https://www.3gpp.org/DynaReport/32154.htm","32.154")</f>
        <v>32.154</v>
      </c>
      <c r="B1137" s="19" t="s">
        <v>17</v>
      </c>
      <c r="C1137" s="19" t="s">
        <v>18</v>
      </c>
      <c r="D1137" s="20" t="s">
        <v>19</v>
      </c>
      <c r="E1137" s="19" t="s">
        <v>80</v>
      </c>
    </row>
    <row r="1138" spans="1:5" x14ac:dyDescent="0.25">
      <c r="A1138" s="18" t="str">
        <f>HYPERLINK("https://www.3gpp.org/DynaReport/32155.htm","32.155")</f>
        <v>32.155</v>
      </c>
      <c r="B1138" s="19" t="s">
        <v>17</v>
      </c>
      <c r="C1138" s="19" t="s">
        <v>18</v>
      </c>
      <c r="D1138" s="20" t="s">
        <v>19</v>
      </c>
      <c r="E1138" s="19" t="s">
        <v>80</v>
      </c>
    </row>
    <row r="1139" spans="1:5" x14ac:dyDescent="0.25">
      <c r="A1139" s="18" t="str">
        <f>HYPERLINK("https://www.3gpp.org/DynaReport/32157.htm","32.157")</f>
        <v>32.157</v>
      </c>
      <c r="B1139" s="19" t="s">
        <v>17</v>
      </c>
      <c r="C1139" s="19" t="s">
        <v>18</v>
      </c>
      <c r="D1139" s="20" t="s">
        <v>19</v>
      </c>
      <c r="E1139" s="19" t="s">
        <v>80</v>
      </c>
    </row>
    <row r="1140" spans="1:5" x14ac:dyDescent="0.25">
      <c r="A1140" s="18" t="str">
        <f>HYPERLINK("https://www.3gpp.org/DynaReport/32158.htm","32.158")</f>
        <v>32.158</v>
      </c>
      <c r="B1140" s="19" t="s">
        <v>40</v>
      </c>
      <c r="C1140" s="19" t="s">
        <v>81</v>
      </c>
      <c r="D1140" s="20" t="s">
        <v>19</v>
      </c>
      <c r="E1140" s="19" t="s">
        <v>80</v>
      </c>
    </row>
    <row r="1141" spans="1:5" x14ac:dyDescent="0.25">
      <c r="A1141" s="18" t="str">
        <f>HYPERLINK("https://www.3gpp.org/DynaReport/32158.htm","32.158")</f>
        <v>32.158</v>
      </c>
      <c r="B1141" s="19" t="s">
        <v>17</v>
      </c>
      <c r="C1141" s="19" t="s">
        <v>18</v>
      </c>
      <c r="D1141" s="20" t="s">
        <v>19</v>
      </c>
      <c r="E1141" s="19" t="s">
        <v>80</v>
      </c>
    </row>
    <row r="1142" spans="1:5" x14ac:dyDescent="0.25">
      <c r="A1142" s="18" t="str">
        <f>HYPERLINK("https://www.3gpp.org/DynaReport/32160.htm","32.160")</f>
        <v>32.160</v>
      </c>
      <c r="B1142" s="19" t="s">
        <v>17</v>
      </c>
      <c r="C1142" s="19" t="s">
        <v>34</v>
      </c>
      <c r="D1142" s="20" t="s">
        <v>19</v>
      </c>
      <c r="E1142" s="19" t="s">
        <v>80</v>
      </c>
    </row>
    <row r="1143" spans="1:5" x14ac:dyDescent="0.25">
      <c r="A1143" s="18" t="str">
        <f>HYPERLINK("https://www.3gpp.org/DynaReport/32161.htm","32.161")</f>
        <v>32.161</v>
      </c>
      <c r="B1143" s="19" t="s">
        <v>17</v>
      </c>
      <c r="C1143" s="19" t="s">
        <v>18</v>
      </c>
      <c r="D1143" s="20" t="s">
        <v>19</v>
      </c>
      <c r="E1143" s="19" t="s">
        <v>80</v>
      </c>
    </row>
    <row r="1144" spans="1:5" x14ac:dyDescent="0.25">
      <c r="A1144" s="18" t="str">
        <f>HYPERLINK("https://www.3gpp.org/DynaReport/32181.htm","32.181")</f>
        <v>32.181</v>
      </c>
      <c r="B1144" s="19" t="s">
        <v>17</v>
      </c>
      <c r="C1144" s="19" t="s">
        <v>18</v>
      </c>
      <c r="D1144" s="20" t="s">
        <v>19</v>
      </c>
      <c r="E1144" s="19" t="s">
        <v>80</v>
      </c>
    </row>
    <row r="1145" spans="1:5" x14ac:dyDescent="0.25">
      <c r="A1145" s="18" t="str">
        <f>HYPERLINK("https://www.3gpp.org/DynaReport/32182.htm","32.182")</f>
        <v>32.182</v>
      </c>
      <c r="B1145" s="19" t="s">
        <v>17</v>
      </c>
      <c r="C1145" s="19" t="s">
        <v>18</v>
      </c>
      <c r="D1145" s="20" t="s">
        <v>19</v>
      </c>
      <c r="E1145" s="19" t="s">
        <v>80</v>
      </c>
    </row>
    <row r="1146" spans="1:5" x14ac:dyDescent="0.25">
      <c r="A1146" s="18" t="str">
        <f>HYPERLINK("https://www.3gpp.org/DynaReport/32240.htm","32.240")</f>
        <v>32.240</v>
      </c>
      <c r="B1146" s="19" t="s">
        <v>17</v>
      </c>
      <c r="C1146" s="19" t="s">
        <v>34</v>
      </c>
      <c r="D1146" s="20" t="s">
        <v>19</v>
      </c>
      <c r="E1146" s="19" t="s">
        <v>80</v>
      </c>
    </row>
    <row r="1147" spans="1:5" x14ac:dyDescent="0.25">
      <c r="A1147" s="18" t="str">
        <f>HYPERLINK("https://www.3gpp.org/DynaReport/32250.htm","32.250")</f>
        <v>32.250</v>
      </c>
      <c r="B1147" s="19" t="s">
        <v>17</v>
      </c>
      <c r="C1147" s="19" t="s">
        <v>18</v>
      </c>
      <c r="D1147" s="20" t="s">
        <v>19</v>
      </c>
      <c r="E1147" s="19" t="s">
        <v>80</v>
      </c>
    </row>
    <row r="1148" spans="1:5" x14ac:dyDescent="0.25">
      <c r="A1148" s="18" t="str">
        <f>HYPERLINK("https://www.3gpp.org/DynaReport/32253.htm","32.253")</f>
        <v>32.253</v>
      </c>
      <c r="B1148" s="19" t="s">
        <v>17</v>
      </c>
      <c r="C1148" s="19" t="s">
        <v>18</v>
      </c>
      <c r="D1148" s="20" t="s">
        <v>19</v>
      </c>
      <c r="E1148" s="19" t="s">
        <v>80</v>
      </c>
    </row>
    <row r="1149" spans="1:5" x14ac:dyDescent="0.25">
      <c r="A1149" s="18" t="str">
        <f>HYPERLINK("https://www.3gpp.org/DynaReport/32254.htm","32.254")</f>
        <v>32.254</v>
      </c>
      <c r="B1149" s="19" t="s">
        <v>17</v>
      </c>
      <c r="C1149" s="19" t="s">
        <v>42</v>
      </c>
      <c r="D1149" s="20" t="s">
        <v>19</v>
      </c>
      <c r="E1149" s="19" t="s">
        <v>80</v>
      </c>
    </row>
    <row r="1150" spans="1:5" x14ac:dyDescent="0.25">
      <c r="A1150" s="18" t="str">
        <f>HYPERLINK("https://www.3gpp.org/DynaReport/32255.htm","32.255")</f>
        <v>32.255</v>
      </c>
      <c r="B1150" s="19" t="s">
        <v>17</v>
      </c>
      <c r="C1150" s="19" t="s">
        <v>53</v>
      </c>
      <c r="D1150" s="20" t="s">
        <v>19</v>
      </c>
      <c r="E1150" s="19" t="s">
        <v>80</v>
      </c>
    </row>
    <row r="1151" spans="1:5" x14ac:dyDescent="0.25">
      <c r="A1151" s="18" t="str">
        <f>HYPERLINK("https://www.3gpp.org/DynaReport/32256.htm","32.256")</f>
        <v>32.256</v>
      </c>
      <c r="B1151" s="19" t="s">
        <v>17</v>
      </c>
      <c r="C1151" s="19" t="s">
        <v>53</v>
      </c>
      <c r="D1151" s="20" t="s">
        <v>19</v>
      </c>
      <c r="E1151" s="19" t="s">
        <v>80</v>
      </c>
    </row>
    <row r="1152" spans="1:5" x14ac:dyDescent="0.25">
      <c r="A1152" s="18" t="str">
        <f>HYPERLINK("https://www.3gpp.org/DynaReport/32257.htm","32.257")</f>
        <v>32.257</v>
      </c>
      <c r="B1152" s="19" t="s">
        <v>17</v>
      </c>
      <c r="C1152" s="19" t="s">
        <v>18</v>
      </c>
      <c r="D1152" s="20" t="s">
        <v>19</v>
      </c>
      <c r="E1152" s="19" t="s">
        <v>80</v>
      </c>
    </row>
    <row r="1153" spans="1:5" x14ac:dyDescent="0.25">
      <c r="A1153" s="18" t="str">
        <f>HYPERLINK("https://www.3gpp.org/DynaReport/32260.htm","32.260")</f>
        <v>32.260</v>
      </c>
      <c r="B1153" s="19" t="s">
        <v>17</v>
      </c>
      <c r="C1153" s="19" t="s">
        <v>54</v>
      </c>
      <c r="D1153" s="20" t="s">
        <v>19</v>
      </c>
      <c r="E1153" s="19" t="s">
        <v>80</v>
      </c>
    </row>
    <row r="1154" spans="1:5" x14ac:dyDescent="0.25">
      <c r="A1154" s="18" t="str">
        <f>HYPERLINK("https://www.3gpp.org/DynaReport/32270.htm","32.270")</f>
        <v>32.270</v>
      </c>
      <c r="B1154" s="19" t="s">
        <v>17</v>
      </c>
      <c r="C1154" s="19" t="s">
        <v>18</v>
      </c>
      <c r="D1154" s="20" t="s">
        <v>19</v>
      </c>
      <c r="E1154" s="19" t="s">
        <v>80</v>
      </c>
    </row>
    <row r="1155" spans="1:5" x14ac:dyDescent="0.25">
      <c r="A1155" s="18" t="str">
        <f>HYPERLINK("https://www.3gpp.org/DynaReport/32272.htm","32.272")</f>
        <v>32.272</v>
      </c>
      <c r="B1155" s="19" t="s">
        <v>17</v>
      </c>
      <c r="C1155" s="19" t="s">
        <v>18</v>
      </c>
      <c r="D1155" s="20" t="s">
        <v>19</v>
      </c>
      <c r="E1155" s="19" t="s">
        <v>80</v>
      </c>
    </row>
    <row r="1156" spans="1:5" x14ac:dyDescent="0.25">
      <c r="A1156" s="18" t="str">
        <f>HYPERLINK("https://www.3gpp.org/DynaReport/32273.htm","32.273")</f>
        <v>32.273</v>
      </c>
      <c r="B1156" s="19" t="s">
        <v>17</v>
      </c>
      <c r="C1156" s="19" t="s">
        <v>18</v>
      </c>
      <c r="D1156" s="20" t="s">
        <v>19</v>
      </c>
      <c r="E1156" s="19" t="s">
        <v>80</v>
      </c>
    </row>
    <row r="1157" spans="1:5" x14ac:dyDescent="0.25">
      <c r="A1157" s="18" t="str">
        <f>HYPERLINK("https://www.3gpp.org/DynaReport/32275.htm","32.275")</f>
        <v>32.275</v>
      </c>
      <c r="B1157" s="19" t="s">
        <v>17</v>
      </c>
      <c r="C1157" s="19" t="s">
        <v>18</v>
      </c>
      <c r="D1157" s="20" t="s">
        <v>19</v>
      </c>
      <c r="E1157" s="19" t="s">
        <v>80</v>
      </c>
    </row>
    <row r="1158" spans="1:5" x14ac:dyDescent="0.25">
      <c r="A1158" s="18" t="str">
        <f>HYPERLINK("https://www.3gpp.org/DynaReport/32276.htm","32.276")</f>
        <v>32.276</v>
      </c>
      <c r="B1158" s="19" t="s">
        <v>17</v>
      </c>
      <c r="C1158" s="19" t="s">
        <v>18</v>
      </c>
      <c r="D1158" s="20" t="s">
        <v>19</v>
      </c>
      <c r="E1158" s="19" t="s">
        <v>80</v>
      </c>
    </row>
    <row r="1159" spans="1:5" x14ac:dyDescent="0.25">
      <c r="A1159" s="18" t="str">
        <f>HYPERLINK("https://www.3gpp.org/DynaReport/32277.htm","32.277")</f>
        <v>32.277</v>
      </c>
      <c r="B1159" s="19" t="s">
        <v>17</v>
      </c>
      <c r="C1159" s="19" t="s">
        <v>42</v>
      </c>
      <c r="D1159" s="20" t="s">
        <v>19</v>
      </c>
      <c r="E1159" s="19" t="s">
        <v>80</v>
      </c>
    </row>
    <row r="1160" spans="1:5" x14ac:dyDescent="0.25">
      <c r="A1160" s="18" t="str">
        <f>HYPERLINK("https://www.3gpp.org/DynaReport/32278.htm","32.278")</f>
        <v>32.278</v>
      </c>
      <c r="B1160" s="19" t="s">
        <v>17</v>
      </c>
      <c r="C1160" s="19" t="s">
        <v>18</v>
      </c>
      <c r="D1160" s="20" t="s">
        <v>19</v>
      </c>
      <c r="E1160" s="19" t="s">
        <v>80</v>
      </c>
    </row>
    <row r="1161" spans="1:5" x14ac:dyDescent="0.25">
      <c r="A1161" s="18" t="str">
        <f>HYPERLINK("https://www.3gpp.org/DynaReport/32279.htm","32.279")</f>
        <v>32.279</v>
      </c>
      <c r="B1161" s="19" t="s">
        <v>17</v>
      </c>
      <c r="C1161" s="19" t="s">
        <v>18</v>
      </c>
      <c r="D1161" s="20" t="s">
        <v>19</v>
      </c>
      <c r="E1161" s="19" t="s">
        <v>80</v>
      </c>
    </row>
    <row r="1162" spans="1:5" x14ac:dyDescent="0.25">
      <c r="A1162" s="18" t="str">
        <f>HYPERLINK("https://www.3gpp.org/DynaReport/32280.htm","32.280")</f>
        <v>32.280</v>
      </c>
      <c r="B1162" s="19" t="s">
        <v>17</v>
      </c>
      <c r="C1162" s="19" t="s">
        <v>18</v>
      </c>
      <c r="D1162" s="20" t="s">
        <v>19</v>
      </c>
      <c r="E1162" s="19" t="s">
        <v>80</v>
      </c>
    </row>
    <row r="1163" spans="1:5" x14ac:dyDescent="0.25">
      <c r="A1163" s="18" t="str">
        <f>HYPERLINK("https://www.3gpp.org/DynaReport/32281.htm","32.281")</f>
        <v>32.281</v>
      </c>
      <c r="B1163" s="19" t="s">
        <v>17</v>
      </c>
      <c r="C1163" s="19" t="s">
        <v>18</v>
      </c>
      <c r="D1163" s="20" t="s">
        <v>19</v>
      </c>
      <c r="E1163" s="19" t="s">
        <v>80</v>
      </c>
    </row>
    <row r="1164" spans="1:5" x14ac:dyDescent="0.25">
      <c r="A1164" s="18" t="str">
        <f>HYPERLINK("https://www.3gpp.org/DynaReport/32290.htm","32.290")</f>
        <v>32.290</v>
      </c>
      <c r="B1164" s="19" t="s">
        <v>38</v>
      </c>
      <c r="C1164" s="19" t="s">
        <v>68</v>
      </c>
      <c r="D1164" s="20" t="s">
        <v>19</v>
      </c>
      <c r="E1164" s="19" t="s">
        <v>80</v>
      </c>
    </row>
    <row r="1165" spans="1:5" x14ac:dyDescent="0.25">
      <c r="A1165" s="18" t="str">
        <f>HYPERLINK("https://www.3gpp.org/DynaReport/32290.htm","32.290")</f>
        <v>32.290</v>
      </c>
      <c r="B1165" s="19" t="s">
        <v>40</v>
      </c>
      <c r="C1165" s="19" t="s">
        <v>56</v>
      </c>
      <c r="D1165" s="20" t="s">
        <v>19</v>
      </c>
      <c r="E1165" s="19" t="s">
        <v>80</v>
      </c>
    </row>
    <row r="1166" spans="1:5" x14ac:dyDescent="0.25">
      <c r="A1166" s="18" t="str">
        <f>HYPERLINK("https://www.3gpp.org/DynaReport/32290.htm","32.290")</f>
        <v>32.290</v>
      </c>
      <c r="B1166" s="19" t="s">
        <v>17</v>
      </c>
      <c r="C1166" s="19" t="s">
        <v>34</v>
      </c>
      <c r="D1166" s="20" t="s">
        <v>19</v>
      </c>
      <c r="E1166" s="19" t="s">
        <v>80</v>
      </c>
    </row>
    <row r="1167" spans="1:5" x14ac:dyDescent="0.25">
      <c r="A1167" s="18" t="str">
        <f>HYPERLINK("https://www.3gpp.org/DynaReport/32291.htm","32.291")</f>
        <v>32.291</v>
      </c>
      <c r="B1167" s="19" t="s">
        <v>38</v>
      </c>
      <c r="C1167" s="19" t="s">
        <v>93</v>
      </c>
      <c r="D1167" s="20" t="s">
        <v>19</v>
      </c>
      <c r="E1167" s="19" t="s">
        <v>80</v>
      </c>
    </row>
    <row r="1168" spans="1:5" x14ac:dyDescent="0.25">
      <c r="A1168" s="18" t="str">
        <f>HYPERLINK("https://www.3gpp.org/DynaReport/32291.htm","32.291")</f>
        <v>32.291</v>
      </c>
      <c r="B1168" s="19" t="s">
        <v>40</v>
      </c>
      <c r="C1168" s="19" t="s">
        <v>50</v>
      </c>
      <c r="D1168" s="20" t="s">
        <v>19</v>
      </c>
      <c r="E1168" s="19" t="s">
        <v>80</v>
      </c>
    </row>
    <row r="1169" spans="1:5" x14ac:dyDescent="0.25">
      <c r="A1169" s="18" t="str">
        <f>HYPERLINK("https://www.3gpp.org/DynaReport/32291.htm","32.291")</f>
        <v>32.291</v>
      </c>
      <c r="B1169" s="19" t="s">
        <v>17</v>
      </c>
      <c r="C1169" s="19" t="s">
        <v>34</v>
      </c>
      <c r="D1169" s="20" t="s">
        <v>19</v>
      </c>
      <c r="E1169" s="19" t="s">
        <v>80</v>
      </c>
    </row>
    <row r="1170" spans="1:5" x14ac:dyDescent="0.25">
      <c r="A1170" s="18" t="str">
        <f>HYPERLINK("https://www.3gpp.org/DynaReport/32293.htm","32.293")</f>
        <v>32.293</v>
      </c>
      <c r="B1170" s="19" t="s">
        <v>17</v>
      </c>
      <c r="C1170" s="19" t="s">
        <v>18</v>
      </c>
      <c r="D1170" s="20" t="s">
        <v>19</v>
      </c>
      <c r="E1170" s="19" t="s">
        <v>80</v>
      </c>
    </row>
    <row r="1171" spans="1:5" x14ac:dyDescent="0.25">
      <c r="A1171" s="18" t="str">
        <f>HYPERLINK("https://www.3gpp.org/DynaReport/32295.htm","32.295")</f>
        <v>32.295</v>
      </c>
      <c r="B1171" s="19" t="s">
        <v>17</v>
      </c>
      <c r="C1171" s="19" t="s">
        <v>18</v>
      </c>
      <c r="D1171" s="20" t="s">
        <v>19</v>
      </c>
      <c r="E1171" s="19" t="s">
        <v>80</v>
      </c>
    </row>
    <row r="1172" spans="1:5" x14ac:dyDescent="0.25">
      <c r="A1172" s="18" t="str">
        <f>HYPERLINK("https://www.3gpp.org/DynaReport/32296.htm","32.296")</f>
        <v>32.296</v>
      </c>
      <c r="B1172" s="19" t="s">
        <v>17</v>
      </c>
      <c r="C1172" s="19" t="s">
        <v>18</v>
      </c>
      <c r="D1172" s="20" t="s">
        <v>19</v>
      </c>
      <c r="E1172" s="19" t="s">
        <v>80</v>
      </c>
    </row>
    <row r="1173" spans="1:5" x14ac:dyDescent="0.25">
      <c r="A1173" s="18" t="str">
        <f>HYPERLINK("https://www.3gpp.org/DynaReport/32297.htm","32.297")</f>
        <v>32.297</v>
      </c>
      <c r="B1173" s="19" t="s">
        <v>17</v>
      </c>
      <c r="C1173" s="19" t="s">
        <v>18</v>
      </c>
      <c r="D1173" s="20" t="s">
        <v>19</v>
      </c>
      <c r="E1173" s="19" t="s">
        <v>80</v>
      </c>
    </row>
    <row r="1174" spans="1:5" x14ac:dyDescent="0.25">
      <c r="A1174" s="18" t="str">
        <f>HYPERLINK("https://www.3gpp.org/DynaReport/32298.htm","32.298")</f>
        <v>32.298</v>
      </c>
      <c r="B1174" s="19" t="s">
        <v>38</v>
      </c>
      <c r="C1174" s="19" t="s">
        <v>85</v>
      </c>
      <c r="D1174" s="20" t="s">
        <v>19</v>
      </c>
      <c r="E1174" s="19" t="s">
        <v>80</v>
      </c>
    </row>
    <row r="1175" spans="1:5" x14ac:dyDescent="0.25">
      <c r="A1175" s="18" t="str">
        <f>HYPERLINK("https://www.3gpp.org/DynaReport/32298.htm","32.298")</f>
        <v>32.298</v>
      </c>
      <c r="B1175" s="19" t="s">
        <v>40</v>
      </c>
      <c r="C1175" s="19" t="s">
        <v>56</v>
      </c>
      <c r="D1175" s="20" t="s">
        <v>19</v>
      </c>
      <c r="E1175" s="19" t="s">
        <v>80</v>
      </c>
    </row>
    <row r="1176" spans="1:5" x14ac:dyDescent="0.25">
      <c r="A1176" s="18" t="str">
        <f>HYPERLINK("https://www.3gpp.org/DynaReport/32298.htm","32.298")</f>
        <v>32.298</v>
      </c>
      <c r="B1176" s="19" t="s">
        <v>17</v>
      </c>
      <c r="C1176" s="19" t="s">
        <v>53</v>
      </c>
      <c r="D1176" s="20" t="s">
        <v>19</v>
      </c>
      <c r="E1176" s="19" t="s">
        <v>80</v>
      </c>
    </row>
    <row r="1177" spans="1:5" x14ac:dyDescent="0.25">
      <c r="A1177" s="18" t="str">
        <f>HYPERLINK("https://www.3gpp.org/DynaReport/32299.htm","32.299")</f>
        <v>32.299</v>
      </c>
      <c r="B1177" s="19" t="s">
        <v>17</v>
      </c>
      <c r="C1177" s="19" t="s">
        <v>18</v>
      </c>
      <c r="D1177" s="20" t="s">
        <v>19</v>
      </c>
      <c r="E1177" s="19" t="s">
        <v>80</v>
      </c>
    </row>
    <row r="1178" spans="1:5" x14ac:dyDescent="0.25">
      <c r="A1178" s="18" t="str">
        <f>HYPERLINK("https://www.3gpp.org/DynaReport/32300.htm","32.300")</f>
        <v>32.300</v>
      </c>
      <c r="B1178" s="19" t="s">
        <v>17</v>
      </c>
      <c r="C1178" s="19" t="s">
        <v>18</v>
      </c>
      <c r="D1178" s="20" t="s">
        <v>19</v>
      </c>
      <c r="E1178" s="19" t="s">
        <v>80</v>
      </c>
    </row>
    <row r="1179" spans="1:5" x14ac:dyDescent="0.25">
      <c r="A1179" s="18" t="str">
        <f>HYPERLINK("https://www.3gpp.org/DynaReport/32301.htm","32.301")</f>
        <v>32.301</v>
      </c>
      <c r="B1179" s="19" t="s">
        <v>17</v>
      </c>
      <c r="C1179" s="19" t="s">
        <v>18</v>
      </c>
      <c r="D1179" s="20" t="s">
        <v>19</v>
      </c>
      <c r="E1179" s="19" t="s">
        <v>80</v>
      </c>
    </row>
    <row r="1180" spans="1:5" x14ac:dyDescent="0.25">
      <c r="A1180" s="18" t="str">
        <f>HYPERLINK("https://www.3gpp.org/DynaReport/32302.htm","32.302")</f>
        <v>32.302</v>
      </c>
      <c r="B1180" s="19" t="s">
        <v>17</v>
      </c>
      <c r="C1180" s="19" t="s">
        <v>18</v>
      </c>
      <c r="D1180" s="20" t="s">
        <v>19</v>
      </c>
      <c r="E1180" s="19" t="s">
        <v>80</v>
      </c>
    </row>
    <row r="1181" spans="1:5" x14ac:dyDescent="0.25">
      <c r="A1181" s="18" t="str">
        <f>HYPERLINK("https://www.3gpp.org/DynaReport/32306.htm","32.306")</f>
        <v>32.306</v>
      </c>
      <c r="B1181" s="19" t="s">
        <v>17</v>
      </c>
      <c r="C1181" s="19" t="s">
        <v>18</v>
      </c>
      <c r="D1181" s="20" t="s">
        <v>19</v>
      </c>
      <c r="E1181" s="19" t="s">
        <v>80</v>
      </c>
    </row>
    <row r="1182" spans="1:5" x14ac:dyDescent="0.25">
      <c r="A1182" s="18" t="str">
        <f>HYPERLINK("https://www.3gpp.org/DynaReport/32311.htm","32.311")</f>
        <v>32.311</v>
      </c>
      <c r="B1182" s="19" t="s">
        <v>17</v>
      </c>
      <c r="C1182" s="19" t="s">
        <v>18</v>
      </c>
      <c r="D1182" s="20" t="s">
        <v>19</v>
      </c>
      <c r="E1182" s="19" t="s">
        <v>80</v>
      </c>
    </row>
    <row r="1183" spans="1:5" x14ac:dyDescent="0.25">
      <c r="A1183" s="18" t="str">
        <f>HYPERLINK("https://www.3gpp.org/DynaReport/32312.htm","32.312")</f>
        <v>32.312</v>
      </c>
      <c r="B1183" s="19" t="s">
        <v>62</v>
      </c>
      <c r="C1183" s="19" t="s">
        <v>86</v>
      </c>
      <c r="D1183" s="20" t="s">
        <v>19</v>
      </c>
      <c r="E1183" s="19" t="s">
        <v>80</v>
      </c>
    </row>
    <row r="1184" spans="1:5" x14ac:dyDescent="0.25">
      <c r="A1184" s="18" t="str">
        <f>HYPERLINK("https://www.3gpp.org/DynaReport/32312.htm","32.312")</f>
        <v>32.312</v>
      </c>
      <c r="B1184" s="19" t="s">
        <v>38</v>
      </c>
      <c r="C1184" s="19" t="s">
        <v>87</v>
      </c>
      <c r="D1184" s="20" t="s">
        <v>19</v>
      </c>
      <c r="E1184" s="19" t="s">
        <v>80</v>
      </c>
    </row>
    <row r="1185" spans="1:5" x14ac:dyDescent="0.25">
      <c r="A1185" s="18" t="str">
        <f>HYPERLINK("https://www.3gpp.org/DynaReport/32312.htm","32.312")</f>
        <v>32.312</v>
      </c>
      <c r="B1185" s="19" t="s">
        <v>40</v>
      </c>
      <c r="C1185" s="19" t="s">
        <v>82</v>
      </c>
      <c r="D1185" s="20" t="s">
        <v>19</v>
      </c>
      <c r="E1185" s="19" t="s">
        <v>80</v>
      </c>
    </row>
    <row r="1186" spans="1:5" x14ac:dyDescent="0.25">
      <c r="A1186" s="18" t="str">
        <f>HYPERLINK("https://www.3gpp.org/DynaReport/32312.htm","32.312")</f>
        <v>32.312</v>
      </c>
      <c r="B1186" s="19" t="s">
        <v>17</v>
      </c>
      <c r="C1186" s="19" t="s">
        <v>18</v>
      </c>
      <c r="D1186" s="20" t="s">
        <v>19</v>
      </c>
      <c r="E1186" s="19" t="s">
        <v>80</v>
      </c>
    </row>
    <row r="1187" spans="1:5" x14ac:dyDescent="0.25">
      <c r="A1187" s="18" t="str">
        <f>HYPERLINK("https://www.3gpp.org/DynaReport/32316.htm","32.316")</f>
        <v>32.316</v>
      </c>
      <c r="B1187" s="19" t="s">
        <v>17</v>
      </c>
      <c r="C1187" s="19" t="s">
        <v>18</v>
      </c>
      <c r="D1187" s="20" t="s">
        <v>19</v>
      </c>
      <c r="E1187" s="19" t="s">
        <v>80</v>
      </c>
    </row>
    <row r="1188" spans="1:5" x14ac:dyDescent="0.25">
      <c r="A1188" s="18" t="str">
        <f>HYPERLINK("https://www.3gpp.org/DynaReport/32321.htm","32.321")</f>
        <v>32.321</v>
      </c>
      <c r="B1188" s="19" t="s">
        <v>17</v>
      </c>
      <c r="C1188" s="19" t="s">
        <v>18</v>
      </c>
      <c r="D1188" s="20" t="s">
        <v>19</v>
      </c>
      <c r="E1188" s="19" t="s">
        <v>80</v>
      </c>
    </row>
    <row r="1189" spans="1:5" x14ac:dyDescent="0.25">
      <c r="A1189" s="18" t="str">
        <f>HYPERLINK("https://www.3gpp.org/DynaReport/32322.htm","32.322")</f>
        <v>32.322</v>
      </c>
      <c r="B1189" s="19" t="s">
        <v>17</v>
      </c>
      <c r="C1189" s="19" t="s">
        <v>18</v>
      </c>
      <c r="D1189" s="20" t="s">
        <v>19</v>
      </c>
      <c r="E1189" s="19" t="s">
        <v>80</v>
      </c>
    </row>
    <row r="1190" spans="1:5" x14ac:dyDescent="0.25">
      <c r="A1190" s="18" t="str">
        <f>HYPERLINK("https://www.3gpp.org/DynaReport/32326.htm","32.326")</f>
        <v>32.326</v>
      </c>
      <c r="B1190" s="19" t="s">
        <v>17</v>
      </c>
      <c r="C1190" s="19" t="s">
        <v>18</v>
      </c>
      <c r="D1190" s="20" t="s">
        <v>19</v>
      </c>
      <c r="E1190" s="19" t="s">
        <v>80</v>
      </c>
    </row>
    <row r="1191" spans="1:5" x14ac:dyDescent="0.25">
      <c r="A1191" s="18" t="str">
        <f>HYPERLINK("https://www.3gpp.org/DynaReport/32331.htm","32.331")</f>
        <v>32.331</v>
      </c>
      <c r="B1191" s="19" t="s">
        <v>17</v>
      </c>
      <c r="C1191" s="19" t="s">
        <v>18</v>
      </c>
      <c r="D1191" s="20" t="s">
        <v>19</v>
      </c>
      <c r="E1191" s="19" t="s">
        <v>80</v>
      </c>
    </row>
    <row r="1192" spans="1:5" x14ac:dyDescent="0.25">
      <c r="A1192" s="18" t="str">
        <f>HYPERLINK("https://www.3gpp.org/DynaReport/32332.htm","32.332")</f>
        <v>32.332</v>
      </c>
      <c r="B1192" s="19" t="s">
        <v>17</v>
      </c>
      <c r="C1192" s="19" t="s">
        <v>18</v>
      </c>
      <c r="D1192" s="20" t="s">
        <v>19</v>
      </c>
      <c r="E1192" s="19" t="s">
        <v>80</v>
      </c>
    </row>
    <row r="1193" spans="1:5" x14ac:dyDescent="0.25">
      <c r="A1193" s="18" t="str">
        <f>HYPERLINK("https://www.3gpp.org/DynaReport/32336.htm","32.336")</f>
        <v>32.336</v>
      </c>
      <c r="B1193" s="19" t="s">
        <v>17</v>
      </c>
      <c r="C1193" s="19" t="s">
        <v>18</v>
      </c>
      <c r="D1193" s="20" t="s">
        <v>19</v>
      </c>
      <c r="E1193" s="19" t="s">
        <v>80</v>
      </c>
    </row>
    <row r="1194" spans="1:5" x14ac:dyDescent="0.25">
      <c r="A1194" s="18" t="str">
        <f>HYPERLINK("https://www.3gpp.org/DynaReport/32341.htm","32.341")</f>
        <v>32.341</v>
      </c>
      <c r="B1194" s="19" t="s">
        <v>17</v>
      </c>
      <c r="C1194" s="19" t="s">
        <v>18</v>
      </c>
      <c r="D1194" s="20" t="s">
        <v>19</v>
      </c>
      <c r="E1194" s="19" t="s">
        <v>80</v>
      </c>
    </row>
    <row r="1195" spans="1:5" x14ac:dyDescent="0.25">
      <c r="A1195" s="18" t="str">
        <f>HYPERLINK("https://www.3gpp.org/DynaReport/32342.htm","32.342")</f>
        <v>32.342</v>
      </c>
      <c r="B1195" s="19" t="s">
        <v>17</v>
      </c>
      <c r="C1195" s="19" t="s">
        <v>18</v>
      </c>
      <c r="D1195" s="20" t="s">
        <v>19</v>
      </c>
      <c r="E1195" s="19" t="s">
        <v>80</v>
      </c>
    </row>
    <row r="1196" spans="1:5" x14ac:dyDescent="0.25">
      <c r="A1196" s="18" t="str">
        <f>HYPERLINK("https://www.3gpp.org/DynaReport/32346.htm","32.346")</f>
        <v>32.346</v>
      </c>
      <c r="B1196" s="19" t="s">
        <v>17</v>
      </c>
      <c r="C1196" s="19" t="s">
        <v>18</v>
      </c>
      <c r="D1196" s="20" t="s">
        <v>19</v>
      </c>
      <c r="E1196" s="19" t="s">
        <v>80</v>
      </c>
    </row>
    <row r="1197" spans="1:5" x14ac:dyDescent="0.25">
      <c r="A1197" s="18" t="str">
        <f>HYPERLINK("https://www.3gpp.org/DynaReport/32351.htm","32.351")</f>
        <v>32.351</v>
      </c>
      <c r="B1197" s="19" t="s">
        <v>17</v>
      </c>
      <c r="C1197" s="19" t="s">
        <v>18</v>
      </c>
      <c r="D1197" s="20" t="s">
        <v>19</v>
      </c>
      <c r="E1197" s="19" t="s">
        <v>80</v>
      </c>
    </row>
    <row r="1198" spans="1:5" x14ac:dyDescent="0.25">
      <c r="A1198" s="18" t="str">
        <f>HYPERLINK("https://www.3gpp.org/DynaReport/32352.htm","32.352")</f>
        <v>32.352</v>
      </c>
      <c r="B1198" s="19" t="s">
        <v>17</v>
      </c>
      <c r="C1198" s="19" t="s">
        <v>18</v>
      </c>
      <c r="D1198" s="20" t="s">
        <v>19</v>
      </c>
      <c r="E1198" s="19" t="s">
        <v>80</v>
      </c>
    </row>
    <row r="1199" spans="1:5" x14ac:dyDescent="0.25">
      <c r="A1199" s="18" t="str">
        <f>HYPERLINK("https://www.3gpp.org/DynaReport/32356.htm","32.356")</f>
        <v>32.356</v>
      </c>
      <c r="B1199" s="19" t="s">
        <v>17</v>
      </c>
      <c r="C1199" s="19" t="s">
        <v>18</v>
      </c>
      <c r="D1199" s="20" t="s">
        <v>19</v>
      </c>
      <c r="E1199" s="19" t="s">
        <v>80</v>
      </c>
    </row>
    <row r="1200" spans="1:5" x14ac:dyDescent="0.25">
      <c r="A1200" s="18" t="str">
        <f>HYPERLINK("https://www.3gpp.org/DynaReport/32361.htm","32.361")</f>
        <v>32.361</v>
      </c>
      <c r="B1200" s="19" t="s">
        <v>17</v>
      </c>
      <c r="C1200" s="19" t="s">
        <v>18</v>
      </c>
      <c r="D1200" s="20" t="s">
        <v>19</v>
      </c>
      <c r="E1200" s="19" t="s">
        <v>80</v>
      </c>
    </row>
    <row r="1201" spans="1:5" x14ac:dyDescent="0.25">
      <c r="A1201" s="18" t="str">
        <f>HYPERLINK("https://www.3gpp.org/DynaReport/32362.htm","32.362")</f>
        <v>32.362</v>
      </c>
      <c r="B1201" s="19" t="s">
        <v>17</v>
      </c>
      <c r="C1201" s="19" t="s">
        <v>18</v>
      </c>
      <c r="D1201" s="20" t="s">
        <v>19</v>
      </c>
      <c r="E1201" s="19" t="s">
        <v>80</v>
      </c>
    </row>
    <row r="1202" spans="1:5" x14ac:dyDescent="0.25">
      <c r="A1202" s="18" t="str">
        <f>HYPERLINK("https://www.3gpp.org/DynaReport/32366.htm","32.366")</f>
        <v>32.366</v>
      </c>
      <c r="B1202" s="19" t="s">
        <v>17</v>
      </c>
      <c r="C1202" s="19" t="s">
        <v>18</v>
      </c>
      <c r="D1202" s="20" t="s">
        <v>19</v>
      </c>
      <c r="E1202" s="19" t="s">
        <v>80</v>
      </c>
    </row>
    <row r="1203" spans="1:5" x14ac:dyDescent="0.25">
      <c r="A1203" s="18" t="str">
        <f>HYPERLINK("https://www.3gpp.org/DynaReport/32371.htm","32.371")</f>
        <v>32.371</v>
      </c>
      <c r="B1203" s="19" t="s">
        <v>17</v>
      </c>
      <c r="C1203" s="19" t="s">
        <v>18</v>
      </c>
      <c r="D1203" s="20" t="s">
        <v>19</v>
      </c>
      <c r="E1203" s="19" t="s">
        <v>80</v>
      </c>
    </row>
    <row r="1204" spans="1:5" x14ac:dyDescent="0.25">
      <c r="A1204" s="18" t="str">
        <f>HYPERLINK("https://www.3gpp.org/DynaReport/32372.htm","32.372")</f>
        <v>32.372</v>
      </c>
      <c r="B1204" s="19" t="s">
        <v>17</v>
      </c>
      <c r="C1204" s="19" t="s">
        <v>18</v>
      </c>
      <c r="D1204" s="20" t="s">
        <v>19</v>
      </c>
      <c r="E1204" s="19" t="s">
        <v>80</v>
      </c>
    </row>
    <row r="1205" spans="1:5" x14ac:dyDescent="0.25">
      <c r="A1205" s="18" t="str">
        <f>HYPERLINK("https://www.3gpp.org/DynaReport/32376.htm","32.376")</f>
        <v>32.376</v>
      </c>
      <c r="B1205" s="19" t="s">
        <v>17</v>
      </c>
      <c r="C1205" s="19" t="s">
        <v>18</v>
      </c>
      <c r="D1205" s="20" t="s">
        <v>19</v>
      </c>
      <c r="E1205" s="19" t="s">
        <v>80</v>
      </c>
    </row>
    <row r="1206" spans="1:5" x14ac:dyDescent="0.25">
      <c r="A1206" s="18" t="str">
        <f>HYPERLINK("https://www.3gpp.org/DynaReport/32381.htm","32.381")</f>
        <v>32.381</v>
      </c>
      <c r="B1206" s="19" t="s">
        <v>17</v>
      </c>
      <c r="C1206" s="19" t="s">
        <v>18</v>
      </c>
      <c r="D1206" s="20" t="s">
        <v>19</v>
      </c>
      <c r="E1206" s="19" t="s">
        <v>80</v>
      </c>
    </row>
    <row r="1207" spans="1:5" x14ac:dyDescent="0.25">
      <c r="A1207" s="18" t="str">
        <f>HYPERLINK("https://www.3gpp.org/DynaReport/32382.htm","32.382")</f>
        <v>32.382</v>
      </c>
      <c r="B1207" s="19" t="s">
        <v>17</v>
      </c>
      <c r="C1207" s="19" t="s">
        <v>18</v>
      </c>
      <c r="D1207" s="20" t="s">
        <v>19</v>
      </c>
      <c r="E1207" s="19" t="s">
        <v>80</v>
      </c>
    </row>
    <row r="1208" spans="1:5" x14ac:dyDescent="0.25">
      <c r="A1208" s="18" t="str">
        <f>HYPERLINK("https://www.3gpp.org/DynaReport/32386.htm","32.386")</f>
        <v>32.386</v>
      </c>
      <c r="B1208" s="19" t="s">
        <v>17</v>
      </c>
      <c r="C1208" s="19" t="s">
        <v>18</v>
      </c>
      <c r="D1208" s="20" t="s">
        <v>19</v>
      </c>
      <c r="E1208" s="19" t="s">
        <v>80</v>
      </c>
    </row>
    <row r="1209" spans="1:5" x14ac:dyDescent="0.25">
      <c r="A1209" s="18" t="str">
        <f>HYPERLINK("https://www.3gpp.org/DynaReport/32391.htm","32.391")</f>
        <v>32.391</v>
      </c>
      <c r="B1209" s="19" t="s">
        <v>17</v>
      </c>
      <c r="C1209" s="19" t="s">
        <v>18</v>
      </c>
      <c r="D1209" s="20" t="s">
        <v>19</v>
      </c>
      <c r="E1209" s="19" t="s">
        <v>80</v>
      </c>
    </row>
    <row r="1210" spans="1:5" x14ac:dyDescent="0.25">
      <c r="A1210" s="18" t="str">
        <f>HYPERLINK("https://www.3gpp.org/DynaReport/32392.htm","32.392")</f>
        <v>32.392</v>
      </c>
      <c r="B1210" s="19" t="s">
        <v>17</v>
      </c>
      <c r="C1210" s="19" t="s">
        <v>18</v>
      </c>
      <c r="D1210" s="20" t="s">
        <v>19</v>
      </c>
      <c r="E1210" s="19" t="s">
        <v>80</v>
      </c>
    </row>
    <row r="1211" spans="1:5" x14ac:dyDescent="0.25">
      <c r="A1211" s="18" t="str">
        <f>HYPERLINK("https://www.3gpp.org/DynaReport/32396.htm","32.396")</f>
        <v>32.396</v>
      </c>
      <c r="B1211" s="19" t="s">
        <v>17</v>
      </c>
      <c r="C1211" s="19" t="s">
        <v>18</v>
      </c>
      <c r="D1211" s="20" t="s">
        <v>19</v>
      </c>
      <c r="E1211" s="19" t="s">
        <v>80</v>
      </c>
    </row>
    <row r="1212" spans="1:5" x14ac:dyDescent="0.25">
      <c r="A1212" s="18" t="str">
        <f>HYPERLINK("https://www.3gpp.org/DynaReport/32404.htm","32.404")</f>
        <v>32.404</v>
      </c>
      <c r="B1212" s="19" t="s">
        <v>17</v>
      </c>
      <c r="C1212" s="19" t="s">
        <v>18</v>
      </c>
      <c r="D1212" s="20" t="s">
        <v>19</v>
      </c>
      <c r="E1212" s="19" t="s">
        <v>80</v>
      </c>
    </row>
    <row r="1213" spans="1:5" x14ac:dyDescent="0.25">
      <c r="A1213" s="18" t="str">
        <f>HYPERLINK("https://www.3gpp.org/DynaReport/32405.htm","32.405")</f>
        <v>32.405</v>
      </c>
      <c r="B1213" s="19" t="s">
        <v>17</v>
      </c>
      <c r="C1213" s="19" t="s">
        <v>18</v>
      </c>
      <c r="D1213" s="20" t="s">
        <v>19</v>
      </c>
      <c r="E1213" s="19" t="s">
        <v>80</v>
      </c>
    </row>
    <row r="1214" spans="1:5" x14ac:dyDescent="0.25">
      <c r="A1214" s="18" t="str">
        <f>HYPERLINK("https://www.3gpp.org/DynaReport/32406.htm","32.406")</f>
        <v>32.406</v>
      </c>
      <c r="B1214" s="19" t="s">
        <v>17</v>
      </c>
      <c r="C1214" s="19" t="s">
        <v>18</v>
      </c>
      <c r="D1214" s="20" t="s">
        <v>19</v>
      </c>
      <c r="E1214" s="19" t="s">
        <v>80</v>
      </c>
    </row>
    <row r="1215" spans="1:5" x14ac:dyDescent="0.25">
      <c r="A1215" s="18" t="str">
        <f>HYPERLINK("https://www.3gpp.org/DynaReport/32407.htm","32.407")</f>
        <v>32.407</v>
      </c>
      <c r="B1215" s="19" t="s">
        <v>17</v>
      </c>
      <c r="C1215" s="19" t="s">
        <v>18</v>
      </c>
      <c r="D1215" s="20" t="s">
        <v>19</v>
      </c>
      <c r="E1215" s="19" t="s">
        <v>80</v>
      </c>
    </row>
    <row r="1216" spans="1:5" x14ac:dyDescent="0.25">
      <c r="A1216" s="18" t="str">
        <f>HYPERLINK("https://www.3gpp.org/DynaReport/32408.htm","32.408")</f>
        <v>32.408</v>
      </c>
      <c r="B1216" s="19" t="s">
        <v>17</v>
      </c>
      <c r="C1216" s="19" t="s">
        <v>18</v>
      </c>
      <c r="D1216" s="20" t="s">
        <v>19</v>
      </c>
      <c r="E1216" s="19" t="s">
        <v>80</v>
      </c>
    </row>
    <row r="1217" spans="1:5" x14ac:dyDescent="0.25">
      <c r="A1217" s="18" t="str">
        <f>HYPERLINK("https://www.3gpp.org/DynaReport/32409.htm","32.409")</f>
        <v>32.409</v>
      </c>
      <c r="B1217" s="19" t="s">
        <v>17</v>
      </c>
      <c r="C1217" s="19" t="s">
        <v>18</v>
      </c>
      <c r="D1217" s="20" t="s">
        <v>19</v>
      </c>
      <c r="E1217" s="19" t="s">
        <v>80</v>
      </c>
    </row>
    <row r="1218" spans="1:5" x14ac:dyDescent="0.25">
      <c r="A1218" s="18" t="str">
        <f>HYPERLINK("https://www.3gpp.org/DynaReport/32410.htm","32.410")</f>
        <v>32.410</v>
      </c>
      <c r="B1218" s="19" t="s">
        <v>17</v>
      </c>
      <c r="C1218" s="19" t="s">
        <v>18</v>
      </c>
      <c r="D1218" s="20" t="s">
        <v>19</v>
      </c>
      <c r="E1218" s="19" t="s">
        <v>80</v>
      </c>
    </row>
    <row r="1219" spans="1:5" x14ac:dyDescent="0.25">
      <c r="A1219" s="18" t="str">
        <f>HYPERLINK("https://www.3gpp.org/DynaReport/32411.htm","32.411")</f>
        <v>32.411</v>
      </c>
      <c r="B1219" s="19" t="s">
        <v>17</v>
      </c>
      <c r="C1219" s="19" t="s">
        <v>18</v>
      </c>
      <c r="D1219" s="20" t="s">
        <v>19</v>
      </c>
      <c r="E1219" s="19" t="s">
        <v>80</v>
      </c>
    </row>
    <row r="1220" spans="1:5" x14ac:dyDescent="0.25">
      <c r="A1220" s="18" t="str">
        <f>HYPERLINK("https://www.3gpp.org/DynaReport/32412.htm","32.412")</f>
        <v>32.412</v>
      </c>
      <c r="B1220" s="19" t="s">
        <v>17</v>
      </c>
      <c r="C1220" s="19" t="s">
        <v>18</v>
      </c>
      <c r="D1220" s="20" t="s">
        <v>19</v>
      </c>
      <c r="E1220" s="19" t="s">
        <v>80</v>
      </c>
    </row>
    <row r="1221" spans="1:5" x14ac:dyDescent="0.25">
      <c r="A1221" s="18" t="str">
        <f>HYPERLINK("https://www.3gpp.org/DynaReport/32416.htm","32.416")</f>
        <v>32.416</v>
      </c>
      <c r="B1221" s="19" t="s">
        <v>17</v>
      </c>
      <c r="C1221" s="19" t="s">
        <v>18</v>
      </c>
      <c r="D1221" s="20" t="s">
        <v>19</v>
      </c>
      <c r="E1221" s="19" t="s">
        <v>80</v>
      </c>
    </row>
    <row r="1222" spans="1:5" x14ac:dyDescent="0.25">
      <c r="A1222" s="18" t="str">
        <f>HYPERLINK("https://www.3gpp.org/DynaReport/32421.htm","32.421")</f>
        <v>32.421</v>
      </c>
      <c r="B1222" s="19" t="s">
        <v>17</v>
      </c>
      <c r="C1222" s="19" t="s">
        <v>53</v>
      </c>
      <c r="D1222" s="20" t="s">
        <v>19</v>
      </c>
      <c r="E1222" s="19" t="s">
        <v>80</v>
      </c>
    </row>
    <row r="1223" spans="1:5" x14ac:dyDescent="0.25">
      <c r="A1223" s="18" t="str">
        <f>HYPERLINK("https://www.3gpp.org/DynaReport/32422.htm","32.422")</f>
        <v>32.422</v>
      </c>
      <c r="B1223" s="19" t="s">
        <v>17</v>
      </c>
      <c r="C1223" s="19" t="s">
        <v>34</v>
      </c>
      <c r="D1223" s="20" t="s">
        <v>19</v>
      </c>
      <c r="E1223" s="19" t="s">
        <v>80</v>
      </c>
    </row>
    <row r="1224" spans="1:5" x14ac:dyDescent="0.25">
      <c r="A1224" s="18" t="str">
        <f>HYPERLINK("https://www.3gpp.org/DynaReport/32423.htm","32.423")</f>
        <v>32.423</v>
      </c>
      <c r="B1224" s="19" t="s">
        <v>17</v>
      </c>
      <c r="C1224" s="19" t="s">
        <v>34</v>
      </c>
      <c r="D1224" s="20" t="s">
        <v>19</v>
      </c>
      <c r="E1224" s="19" t="s">
        <v>80</v>
      </c>
    </row>
    <row r="1225" spans="1:5" x14ac:dyDescent="0.25">
      <c r="A1225" s="18" t="str">
        <f>HYPERLINK("https://www.3gpp.org/DynaReport/32425.htm","32.425")</f>
        <v>32.425</v>
      </c>
      <c r="B1225" s="19" t="s">
        <v>17</v>
      </c>
      <c r="C1225" s="19" t="s">
        <v>18</v>
      </c>
      <c r="D1225" s="20" t="s">
        <v>19</v>
      </c>
      <c r="E1225" s="19" t="s">
        <v>80</v>
      </c>
    </row>
    <row r="1226" spans="1:5" x14ac:dyDescent="0.25">
      <c r="A1226" s="18" t="str">
        <f>HYPERLINK("https://www.3gpp.org/DynaReport/32426.htm","32.426")</f>
        <v>32.426</v>
      </c>
      <c r="B1226" s="19" t="s">
        <v>17</v>
      </c>
      <c r="C1226" s="19" t="s">
        <v>18</v>
      </c>
      <c r="D1226" s="20" t="s">
        <v>19</v>
      </c>
      <c r="E1226" s="19" t="s">
        <v>80</v>
      </c>
    </row>
    <row r="1227" spans="1:5" x14ac:dyDescent="0.25">
      <c r="A1227" s="18" t="str">
        <f>HYPERLINK("https://www.3gpp.org/DynaReport/32432.htm","32.432")</f>
        <v>32.432</v>
      </c>
      <c r="B1227" s="19" t="s">
        <v>17</v>
      </c>
      <c r="C1227" s="19" t="s">
        <v>18</v>
      </c>
      <c r="D1227" s="20" t="s">
        <v>19</v>
      </c>
      <c r="E1227" s="19" t="s">
        <v>80</v>
      </c>
    </row>
    <row r="1228" spans="1:5" x14ac:dyDescent="0.25">
      <c r="A1228" s="18" t="str">
        <f>HYPERLINK("https://www.3gpp.org/DynaReport/32435.htm","32.435")</f>
        <v>32.435</v>
      </c>
      <c r="B1228" s="19" t="s">
        <v>17</v>
      </c>
      <c r="C1228" s="19" t="s">
        <v>18</v>
      </c>
      <c r="D1228" s="20" t="s">
        <v>19</v>
      </c>
      <c r="E1228" s="19" t="s">
        <v>80</v>
      </c>
    </row>
    <row r="1229" spans="1:5" x14ac:dyDescent="0.25">
      <c r="A1229" s="18" t="str">
        <f>HYPERLINK("https://www.3gpp.org/DynaReport/32436.htm","32.436")</f>
        <v>32.436</v>
      </c>
      <c r="B1229" s="19" t="s">
        <v>17</v>
      </c>
      <c r="C1229" s="19" t="s">
        <v>18</v>
      </c>
      <c r="D1229" s="20" t="s">
        <v>19</v>
      </c>
      <c r="E1229" s="19" t="s">
        <v>80</v>
      </c>
    </row>
    <row r="1230" spans="1:5" x14ac:dyDescent="0.25">
      <c r="A1230" s="18" t="str">
        <f>HYPERLINK("https://www.3gpp.org/DynaReport/32441.htm","32.441")</f>
        <v>32.441</v>
      </c>
      <c r="B1230" s="19" t="s">
        <v>17</v>
      </c>
      <c r="C1230" s="19" t="s">
        <v>18</v>
      </c>
      <c r="D1230" s="20" t="s">
        <v>19</v>
      </c>
      <c r="E1230" s="19" t="s">
        <v>80</v>
      </c>
    </row>
    <row r="1231" spans="1:5" x14ac:dyDescent="0.25">
      <c r="A1231" s="18" t="str">
        <f>HYPERLINK("https://www.3gpp.org/DynaReport/32442.htm","32.442")</f>
        <v>32.442</v>
      </c>
      <c r="B1231" s="19" t="s">
        <v>17</v>
      </c>
      <c r="C1231" s="19" t="s">
        <v>18</v>
      </c>
      <c r="D1231" s="20" t="s">
        <v>19</v>
      </c>
      <c r="E1231" s="19" t="s">
        <v>80</v>
      </c>
    </row>
    <row r="1232" spans="1:5" x14ac:dyDescent="0.25">
      <c r="A1232" s="18" t="str">
        <f>HYPERLINK("https://www.3gpp.org/DynaReport/32446.htm","32.446")</f>
        <v>32.446</v>
      </c>
      <c r="B1232" s="19" t="s">
        <v>17</v>
      </c>
      <c r="C1232" s="19" t="s">
        <v>18</v>
      </c>
      <c r="D1232" s="20" t="s">
        <v>19</v>
      </c>
      <c r="E1232" s="19" t="s">
        <v>80</v>
      </c>
    </row>
    <row r="1233" spans="1:5" x14ac:dyDescent="0.25">
      <c r="A1233" s="18" t="str">
        <f>HYPERLINK("https://www.3gpp.org/DynaReport/32450.htm","32.450")</f>
        <v>32.450</v>
      </c>
      <c r="B1233" s="19" t="s">
        <v>17</v>
      </c>
      <c r="C1233" s="19" t="s">
        <v>18</v>
      </c>
      <c r="D1233" s="20" t="s">
        <v>19</v>
      </c>
      <c r="E1233" s="19" t="s">
        <v>80</v>
      </c>
    </row>
    <row r="1234" spans="1:5" x14ac:dyDescent="0.25">
      <c r="A1234" s="18" t="str">
        <f>HYPERLINK("https://www.3gpp.org/DynaReport/32451.htm","32.451")</f>
        <v>32.451</v>
      </c>
      <c r="B1234" s="19" t="s">
        <v>17</v>
      </c>
      <c r="C1234" s="19" t="s">
        <v>18</v>
      </c>
      <c r="D1234" s="20" t="s">
        <v>19</v>
      </c>
      <c r="E1234" s="19" t="s">
        <v>80</v>
      </c>
    </row>
    <row r="1235" spans="1:5" x14ac:dyDescent="0.25">
      <c r="A1235" s="18" t="str">
        <f>HYPERLINK("https://www.3gpp.org/DynaReport/32452.htm","32.452")</f>
        <v>32.452</v>
      </c>
      <c r="B1235" s="19" t="s">
        <v>17</v>
      </c>
      <c r="C1235" s="19" t="s">
        <v>18</v>
      </c>
      <c r="D1235" s="20" t="s">
        <v>19</v>
      </c>
      <c r="E1235" s="19" t="s">
        <v>80</v>
      </c>
    </row>
    <row r="1236" spans="1:5" x14ac:dyDescent="0.25">
      <c r="A1236" s="18" t="str">
        <f>HYPERLINK("https://www.3gpp.org/DynaReport/32453.htm","32.453")</f>
        <v>32.453</v>
      </c>
      <c r="B1236" s="19" t="s">
        <v>17</v>
      </c>
      <c r="C1236" s="19" t="s">
        <v>18</v>
      </c>
      <c r="D1236" s="20" t="s">
        <v>19</v>
      </c>
      <c r="E1236" s="19" t="s">
        <v>80</v>
      </c>
    </row>
    <row r="1237" spans="1:5" x14ac:dyDescent="0.25">
      <c r="A1237" s="18" t="str">
        <f>HYPERLINK("https://www.3gpp.org/DynaReport/32454.htm","32.454")</f>
        <v>32.454</v>
      </c>
      <c r="B1237" s="19" t="s">
        <v>17</v>
      </c>
      <c r="C1237" s="19" t="s">
        <v>18</v>
      </c>
      <c r="D1237" s="20" t="s">
        <v>19</v>
      </c>
      <c r="E1237" s="19" t="s">
        <v>80</v>
      </c>
    </row>
    <row r="1238" spans="1:5" x14ac:dyDescent="0.25">
      <c r="A1238" s="18" t="str">
        <f>HYPERLINK("https://www.3gpp.org/DynaReport/32455.htm","32.455")</f>
        <v>32.455</v>
      </c>
      <c r="B1238" s="19" t="s">
        <v>17</v>
      </c>
      <c r="C1238" s="19" t="s">
        <v>18</v>
      </c>
      <c r="D1238" s="20" t="s">
        <v>19</v>
      </c>
      <c r="E1238" s="19" t="s">
        <v>80</v>
      </c>
    </row>
    <row r="1239" spans="1:5" x14ac:dyDescent="0.25">
      <c r="A1239" s="18" t="str">
        <f>HYPERLINK("https://www.3gpp.org/DynaReport/32500.htm","32.500")</f>
        <v>32.500</v>
      </c>
      <c r="B1239" s="19" t="s">
        <v>17</v>
      </c>
      <c r="C1239" s="19" t="s">
        <v>18</v>
      </c>
      <c r="D1239" s="20" t="s">
        <v>19</v>
      </c>
      <c r="E1239" s="19" t="s">
        <v>80</v>
      </c>
    </row>
    <row r="1240" spans="1:5" x14ac:dyDescent="0.25">
      <c r="A1240" s="18" t="str">
        <f>HYPERLINK("https://www.3gpp.org/DynaReport/32501.htm","32.501")</f>
        <v>32.501</v>
      </c>
      <c r="B1240" s="19" t="s">
        <v>17</v>
      </c>
      <c r="C1240" s="19" t="s">
        <v>18</v>
      </c>
      <c r="D1240" s="20" t="s">
        <v>19</v>
      </c>
      <c r="E1240" s="19" t="s">
        <v>80</v>
      </c>
    </row>
    <row r="1241" spans="1:5" x14ac:dyDescent="0.25">
      <c r="A1241" s="18" t="str">
        <f>HYPERLINK("https://www.3gpp.org/DynaReport/32502.htm","32.502")</f>
        <v>32.502</v>
      </c>
      <c r="B1241" s="19" t="s">
        <v>17</v>
      </c>
      <c r="C1241" s="19" t="s">
        <v>18</v>
      </c>
      <c r="D1241" s="20" t="s">
        <v>19</v>
      </c>
      <c r="E1241" s="19" t="s">
        <v>80</v>
      </c>
    </row>
    <row r="1242" spans="1:5" x14ac:dyDescent="0.25">
      <c r="A1242" s="18" t="str">
        <f>HYPERLINK("https://www.3gpp.org/DynaReport/32506.htm","32.506")</f>
        <v>32.506</v>
      </c>
      <c r="B1242" s="19" t="s">
        <v>17</v>
      </c>
      <c r="C1242" s="19" t="s">
        <v>18</v>
      </c>
      <c r="D1242" s="20" t="s">
        <v>19</v>
      </c>
      <c r="E1242" s="19" t="s">
        <v>80</v>
      </c>
    </row>
    <row r="1243" spans="1:5" x14ac:dyDescent="0.25">
      <c r="A1243" s="18" t="str">
        <f>HYPERLINK("https://www.3gpp.org/DynaReport/32511.htm","32.511")</f>
        <v>32.511</v>
      </c>
      <c r="B1243" s="19" t="s">
        <v>17</v>
      </c>
      <c r="C1243" s="19" t="s">
        <v>18</v>
      </c>
      <c r="D1243" s="20" t="s">
        <v>19</v>
      </c>
      <c r="E1243" s="19" t="s">
        <v>80</v>
      </c>
    </row>
    <row r="1244" spans="1:5" x14ac:dyDescent="0.25">
      <c r="A1244" s="18" t="str">
        <f>HYPERLINK("https://www.3gpp.org/DynaReport/32531.htm","32.531")</f>
        <v>32.531</v>
      </c>
      <c r="B1244" s="19" t="s">
        <v>17</v>
      </c>
      <c r="C1244" s="19" t="s">
        <v>18</v>
      </c>
      <c r="D1244" s="20" t="s">
        <v>19</v>
      </c>
      <c r="E1244" s="19" t="s">
        <v>80</v>
      </c>
    </row>
    <row r="1245" spans="1:5" x14ac:dyDescent="0.25">
      <c r="A1245" s="18" t="str">
        <f>HYPERLINK("https://www.3gpp.org/DynaReport/32532.htm","32.532")</f>
        <v>32.532</v>
      </c>
      <c r="B1245" s="19" t="s">
        <v>17</v>
      </c>
      <c r="C1245" s="19" t="s">
        <v>18</v>
      </c>
      <c r="D1245" s="20" t="s">
        <v>19</v>
      </c>
      <c r="E1245" s="19" t="s">
        <v>80</v>
      </c>
    </row>
    <row r="1246" spans="1:5" x14ac:dyDescent="0.25">
      <c r="A1246" s="18" t="str">
        <f>HYPERLINK("https://www.3gpp.org/DynaReport/32536.htm","32.536")</f>
        <v>32.536</v>
      </c>
      <c r="B1246" s="19" t="s">
        <v>17</v>
      </c>
      <c r="C1246" s="19" t="s">
        <v>18</v>
      </c>
      <c r="D1246" s="20" t="s">
        <v>19</v>
      </c>
      <c r="E1246" s="19" t="s">
        <v>80</v>
      </c>
    </row>
    <row r="1247" spans="1:5" x14ac:dyDescent="0.25">
      <c r="A1247" s="18" t="str">
        <f>HYPERLINK("https://www.3gpp.org/DynaReport/32541.htm","32.541")</f>
        <v>32.541</v>
      </c>
      <c r="B1247" s="19" t="s">
        <v>17</v>
      </c>
      <c r="C1247" s="19" t="s">
        <v>18</v>
      </c>
      <c r="D1247" s="20" t="s">
        <v>19</v>
      </c>
      <c r="E1247" s="19" t="s">
        <v>80</v>
      </c>
    </row>
    <row r="1248" spans="1:5" x14ac:dyDescent="0.25">
      <c r="A1248" s="18" t="str">
        <f>HYPERLINK("https://www.3gpp.org/DynaReport/32551.htm","32.551")</f>
        <v>32.551</v>
      </c>
      <c r="B1248" s="19" t="s">
        <v>17</v>
      </c>
      <c r="C1248" s="19" t="s">
        <v>18</v>
      </c>
      <c r="D1248" s="20" t="s">
        <v>19</v>
      </c>
      <c r="E1248" s="19" t="s">
        <v>80</v>
      </c>
    </row>
    <row r="1249" spans="1:5" x14ac:dyDescent="0.25">
      <c r="A1249" s="18" t="str">
        <f>HYPERLINK("https://www.3gpp.org/DynaReport/32571.htm","32.571")</f>
        <v>32.571</v>
      </c>
      <c r="B1249" s="19" t="s">
        <v>17</v>
      </c>
      <c r="C1249" s="19" t="s">
        <v>18</v>
      </c>
      <c r="D1249" s="20" t="s">
        <v>19</v>
      </c>
      <c r="E1249" s="19" t="s">
        <v>80</v>
      </c>
    </row>
    <row r="1250" spans="1:5" x14ac:dyDescent="0.25">
      <c r="A1250" s="18" t="str">
        <f>HYPERLINK("https://www.3gpp.org/DynaReport/32572.htm","32.572")</f>
        <v>32.572</v>
      </c>
      <c r="B1250" s="19" t="s">
        <v>17</v>
      </c>
      <c r="C1250" s="19" t="s">
        <v>18</v>
      </c>
      <c r="D1250" s="20" t="s">
        <v>19</v>
      </c>
      <c r="E1250" s="19" t="s">
        <v>80</v>
      </c>
    </row>
    <row r="1251" spans="1:5" x14ac:dyDescent="0.25">
      <c r="A1251" s="18" t="str">
        <f>HYPERLINK("https://www.3gpp.org/DynaReport/32581.htm","32.581")</f>
        <v>32.581</v>
      </c>
      <c r="B1251" s="19" t="s">
        <v>17</v>
      </c>
      <c r="C1251" s="19" t="s">
        <v>18</v>
      </c>
      <c r="D1251" s="20" t="s">
        <v>19</v>
      </c>
      <c r="E1251" s="19" t="s">
        <v>80</v>
      </c>
    </row>
    <row r="1252" spans="1:5" x14ac:dyDescent="0.25">
      <c r="A1252" s="18" t="str">
        <f>HYPERLINK("https://www.3gpp.org/DynaReport/32582.htm","32.582")</f>
        <v>32.582</v>
      </c>
      <c r="B1252" s="19" t="s">
        <v>17</v>
      </c>
      <c r="C1252" s="19" t="s">
        <v>18</v>
      </c>
      <c r="D1252" s="20" t="s">
        <v>19</v>
      </c>
      <c r="E1252" s="19" t="s">
        <v>80</v>
      </c>
    </row>
    <row r="1253" spans="1:5" x14ac:dyDescent="0.25">
      <c r="A1253" s="18" t="str">
        <f>HYPERLINK("https://www.3gpp.org/DynaReport/32583.htm","32.583")</f>
        <v>32.583</v>
      </c>
      <c r="B1253" s="19" t="s">
        <v>17</v>
      </c>
      <c r="C1253" s="19" t="s">
        <v>18</v>
      </c>
      <c r="D1253" s="20" t="s">
        <v>19</v>
      </c>
      <c r="E1253" s="19" t="s">
        <v>80</v>
      </c>
    </row>
    <row r="1254" spans="1:5" x14ac:dyDescent="0.25">
      <c r="A1254" s="18" t="str">
        <f>HYPERLINK("https://www.3gpp.org/DynaReport/32584.htm","32.584")</f>
        <v>32.584</v>
      </c>
      <c r="B1254" s="19" t="s">
        <v>17</v>
      </c>
      <c r="C1254" s="19" t="s">
        <v>18</v>
      </c>
      <c r="D1254" s="20" t="s">
        <v>19</v>
      </c>
      <c r="E1254" s="19" t="s">
        <v>80</v>
      </c>
    </row>
    <row r="1255" spans="1:5" x14ac:dyDescent="0.25">
      <c r="A1255" s="18" t="str">
        <f>HYPERLINK("https://www.3gpp.org/DynaReport/32591.htm","32.591")</f>
        <v>32.591</v>
      </c>
      <c r="B1255" s="19" t="s">
        <v>17</v>
      </c>
      <c r="C1255" s="19" t="s">
        <v>18</v>
      </c>
      <c r="D1255" s="20" t="s">
        <v>19</v>
      </c>
      <c r="E1255" s="19" t="s">
        <v>80</v>
      </c>
    </row>
    <row r="1256" spans="1:5" x14ac:dyDescent="0.25">
      <c r="A1256" s="18" t="str">
        <f>HYPERLINK("https://www.3gpp.org/DynaReport/32592.htm","32.592")</f>
        <v>32.592</v>
      </c>
      <c r="B1256" s="19" t="s">
        <v>17</v>
      </c>
      <c r="C1256" s="19" t="s">
        <v>18</v>
      </c>
      <c r="D1256" s="20" t="s">
        <v>19</v>
      </c>
      <c r="E1256" s="19" t="s">
        <v>80</v>
      </c>
    </row>
    <row r="1257" spans="1:5" x14ac:dyDescent="0.25">
      <c r="A1257" s="18" t="str">
        <f>HYPERLINK("https://www.3gpp.org/DynaReport/32593.htm","32.593")</f>
        <v>32.593</v>
      </c>
      <c r="B1257" s="19" t="s">
        <v>17</v>
      </c>
      <c r="C1257" s="19" t="s">
        <v>18</v>
      </c>
      <c r="D1257" s="20" t="s">
        <v>19</v>
      </c>
      <c r="E1257" s="19" t="s">
        <v>80</v>
      </c>
    </row>
    <row r="1258" spans="1:5" x14ac:dyDescent="0.25">
      <c r="A1258" s="18" t="str">
        <f>HYPERLINK("https://www.3gpp.org/DynaReport/32594.htm","32.594")</f>
        <v>32.594</v>
      </c>
      <c r="B1258" s="19" t="s">
        <v>17</v>
      </c>
      <c r="C1258" s="19" t="s">
        <v>18</v>
      </c>
      <c r="D1258" s="20" t="s">
        <v>19</v>
      </c>
      <c r="E1258" s="19" t="s">
        <v>80</v>
      </c>
    </row>
    <row r="1259" spans="1:5" x14ac:dyDescent="0.25">
      <c r="A1259" s="18" t="str">
        <f>HYPERLINK("https://www.3gpp.org/DynaReport/32600.htm","32.600")</f>
        <v>32.600</v>
      </c>
      <c r="B1259" s="19" t="s">
        <v>17</v>
      </c>
      <c r="C1259" s="19" t="s">
        <v>18</v>
      </c>
      <c r="D1259" s="20" t="s">
        <v>19</v>
      </c>
      <c r="E1259" s="19" t="s">
        <v>80</v>
      </c>
    </row>
    <row r="1260" spans="1:5" x14ac:dyDescent="0.25">
      <c r="A1260" s="18" t="str">
        <f>HYPERLINK("https://www.3gpp.org/DynaReport/32601.htm","32.601")</f>
        <v>32.601</v>
      </c>
      <c r="B1260" s="19" t="s">
        <v>17</v>
      </c>
      <c r="C1260" s="19" t="s">
        <v>18</v>
      </c>
      <c r="D1260" s="20" t="s">
        <v>19</v>
      </c>
      <c r="E1260" s="19" t="s">
        <v>80</v>
      </c>
    </row>
    <row r="1261" spans="1:5" x14ac:dyDescent="0.25">
      <c r="A1261" s="18" t="str">
        <f>HYPERLINK("https://www.3gpp.org/DynaReport/32602.htm","32.602")</f>
        <v>32.602</v>
      </c>
      <c r="B1261" s="19" t="s">
        <v>17</v>
      </c>
      <c r="C1261" s="19" t="s">
        <v>18</v>
      </c>
      <c r="D1261" s="20" t="s">
        <v>19</v>
      </c>
      <c r="E1261" s="19" t="s">
        <v>80</v>
      </c>
    </row>
    <row r="1262" spans="1:5" x14ac:dyDescent="0.25">
      <c r="A1262" s="18" t="str">
        <f>HYPERLINK("https://www.3gpp.org/DynaReport/32606.htm","32.606")</f>
        <v>32.606</v>
      </c>
      <c r="B1262" s="19" t="s">
        <v>17</v>
      </c>
      <c r="C1262" s="19" t="s">
        <v>18</v>
      </c>
      <c r="D1262" s="20" t="s">
        <v>19</v>
      </c>
      <c r="E1262" s="19" t="s">
        <v>80</v>
      </c>
    </row>
    <row r="1263" spans="1:5" x14ac:dyDescent="0.25">
      <c r="A1263" s="18" t="str">
        <f>HYPERLINK("https://www.3gpp.org/DynaReport/32611.htm","32.611")</f>
        <v>32.611</v>
      </c>
      <c r="B1263" s="19" t="s">
        <v>17</v>
      </c>
      <c r="C1263" s="19" t="s">
        <v>18</v>
      </c>
      <c r="D1263" s="20" t="s">
        <v>19</v>
      </c>
      <c r="E1263" s="19" t="s">
        <v>80</v>
      </c>
    </row>
    <row r="1264" spans="1:5" x14ac:dyDescent="0.25">
      <c r="A1264" s="18" t="str">
        <f>HYPERLINK("https://www.3gpp.org/DynaReport/32612.htm","32.612")</f>
        <v>32.612</v>
      </c>
      <c r="B1264" s="19" t="s">
        <v>17</v>
      </c>
      <c r="C1264" s="19" t="s">
        <v>18</v>
      </c>
      <c r="D1264" s="20" t="s">
        <v>19</v>
      </c>
      <c r="E1264" s="19" t="s">
        <v>80</v>
      </c>
    </row>
    <row r="1265" spans="1:5" x14ac:dyDescent="0.25">
      <c r="A1265" s="18" t="str">
        <f>HYPERLINK("https://www.3gpp.org/DynaReport/32616.htm","32.616")</f>
        <v>32.616</v>
      </c>
      <c r="B1265" s="19" t="s">
        <v>17</v>
      </c>
      <c r="C1265" s="19" t="s">
        <v>18</v>
      </c>
      <c r="D1265" s="20" t="s">
        <v>19</v>
      </c>
      <c r="E1265" s="19" t="s">
        <v>80</v>
      </c>
    </row>
    <row r="1266" spans="1:5" x14ac:dyDescent="0.25">
      <c r="A1266" s="18" t="str">
        <f>HYPERLINK("https://www.3gpp.org/DynaReport/32661.htm","32.661")</f>
        <v>32.661</v>
      </c>
      <c r="B1266" s="19" t="s">
        <v>17</v>
      </c>
      <c r="C1266" s="19" t="s">
        <v>18</v>
      </c>
      <c r="D1266" s="20" t="s">
        <v>19</v>
      </c>
      <c r="E1266" s="19" t="s">
        <v>80</v>
      </c>
    </row>
    <row r="1267" spans="1:5" x14ac:dyDescent="0.25">
      <c r="A1267" s="18" t="str">
        <f>HYPERLINK("https://www.3gpp.org/DynaReport/32662.htm","32.662")</f>
        <v>32.662</v>
      </c>
      <c r="B1267" s="19" t="s">
        <v>17</v>
      </c>
      <c r="C1267" s="19" t="s">
        <v>18</v>
      </c>
      <c r="D1267" s="20" t="s">
        <v>19</v>
      </c>
      <c r="E1267" s="19" t="s">
        <v>80</v>
      </c>
    </row>
    <row r="1268" spans="1:5" x14ac:dyDescent="0.25">
      <c r="A1268" s="18" t="str">
        <f>HYPERLINK("https://www.3gpp.org/DynaReport/32666.htm","32.666")</f>
        <v>32.666</v>
      </c>
      <c r="B1268" s="19" t="s">
        <v>17</v>
      </c>
      <c r="C1268" s="19" t="s">
        <v>18</v>
      </c>
      <c r="D1268" s="20" t="s">
        <v>19</v>
      </c>
      <c r="E1268" s="19" t="s">
        <v>80</v>
      </c>
    </row>
    <row r="1269" spans="1:5" x14ac:dyDescent="0.25">
      <c r="A1269" s="18" t="str">
        <f>HYPERLINK("https://www.3gpp.org/DynaReport/32690.htm","32.690")</f>
        <v>32.690</v>
      </c>
      <c r="B1269" s="19" t="s">
        <v>17</v>
      </c>
      <c r="C1269" s="19" t="s">
        <v>18</v>
      </c>
      <c r="D1269" s="20" t="s">
        <v>19</v>
      </c>
      <c r="E1269" s="19" t="s">
        <v>80</v>
      </c>
    </row>
    <row r="1270" spans="1:5" x14ac:dyDescent="0.25">
      <c r="A1270" s="18" t="str">
        <f>HYPERLINK("https://www.3gpp.org/DynaReport/32901.htm","32.901")</f>
        <v>32.901</v>
      </c>
      <c r="B1270" s="19" t="s">
        <v>17</v>
      </c>
      <c r="C1270" s="19" t="s">
        <v>18</v>
      </c>
      <c r="D1270" s="20" t="s">
        <v>19</v>
      </c>
      <c r="E1270" s="19" t="s">
        <v>80</v>
      </c>
    </row>
    <row r="1271" spans="1:5" x14ac:dyDescent="0.25">
      <c r="A1271" s="18" t="str">
        <f>HYPERLINK("https://www.3gpp.org/DynaReport/32972.htm","32.972")</f>
        <v>32.972</v>
      </c>
      <c r="B1271" s="19" t="s">
        <v>17</v>
      </c>
      <c r="C1271" s="19" t="s">
        <v>18</v>
      </c>
      <c r="D1271" s="20" t="s">
        <v>19</v>
      </c>
      <c r="E1271" s="19" t="s">
        <v>80</v>
      </c>
    </row>
    <row r="1272" spans="1:5" x14ac:dyDescent="0.25">
      <c r="A1272" s="18" t="str">
        <f>HYPERLINK("https://www.3gpp.org/DynaReport/33105.htm","33.105")</f>
        <v>33.105</v>
      </c>
      <c r="B1272" s="19" t="s">
        <v>17</v>
      </c>
      <c r="C1272" s="19" t="s">
        <v>18</v>
      </c>
      <c r="D1272" s="20" t="s">
        <v>19</v>
      </c>
      <c r="E1272" s="19" t="s">
        <v>27</v>
      </c>
    </row>
    <row r="1273" spans="1:5" x14ac:dyDescent="0.25">
      <c r="A1273" s="18" t="str">
        <f>HYPERLINK("https://www.3gpp.org/DynaReport/33106.htm","33.106")</f>
        <v>33.106</v>
      </c>
      <c r="B1273" s="19" t="s">
        <v>17</v>
      </c>
      <c r="C1273" s="19" t="s">
        <v>18</v>
      </c>
      <c r="D1273" s="20" t="s">
        <v>19</v>
      </c>
      <c r="E1273" s="19" t="s">
        <v>27</v>
      </c>
    </row>
    <row r="1274" spans="1:5" x14ac:dyDescent="0.25">
      <c r="A1274" s="18" t="str">
        <f>HYPERLINK("https://www.3gpp.org/DynaReport/33107.htm","33.107")</f>
        <v>33.107</v>
      </c>
      <c r="B1274" s="19" t="s">
        <v>17</v>
      </c>
      <c r="C1274" s="19" t="s">
        <v>18</v>
      </c>
      <c r="D1274" s="20" t="s">
        <v>19</v>
      </c>
      <c r="E1274" s="19" t="s">
        <v>27</v>
      </c>
    </row>
    <row r="1275" spans="1:5" x14ac:dyDescent="0.25">
      <c r="A1275" s="18" t="str">
        <f>HYPERLINK("https://www.3gpp.org/DynaReport/33110.htm","33.110")</f>
        <v>33.110</v>
      </c>
      <c r="B1275" s="19" t="s">
        <v>17</v>
      </c>
      <c r="C1275" s="19" t="s">
        <v>18</v>
      </c>
      <c r="D1275" s="20" t="s">
        <v>19</v>
      </c>
      <c r="E1275" s="19" t="s">
        <v>27</v>
      </c>
    </row>
    <row r="1276" spans="1:5" x14ac:dyDescent="0.25">
      <c r="A1276" s="18" t="str">
        <f>HYPERLINK("https://www.3gpp.org/DynaReport/33122.htm","33.122")</f>
        <v>33.122</v>
      </c>
      <c r="B1276" s="19" t="s">
        <v>17</v>
      </c>
      <c r="C1276" s="19" t="s">
        <v>42</v>
      </c>
      <c r="D1276" s="20" t="s">
        <v>19</v>
      </c>
      <c r="E1276" s="19" t="s">
        <v>27</v>
      </c>
    </row>
    <row r="1277" spans="1:5" x14ac:dyDescent="0.25">
      <c r="A1277" s="18" t="str">
        <f>HYPERLINK("https://www.3gpp.org/DynaReport/33127.htm","33.127")</f>
        <v>33.127</v>
      </c>
      <c r="B1277" s="19" t="s">
        <v>38</v>
      </c>
      <c r="C1277" s="19" t="s">
        <v>94</v>
      </c>
      <c r="D1277" s="20" t="s">
        <v>19</v>
      </c>
      <c r="E1277" s="19" t="s">
        <v>27</v>
      </c>
    </row>
    <row r="1278" spans="1:5" x14ac:dyDescent="0.25">
      <c r="A1278" s="18" t="str">
        <f>HYPERLINK("https://www.3gpp.org/DynaReport/33127.htm","33.127")</f>
        <v>33.127</v>
      </c>
      <c r="B1278" s="19" t="s">
        <v>40</v>
      </c>
      <c r="C1278" s="19" t="s">
        <v>47</v>
      </c>
      <c r="D1278" s="20" t="s">
        <v>19</v>
      </c>
      <c r="E1278" s="19" t="s">
        <v>27</v>
      </c>
    </row>
    <row r="1279" spans="1:5" x14ac:dyDescent="0.25">
      <c r="A1279" s="18" t="str">
        <f>HYPERLINK("https://www.3gpp.org/DynaReport/33127.htm","33.127")</f>
        <v>33.127</v>
      </c>
      <c r="B1279" s="19" t="s">
        <v>17</v>
      </c>
      <c r="C1279" s="19" t="s">
        <v>34</v>
      </c>
      <c r="D1279" s="20" t="s">
        <v>19</v>
      </c>
      <c r="E1279" s="19" t="s">
        <v>27</v>
      </c>
    </row>
    <row r="1280" spans="1:5" x14ac:dyDescent="0.25">
      <c r="A1280" s="18" t="str">
        <f>HYPERLINK("https://www.3gpp.org/DynaReport/33128.htm","33.128")</f>
        <v>33.128</v>
      </c>
      <c r="B1280" s="19" t="s">
        <v>38</v>
      </c>
      <c r="C1280" s="19" t="s">
        <v>100</v>
      </c>
      <c r="D1280" s="20" t="s">
        <v>19</v>
      </c>
      <c r="E1280" s="19" t="s">
        <v>27</v>
      </c>
    </row>
    <row r="1281" spans="1:5" x14ac:dyDescent="0.25">
      <c r="A1281" s="18" t="str">
        <f>HYPERLINK("https://www.3gpp.org/DynaReport/33128.htm","33.128")</f>
        <v>33.128</v>
      </c>
      <c r="B1281" s="19" t="s">
        <v>40</v>
      </c>
      <c r="C1281" s="19" t="s">
        <v>47</v>
      </c>
      <c r="D1281" s="20" t="s">
        <v>19</v>
      </c>
      <c r="E1281" s="19" t="s">
        <v>27</v>
      </c>
    </row>
    <row r="1282" spans="1:5" x14ac:dyDescent="0.25">
      <c r="A1282" s="18" t="str">
        <f>HYPERLINK("https://www.3gpp.org/DynaReport/33128.htm","33.128")</f>
        <v>33.128</v>
      </c>
      <c r="B1282" s="19" t="s">
        <v>40</v>
      </c>
      <c r="C1282" s="19" t="s">
        <v>46</v>
      </c>
      <c r="D1282" s="20" t="s">
        <v>19</v>
      </c>
      <c r="E1282" s="19" t="s">
        <v>27</v>
      </c>
    </row>
    <row r="1283" spans="1:5" x14ac:dyDescent="0.25">
      <c r="A1283" s="18" t="str">
        <f>HYPERLINK("https://www.3gpp.org/DynaReport/33128.htm","33.128")</f>
        <v>33.128</v>
      </c>
      <c r="B1283" s="19" t="s">
        <v>17</v>
      </c>
      <c r="C1283" s="19" t="s">
        <v>34</v>
      </c>
      <c r="D1283" s="20" t="s">
        <v>19</v>
      </c>
      <c r="E1283" s="19" t="s">
        <v>27</v>
      </c>
    </row>
    <row r="1284" spans="1:5" x14ac:dyDescent="0.25">
      <c r="A1284" s="18" t="str">
        <f>HYPERLINK("https://www.3gpp.org/DynaReport/33141.htm","33.141")</f>
        <v>33.141</v>
      </c>
      <c r="B1284" s="19" t="s">
        <v>17</v>
      </c>
      <c r="C1284" s="19" t="s">
        <v>18</v>
      </c>
      <c r="D1284" s="20" t="s">
        <v>19</v>
      </c>
      <c r="E1284" s="19" t="s">
        <v>27</v>
      </c>
    </row>
    <row r="1285" spans="1:5" x14ac:dyDescent="0.25">
      <c r="A1285" s="18" t="str">
        <f>HYPERLINK("https://www.3gpp.org/DynaReport/33163.htm","33.163")</f>
        <v>33.163</v>
      </c>
      <c r="B1285" s="19" t="s">
        <v>17</v>
      </c>
      <c r="C1285" s="19" t="s">
        <v>18</v>
      </c>
      <c r="D1285" s="20" t="s">
        <v>19</v>
      </c>
      <c r="E1285" s="19" t="s">
        <v>27</v>
      </c>
    </row>
    <row r="1286" spans="1:5" x14ac:dyDescent="0.25">
      <c r="A1286" s="18" t="str">
        <f>HYPERLINK("https://www.3gpp.org/DynaReport/33180.htm","33.180")</f>
        <v>33.180</v>
      </c>
      <c r="B1286" s="19" t="s">
        <v>17</v>
      </c>
      <c r="C1286" s="19" t="s">
        <v>53</v>
      </c>
      <c r="D1286" s="20" t="s">
        <v>19</v>
      </c>
      <c r="E1286" s="19" t="s">
        <v>27</v>
      </c>
    </row>
    <row r="1287" spans="1:5" x14ac:dyDescent="0.25">
      <c r="A1287" s="18" t="str">
        <f>HYPERLINK("https://www.3gpp.org/DynaReport/33185.htm","33.185")</f>
        <v>33.185</v>
      </c>
      <c r="B1287" s="19" t="s">
        <v>17</v>
      </c>
      <c r="C1287" s="19" t="s">
        <v>18</v>
      </c>
      <c r="D1287" s="20" t="s">
        <v>19</v>
      </c>
      <c r="E1287" s="19" t="s">
        <v>27</v>
      </c>
    </row>
    <row r="1288" spans="1:5" x14ac:dyDescent="0.25">
      <c r="A1288" s="18" t="str">
        <f>HYPERLINK("https://www.3gpp.org/DynaReport/33187.htm","33.187")</f>
        <v>33.187</v>
      </c>
      <c r="B1288" s="19" t="s">
        <v>17</v>
      </c>
      <c r="C1288" s="19" t="s">
        <v>18</v>
      </c>
      <c r="D1288" s="20" t="s">
        <v>19</v>
      </c>
      <c r="E1288" s="19" t="s">
        <v>27</v>
      </c>
    </row>
    <row r="1289" spans="1:5" x14ac:dyDescent="0.25">
      <c r="A1289" s="18" t="str">
        <f>HYPERLINK("https://www.3gpp.org/DynaReport/33204.htm","33.204")</f>
        <v>33.204</v>
      </c>
      <c r="B1289" s="19" t="s">
        <v>17</v>
      </c>
      <c r="C1289" s="19" t="s">
        <v>18</v>
      </c>
      <c r="D1289" s="20" t="s">
        <v>19</v>
      </c>
      <c r="E1289" s="19" t="s">
        <v>27</v>
      </c>
    </row>
    <row r="1290" spans="1:5" x14ac:dyDescent="0.25">
      <c r="A1290" s="18" t="str">
        <f>HYPERLINK("https://www.3gpp.org/DynaReport/33210.htm","33.210")</f>
        <v>33.210</v>
      </c>
      <c r="B1290" s="19" t="s">
        <v>17</v>
      </c>
      <c r="C1290" s="19" t="s">
        <v>42</v>
      </c>
      <c r="D1290" s="20" t="s">
        <v>19</v>
      </c>
      <c r="E1290" s="19" t="s">
        <v>27</v>
      </c>
    </row>
    <row r="1291" spans="1:5" x14ac:dyDescent="0.25">
      <c r="A1291" s="18" t="str">
        <f>HYPERLINK("https://www.3gpp.org/DynaReport/33220.htm","33.220")</f>
        <v>33.220</v>
      </c>
      <c r="B1291" s="19" t="s">
        <v>17</v>
      </c>
      <c r="C1291" s="19" t="s">
        <v>18</v>
      </c>
      <c r="D1291" s="20" t="s">
        <v>19</v>
      </c>
      <c r="E1291" s="19" t="s">
        <v>27</v>
      </c>
    </row>
    <row r="1292" spans="1:5" x14ac:dyDescent="0.25">
      <c r="A1292" s="18" t="str">
        <f>HYPERLINK("https://www.3gpp.org/DynaReport/33221.htm","33.221")</f>
        <v>33.221</v>
      </c>
      <c r="B1292" s="19" t="s">
        <v>17</v>
      </c>
      <c r="C1292" s="19" t="s">
        <v>18</v>
      </c>
      <c r="D1292" s="20" t="s">
        <v>19</v>
      </c>
      <c r="E1292" s="19" t="s">
        <v>27</v>
      </c>
    </row>
    <row r="1293" spans="1:5" x14ac:dyDescent="0.25">
      <c r="A1293" s="18" t="str">
        <f>HYPERLINK("https://www.3gpp.org/DynaReport/33222.htm","33.222")</f>
        <v>33.222</v>
      </c>
      <c r="B1293" s="19" t="s">
        <v>17</v>
      </c>
      <c r="C1293" s="19" t="s">
        <v>18</v>
      </c>
      <c r="D1293" s="20" t="s">
        <v>19</v>
      </c>
      <c r="E1293" s="19" t="s">
        <v>27</v>
      </c>
    </row>
    <row r="1294" spans="1:5" x14ac:dyDescent="0.25">
      <c r="A1294" s="18" t="str">
        <f>HYPERLINK("https://www.3gpp.org/DynaReport/33223.htm","33.223")</f>
        <v>33.223</v>
      </c>
      <c r="B1294" s="19" t="s">
        <v>17</v>
      </c>
      <c r="C1294" s="19" t="s">
        <v>18</v>
      </c>
      <c r="D1294" s="20" t="s">
        <v>19</v>
      </c>
      <c r="E1294" s="19" t="s">
        <v>27</v>
      </c>
    </row>
    <row r="1295" spans="1:5" x14ac:dyDescent="0.25">
      <c r="A1295" s="18" t="str">
        <f>HYPERLINK("https://www.3gpp.org/DynaReport/33224.htm","33.224")</f>
        <v>33.224</v>
      </c>
      <c r="B1295" s="19" t="s">
        <v>17</v>
      </c>
      <c r="C1295" s="19" t="s">
        <v>18</v>
      </c>
      <c r="D1295" s="20" t="s">
        <v>19</v>
      </c>
      <c r="E1295" s="19" t="s">
        <v>27</v>
      </c>
    </row>
    <row r="1296" spans="1:5" x14ac:dyDescent="0.25">
      <c r="A1296" s="18" t="str">
        <f>HYPERLINK("https://www.3gpp.org/DynaReport/33226.htm","33.226")</f>
        <v>33.226</v>
      </c>
      <c r="B1296" s="19" t="s">
        <v>17</v>
      </c>
      <c r="C1296" s="19" t="s">
        <v>18</v>
      </c>
      <c r="D1296" s="20" t="s">
        <v>19</v>
      </c>
      <c r="E1296" s="19" t="s">
        <v>27</v>
      </c>
    </row>
    <row r="1297" spans="1:5" x14ac:dyDescent="0.25">
      <c r="A1297" s="18" t="str">
        <f>HYPERLINK("https://www.3gpp.org/DynaReport/33234.htm","33.234")</f>
        <v>33.234</v>
      </c>
      <c r="B1297" s="19" t="s">
        <v>17</v>
      </c>
      <c r="C1297" s="19" t="s">
        <v>18</v>
      </c>
      <c r="D1297" s="20" t="s">
        <v>19</v>
      </c>
      <c r="E1297" s="19" t="s">
        <v>27</v>
      </c>
    </row>
    <row r="1298" spans="1:5" x14ac:dyDescent="0.25">
      <c r="A1298" s="18" t="str">
        <f>HYPERLINK("https://www.3gpp.org/DynaReport/33259.htm","33.259")</f>
        <v>33.259</v>
      </c>
      <c r="B1298" s="19" t="s">
        <v>17</v>
      </c>
      <c r="C1298" s="19" t="s">
        <v>18</v>
      </c>
      <c r="D1298" s="20" t="s">
        <v>19</v>
      </c>
      <c r="E1298" s="19" t="s">
        <v>27</v>
      </c>
    </row>
    <row r="1299" spans="1:5" x14ac:dyDescent="0.25">
      <c r="A1299" s="18" t="str">
        <f>HYPERLINK("https://www.3gpp.org/DynaReport/33303.htm","33.303")</f>
        <v>33.303</v>
      </c>
      <c r="B1299" s="19" t="s">
        <v>17</v>
      </c>
      <c r="C1299" s="19" t="s">
        <v>18</v>
      </c>
      <c r="D1299" s="20" t="s">
        <v>19</v>
      </c>
      <c r="E1299" s="19" t="s">
        <v>27</v>
      </c>
    </row>
    <row r="1300" spans="1:5" x14ac:dyDescent="0.25">
      <c r="A1300" s="18" t="str">
        <f>HYPERLINK("https://www.3gpp.org/DynaReport/33310.htm","33.310")</f>
        <v>33.310</v>
      </c>
      <c r="B1300" s="19" t="s">
        <v>40</v>
      </c>
      <c r="C1300" s="19" t="s">
        <v>69</v>
      </c>
      <c r="D1300" s="20" t="s">
        <v>19</v>
      </c>
      <c r="E1300" s="19" t="s">
        <v>27</v>
      </c>
    </row>
    <row r="1301" spans="1:5" x14ac:dyDescent="0.25">
      <c r="A1301" s="18" t="str">
        <f>HYPERLINK("https://www.3gpp.org/DynaReport/33310.htm","33.310")</f>
        <v>33.310</v>
      </c>
      <c r="B1301" s="19" t="s">
        <v>17</v>
      </c>
      <c r="C1301" s="19" t="s">
        <v>52</v>
      </c>
      <c r="D1301" s="20" t="s">
        <v>19</v>
      </c>
      <c r="E1301" s="19" t="s">
        <v>27</v>
      </c>
    </row>
    <row r="1302" spans="1:5" x14ac:dyDescent="0.25">
      <c r="A1302" s="18" t="str">
        <f>HYPERLINK("https://www.3gpp.org/DynaReport/33320.htm","33.320")</f>
        <v>33.320</v>
      </c>
      <c r="B1302" s="19" t="s">
        <v>17</v>
      </c>
      <c r="C1302" s="19" t="s">
        <v>18</v>
      </c>
      <c r="D1302" s="20" t="s">
        <v>19</v>
      </c>
      <c r="E1302" s="19" t="s">
        <v>27</v>
      </c>
    </row>
    <row r="1303" spans="1:5" x14ac:dyDescent="0.25">
      <c r="A1303" s="18" t="str">
        <f>HYPERLINK("https://www.3gpp.org/DynaReport/33326.htm","33.326")</f>
        <v>33.326</v>
      </c>
      <c r="B1303" s="19" t="s">
        <v>40</v>
      </c>
      <c r="C1303" s="19" t="s">
        <v>82</v>
      </c>
      <c r="D1303" s="20" t="s">
        <v>19</v>
      </c>
      <c r="E1303" s="19" t="s">
        <v>27</v>
      </c>
    </row>
    <row r="1304" spans="1:5" x14ac:dyDescent="0.25">
      <c r="A1304" s="18" t="str">
        <f>HYPERLINK("https://www.3gpp.org/DynaReport/33326.htm","33.326")</f>
        <v>33.326</v>
      </c>
      <c r="B1304" s="19" t="s">
        <v>17</v>
      </c>
      <c r="C1304" s="19" t="s">
        <v>18</v>
      </c>
      <c r="D1304" s="20" t="s">
        <v>19</v>
      </c>
      <c r="E1304" s="19" t="s">
        <v>27</v>
      </c>
    </row>
    <row r="1305" spans="1:5" x14ac:dyDescent="0.25">
      <c r="A1305" s="18" t="str">
        <f>HYPERLINK("https://www.3gpp.org/DynaReport/33328.htm","33.328")</f>
        <v>33.328</v>
      </c>
      <c r="B1305" s="19" t="s">
        <v>17</v>
      </c>
      <c r="C1305" s="19" t="s">
        <v>54</v>
      </c>
      <c r="D1305" s="20" t="s">
        <v>19</v>
      </c>
      <c r="E1305" s="19" t="s">
        <v>27</v>
      </c>
    </row>
    <row r="1306" spans="1:5" x14ac:dyDescent="0.25">
      <c r="A1306" s="18" t="str">
        <f>HYPERLINK("https://www.3gpp.org/DynaReport/33369.htm","33.369")</f>
        <v>33.369</v>
      </c>
      <c r="B1306" s="19" t="s">
        <v>17</v>
      </c>
      <c r="C1306" s="19" t="s">
        <v>101</v>
      </c>
      <c r="D1306" s="20" t="s">
        <v>19</v>
      </c>
      <c r="E1306" s="19" t="s">
        <v>27</v>
      </c>
    </row>
    <row r="1307" spans="1:5" x14ac:dyDescent="0.25">
      <c r="A1307" s="18" t="str">
        <f>HYPERLINK("https://www.3gpp.org/DynaReport/33369.htm","33.369")</f>
        <v>33.369</v>
      </c>
      <c r="B1307" s="19" t="s">
        <v>17</v>
      </c>
      <c r="C1307" s="19" t="s">
        <v>18</v>
      </c>
      <c r="D1307" s="20" t="s">
        <v>19</v>
      </c>
      <c r="E1307" s="19" t="s">
        <v>27</v>
      </c>
    </row>
    <row r="1308" spans="1:5" x14ac:dyDescent="0.25">
      <c r="A1308" s="18" t="str">
        <f>HYPERLINK("https://www.3gpp.org/DynaReport/33369.htm","33.369")</f>
        <v>33.369</v>
      </c>
      <c r="B1308" s="19" t="s">
        <v>17</v>
      </c>
      <c r="C1308" s="19" t="s">
        <v>57</v>
      </c>
      <c r="D1308" s="20" t="s">
        <v>19</v>
      </c>
      <c r="E1308" s="19" t="s">
        <v>27</v>
      </c>
    </row>
    <row r="1309" spans="1:5" x14ac:dyDescent="0.25">
      <c r="A1309" s="18" t="str">
        <f>HYPERLINK("https://www.3gpp.org/DynaReport/33401.htm","33.401")</f>
        <v>33.401</v>
      </c>
      <c r="B1309" s="19" t="s">
        <v>17</v>
      </c>
      <c r="C1309" s="19" t="s">
        <v>54</v>
      </c>
      <c r="D1309" s="20" t="s">
        <v>19</v>
      </c>
      <c r="E1309" s="19" t="s">
        <v>27</v>
      </c>
    </row>
    <row r="1310" spans="1:5" x14ac:dyDescent="0.25">
      <c r="A1310" s="18" t="str">
        <f>HYPERLINK("https://www.3gpp.org/DynaReport/33402.htm","33.402")</f>
        <v>33.402</v>
      </c>
      <c r="B1310" s="19" t="s">
        <v>17</v>
      </c>
      <c r="C1310" s="19" t="s">
        <v>18</v>
      </c>
      <c r="D1310" s="20" t="s">
        <v>19</v>
      </c>
      <c r="E1310" s="19" t="s">
        <v>27</v>
      </c>
    </row>
    <row r="1311" spans="1:5" x14ac:dyDescent="0.25">
      <c r="A1311" s="18" t="str">
        <f>HYPERLINK("https://www.3gpp.org/DynaReport/33501.htm","33.501")</f>
        <v>33.501</v>
      </c>
      <c r="B1311" s="19" t="s">
        <v>17</v>
      </c>
      <c r="C1311" s="19" t="s">
        <v>34</v>
      </c>
      <c r="D1311" s="20" t="s">
        <v>19</v>
      </c>
      <c r="E1311" s="19" t="s">
        <v>27</v>
      </c>
    </row>
    <row r="1312" spans="1:5" x14ac:dyDescent="0.25">
      <c r="A1312" s="18" t="str">
        <f>HYPERLINK("https://www.3gpp.org/DynaReport/33503.htm","33.503")</f>
        <v>33.503</v>
      </c>
      <c r="B1312" s="19" t="s">
        <v>17</v>
      </c>
      <c r="C1312" s="19" t="s">
        <v>42</v>
      </c>
      <c r="D1312" s="20" t="s">
        <v>19</v>
      </c>
      <c r="E1312" s="19" t="s">
        <v>27</v>
      </c>
    </row>
    <row r="1313" spans="1:5" x14ac:dyDescent="0.25">
      <c r="A1313" s="18" t="str">
        <f>HYPERLINK("https://www.3gpp.org/DynaReport/33511.htm","33.511")</f>
        <v>33.511</v>
      </c>
      <c r="B1313" s="19" t="s">
        <v>17</v>
      </c>
      <c r="C1313" s="19" t="s">
        <v>53</v>
      </c>
      <c r="D1313" s="20" t="s">
        <v>19</v>
      </c>
      <c r="E1313" s="19" t="s">
        <v>27</v>
      </c>
    </row>
    <row r="1314" spans="1:5" x14ac:dyDescent="0.25">
      <c r="A1314" s="18" t="str">
        <f>HYPERLINK("https://www.3gpp.org/DynaReport/33516.htm","33.516")</f>
        <v>33.516</v>
      </c>
      <c r="B1314" s="19" t="s">
        <v>17</v>
      </c>
      <c r="C1314" s="19" t="s">
        <v>18</v>
      </c>
      <c r="D1314" s="20" t="s">
        <v>19</v>
      </c>
      <c r="E1314" s="19" t="s">
        <v>27</v>
      </c>
    </row>
    <row r="1315" spans="1:5" x14ac:dyDescent="0.25">
      <c r="A1315" s="18" t="str">
        <f>HYPERLINK("https://www.3gpp.org/DynaReport/33519.htm","33.519")</f>
        <v>33.519</v>
      </c>
      <c r="B1315" s="19" t="s">
        <v>17</v>
      </c>
      <c r="C1315" s="19" t="s">
        <v>18</v>
      </c>
      <c r="D1315" s="20" t="s">
        <v>19</v>
      </c>
      <c r="E1315" s="19" t="s">
        <v>27</v>
      </c>
    </row>
    <row r="1316" spans="1:5" x14ac:dyDescent="0.25">
      <c r="A1316" s="18" t="str">
        <f>HYPERLINK("https://www.3gpp.org/DynaReport/33520.htm","33.520")</f>
        <v>33.520</v>
      </c>
      <c r="B1316" s="19" t="s">
        <v>17</v>
      </c>
      <c r="C1316" s="19" t="s">
        <v>18</v>
      </c>
      <c r="D1316" s="20" t="s">
        <v>19</v>
      </c>
      <c r="E1316" s="19" t="s">
        <v>27</v>
      </c>
    </row>
    <row r="1317" spans="1:5" x14ac:dyDescent="0.25">
      <c r="A1317" s="18" t="str">
        <f>HYPERLINK("https://www.3gpp.org/DynaReport/33521.htm","33.521")</f>
        <v>33.521</v>
      </c>
      <c r="B1317" s="19" t="s">
        <v>17</v>
      </c>
      <c r="C1317" s="19" t="s">
        <v>18</v>
      </c>
      <c r="D1317" s="20" t="s">
        <v>19</v>
      </c>
      <c r="E1317" s="19" t="s">
        <v>27</v>
      </c>
    </row>
    <row r="1318" spans="1:5" x14ac:dyDescent="0.25">
      <c r="A1318" s="18" t="str">
        <f>HYPERLINK("https://www.3gpp.org/DynaReport/33522.htm","33.522")</f>
        <v>33.522</v>
      </c>
      <c r="B1318" s="19" t="s">
        <v>17</v>
      </c>
      <c r="C1318" s="19" t="s">
        <v>18</v>
      </c>
      <c r="D1318" s="20" t="s">
        <v>19</v>
      </c>
      <c r="E1318" s="19" t="s">
        <v>27</v>
      </c>
    </row>
    <row r="1319" spans="1:5" x14ac:dyDescent="0.25">
      <c r="A1319" s="18" t="str">
        <f>HYPERLINK("https://www.3gpp.org/DynaReport/33526.htm","33.526")</f>
        <v>33.526</v>
      </c>
      <c r="B1319" s="19" t="s">
        <v>17</v>
      </c>
      <c r="C1319" s="19" t="s">
        <v>18</v>
      </c>
      <c r="D1319" s="20" t="s">
        <v>19</v>
      </c>
      <c r="E1319" s="19" t="s">
        <v>27</v>
      </c>
    </row>
    <row r="1320" spans="1:5" x14ac:dyDescent="0.25">
      <c r="A1320" s="18" t="str">
        <f>HYPERLINK("https://www.3gpp.org/DynaReport/33528.htm","33.528")</f>
        <v>33.528</v>
      </c>
      <c r="B1320" s="19" t="s">
        <v>17</v>
      </c>
      <c r="C1320" s="19" t="s">
        <v>18</v>
      </c>
      <c r="D1320" s="20" t="s">
        <v>19</v>
      </c>
      <c r="E1320" s="19" t="s">
        <v>27</v>
      </c>
    </row>
    <row r="1321" spans="1:5" x14ac:dyDescent="0.25">
      <c r="A1321" s="18" t="str">
        <f>HYPERLINK("https://www.3gpp.org/DynaReport/33533.htm","33.533")</f>
        <v>33.533</v>
      </c>
      <c r="B1321" s="19" t="s">
        <v>17</v>
      </c>
      <c r="C1321" s="19" t="s">
        <v>18</v>
      </c>
      <c r="D1321" s="20" t="s">
        <v>19</v>
      </c>
      <c r="E1321" s="19" t="s">
        <v>27</v>
      </c>
    </row>
    <row r="1322" spans="1:5" x14ac:dyDescent="0.25">
      <c r="A1322" s="18" t="str">
        <f>HYPERLINK("https://www.3gpp.org/DynaReport/33535.htm","33.535")</f>
        <v>33.535</v>
      </c>
      <c r="B1322" s="19" t="s">
        <v>17</v>
      </c>
      <c r="C1322" s="19" t="s">
        <v>18</v>
      </c>
      <c r="D1322" s="20" t="s">
        <v>19</v>
      </c>
      <c r="E1322" s="19" t="s">
        <v>27</v>
      </c>
    </row>
    <row r="1323" spans="1:5" x14ac:dyDescent="0.25">
      <c r="A1323" s="18" t="str">
        <f>HYPERLINK("https://www.3gpp.org/DynaReport/33536.htm","33.536")</f>
        <v>33.536</v>
      </c>
      <c r="B1323" s="19" t="s">
        <v>17</v>
      </c>
      <c r="C1323" s="19" t="s">
        <v>18</v>
      </c>
      <c r="D1323" s="20" t="s">
        <v>19</v>
      </c>
      <c r="E1323" s="19" t="s">
        <v>27</v>
      </c>
    </row>
    <row r="1324" spans="1:5" x14ac:dyDescent="0.25">
      <c r="A1324" s="18" t="str">
        <f>HYPERLINK("https://www.3gpp.org/DynaReport/33545.htm","33.545")</f>
        <v>33.545</v>
      </c>
      <c r="B1324" s="19" t="s">
        <v>17</v>
      </c>
      <c r="C1324" s="19" t="s">
        <v>42</v>
      </c>
      <c r="D1324" s="20" t="s">
        <v>19</v>
      </c>
      <c r="E1324" s="19" t="s">
        <v>27</v>
      </c>
    </row>
    <row r="1325" spans="1:5" x14ac:dyDescent="0.25">
      <c r="A1325" s="18" t="str">
        <f>HYPERLINK("https://www.3gpp.org/DynaReport/33700-22.htm","33.700-22")</f>
        <v>33.700-22</v>
      </c>
      <c r="B1325" s="19" t="s">
        <v>17</v>
      </c>
      <c r="C1325" s="19" t="s">
        <v>42</v>
      </c>
      <c r="D1325" s="20" t="s">
        <v>19</v>
      </c>
      <c r="E1325" s="19" t="s">
        <v>27</v>
      </c>
    </row>
    <row r="1326" spans="1:5" x14ac:dyDescent="0.25">
      <c r="A1326" s="18" t="str">
        <f>HYPERLINK("https://www.3gpp.org/DynaReport/33713.htm","33.713")</f>
        <v>33.713</v>
      </c>
      <c r="B1326" s="19" t="s">
        <v>17</v>
      </c>
      <c r="C1326" s="19" t="s">
        <v>102</v>
      </c>
      <c r="D1326" s="20" t="s">
        <v>19</v>
      </c>
      <c r="E1326" s="19" t="s">
        <v>27</v>
      </c>
    </row>
    <row r="1327" spans="1:5" x14ac:dyDescent="0.25">
      <c r="A1327" s="18" t="str">
        <f>HYPERLINK("https://www.3gpp.org/DynaReport/33713.htm","33.713")</f>
        <v>33.713</v>
      </c>
      <c r="B1327" s="19" t="s">
        <v>17</v>
      </c>
      <c r="C1327" s="19" t="s">
        <v>18</v>
      </c>
      <c r="D1327" s="20" t="s">
        <v>19</v>
      </c>
      <c r="E1327" s="19" t="s">
        <v>27</v>
      </c>
    </row>
    <row r="1328" spans="1:5" x14ac:dyDescent="0.25">
      <c r="A1328" s="18" t="str">
        <f>HYPERLINK("https://www.3gpp.org/DynaReport/33713.htm","33.713")</f>
        <v>33.713</v>
      </c>
      <c r="B1328" s="19" t="s">
        <v>17</v>
      </c>
      <c r="C1328" s="19" t="s">
        <v>58</v>
      </c>
      <c r="D1328" s="20" t="s">
        <v>19</v>
      </c>
      <c r="E1328" s="19" t="s">
        <v>27</v>
      </c>
    </row>
    <row r="1329" spans="1:5" x14ac:dyDescent="0.25">
      <c r="A1329" s="18" t="str">
        <f>HYPERLINK("https://www.3gpp.org/DynaReport/33721.htm","33.721")</f>
        <v>33.721</v>
      </c>
      <c r="B1329" s="19" t="s">
        <v>17</v>
      </c>
      <c r="C1329" s="19" t="s">
        <v>54</v>
      </c>
      <c r="D1329" s="20" t="s">
        <v>19</v>
      </c>
      <c r="E1329" s="19" t="s">
        <v>27</v>
      </c>
    </row>
    <row r="1330" spans="1:5" x14ac:dyDescent="0.25">
      <c r="A1330" s="18" t="str">
        <f>HYPERLINK("https://www.3gpp.org/DynaReport/33790.htm","33.790")</f>
        <v>33.790</v>
      </c>
      <c r="B1330" s="19" t="s">
        <v>17</v>
      </c>
      <c r="C1330" s="19" t="s">
        <v>54</v>
      </c>
      <c r="D1330" s="20" t="s">
        <v>19</v>
      </c>
      <c r="E1330" s="19" t="s">
        <v>27</v>
      </c>
    </row>
    <row r="1331" spans="1:5" x14ac:dyDescent="0.25">
      <c r="A1331" s="18" t="str">
        <f>HYPERLINK("https://www.3gpp.org/DynaReport/33905.htm","33.905")</f>
        <v>33.905</v>
      </c>
      <c r="B1331" s="19" t="s">
        <v>17</v>
      </c>
      <c r="C1331" s="19" t="s">
        <v>18</v>
      </c>
      <c r="D1331" s="20" t="s">
        <v>19</v>
      </c>
      <c r="E1331" s="19" t="s">
        <v>27</v>
      </c>
    </row>
    <row r="1332" spans="1:5" x14ac:dyDescent="0.25">
      <c r="A1332" s="18" t="str">
        <f>HYPERLINK("https://www.3gpp.org/DynaReport/33916.htm","33.916")</f>
        <v>33.916</v>
      </c>
      <c r="B1332" s="19" t="s">
        <v>17</v>
      </c>
      <c r="C1332" s="19" t="s">
        <v>18</v>
      </c>
      <c r="D1332" s="20" t="s">
        <v>19</v>
      </c>
      <c r="E1332" s="19" t="s">
        <v>27</v>
      </c>
    </row>
    <row r="1333" spans="1:5" x14ac:dyDescent="0.25">
      <c r="A1333" s="18" t="str">
        <f>HYPERLINK("https://www.3gpp.org/DynaReport/33919.htm","33.919")</f>
        <v>33.919</v>
      </c>
      <c r="B1333" s="19" t="s">
        <v>17</v>
      </c>
      <c r="C1333" s="19" t="s">
        <v>18</v>
      </c>
      <c r="D1333" s="20" t="s">
        <v>19</v>
      </c>
      <c r="E1333" s="19" t="s">
        <v>27</v>
      </c>
    </row>
    <row r="1334" spans="1:5" x14ac:dyDescent="0.25">
      <c r="A1334" s="18" t="str">
        <f>HYPERLINK("https://www.3gpp.org/DynaReport/33924.htm","33.924")</f>
        <v>33.924</v>
      </c>
      <c r="B1334" s="19" t="s">
        <v>17</v>
      </c>
      <c r="C1334" s="19" t="s">
        <v>18</v>
      </c>
      <c r="D1334" s="20" t="s">
        <v>19</v>
      </c>
      <c r="E1334" s="19" t="s">
        <v>27</v>
      </c>
    </row>
    <row r="1335" spans="1:5" x14ac:dyDescent="0.25">
      <c r="A1335" s="18" t="str">
        <f>HYPERLINK("https://www.3gpp.org/DynaReport/33927.htm","33.927")</f>
        <v>33.927</v>
      </c>
      <c r="B1335" s="19" t="s">
        <v>17</v>
      </c>
      <c r="C1335" s="19" t="s">
        <v>18</v>
      </c>
      <c r="D1335" s="20" t="s">
        <v>19</v>
      </c>
      <c r="E1335" s="19" t="s">
        <v>27</v>
      </c>
    </row>
    <row r="1336" spans="1:5" x14ac:dyDescent="0.25">
      <c r="A1336" s="18" t="str">
        <f>HYPERLINK("https://www.3gpp.org/DynaReport/33928.htm","33.928")</f>
        <v>33.928</v>
      </c>
      <c r="B1336" s="19" t="s">
        <v>17</v>
      </c>
      <c r="C1336" s="19" t="s">
        <v>54</v>
      </c>
      <c r="D1336" s="20" t="s">
        <v>19</v>
      </c>
      <c r="E1336" s="19" t="s">
        <v>27</v>
      </c>
    </row>
    <row r="1337" spans="1:5" x14ac:dyDescent="0.25">
      <c r="A1337" s="18" t="str">
        <f>HYPERLINK("https://www.3gpp.org/DynaReport/33935.htm","33.935")</f>
        <v>33.935</v>
      </c>
      <c r="B1337" s="19" t="s">
        <v>17</v>
      </c>
      <c r="C1337" s="19" t="s">
        <v>18</v>
      </c>
      <c r="D1337" s="20" t="s">
        <v>19</v>
      </c>
      <c r="E1337" s="19" t="s">
        <v>27</v>
      </c>
    </row>
    <row r="1338" spans="1:5" x14ac:dyDescent="0.25">
      <c r="A1338" s="18" t="str">
        <f>HYPERLINK("https://www.3gpp.org/DynaReport/33936.htm","33.936")</f>
        <v>33.936</v>
      </c>
      <c r="B1338" s="19" t="s">
        <v>17</v>
      </c>
      <c r="C1338" s="19" t="s">
        <v>18</v>
      </c>
      <c r="D1338" s="20" t="s">
        <v>19</v>
      </c>
      <c r="E1338" s="19" t="s">
        <v>27</v>
      </c>
    </row>
    <row r="1339" spans="1:5" x14ac:dyDescent="0.25">
      <c r="A1339" s="18" t="str">
        <f>HYPERLINK("https://www.3gpp.org/DynaReport/33937.htm","33.937")</f>
        <v>33.937</v>
      </c>
      <c r="B1339" s="19" t="s">
        <v>17</v>
      </c>
      <c r="C1339" s="19" t="s">
        <v>18</v>
      </c>
      <c r="D1339" s="20" t="s">
        <v>19</v>
      </c>
      <c r="E1339" s="19" t="s">
        <v>27</v>
      </c>
    </row>
    <row r="1340" spans="1:5" x14ac:dyDescent="0.25">
      <c r="A1340" s="18" t="str">
        <f>HYPERLINK("https://www.3gpp.org/DynaReport/33938.htm","33.938")</f>
        <v>33.938</v>
      </c>
      <c r="B1340" s="19" t="s">
        <v>17</v>
      </c>
      <c r="C1340" s="19" t="s">
        <v>54</v>
      </c>
      <c r="D1340" s="20" t="s">
        <v>19</v>
      </c>
      <c r="E1340" s="19" t="s">
        <v>27</v>
      </c>
    </row>
    <row r="1341" spans="1:5" x14ac:dyDescent="0.25">
      <c r="A1341" s="18" t="str">
        <f>HYPERLINK("https://www.3gpp.org/DynaReport/33969.htm","33.969")</f>
        <v>33.969</v>
      </c>
      <c r="B1341" s="19" t="s">
        <v>17</v>
      </c>
      <c r="C1341" s="19" t="s">
        <v>18</v>
      </c>
      <c r="D1341" s="20" t="s">
        <v>19</v>
      </c>
      <c r="E1341" s="19" t="s">
        <v>27</v>
      </c>
    </row>
    <row r="1342" spans="1:5" x14ac:dyDescent="0.25">
      <c r="A1342" s="18" t="str">
        <f>HYPERLINK("https://www.3gpp.org/DynaReport/33980.htm","33.980")</f>
        <v>33.980</v>
      </c>
      <c r="B1342" s="19" t="s">
        <v>17</v>
      </c>
      <c r="C1342" s="19" t="s">
        <v>18</v>
      </c>
      <c r="D1342" s="20" t="s">
        <v>19</v>
      </c>
      <c r="E1342" s="19" t="s">
        <v>27</v>
      </c>
    </row>
    <row r="1343" spans="1:5" x14ac:dyDescent="0.25">
      <c r="A1343" s="18" t="str">
        <f>HYPERLINK("https://www.3gpp.org/DynaReport/33995.htm","33.995")</f>
        <v>33.995</v>
      </c>
      <c r="B1343" s="19" t="s">
        <v>17</v>
      </c>
      <c r="C1343" s="19" t="s">
        <v>18</v>
      </c>
      <c r="D1343" s="20" t="s">
        <v>19</v>
      </c>
      <c r="E1343" s="19" t="s">
        <v>27</v>
      </c>
    </row>
    <row r="1344" spans="1:5" x14ac:dyDescent="0.25">
      <c r="A1344" s="18" t="str">
        <f>HYPERLINK("https://www.3gpp.org/DynaReport/34109.htm","34.109")</f>
        <v>34.109</v>
      </c>
      <c r="B1344" s="19" t="s">
        <v>17</v>
      </c>
      <c r="C1344" s="19" t="s">
        <v>18</v>
      </c>
      <c r="D1344" s="20" t="s">
        <v>19</v>
      </c>
      <c r="E1344" s="19" t="s">
        <v>103</v>
      </c>
    </row>
    <row r="1345" spans="1:5" x14ac:dyDescent="0.25">
      <c r="A1345" s="18" t="str">
        <f>HYPERLINK("https://www.3gpp.org/DynaReport/34123-3.htm","34.123-3")</f>
        <v>34.123-3</v>
      </c>
      <c r="B1345" s="19" t="s">
        <v>40</v>
      </c>
      <c r="C1345" s="19" t="s">
        <v>73</v>
      </c>
      <c r="D1345" s="20" t="s">
        <v>104</v>
      </c>
      <c r="E1345" s="19" t="s">
        <v>105</v>
      </c>
    </row>
    <row r="1346" spans="1:5" x14ac:dyDescent="0.25">
      <c r="A1346" s="18" t="str">
        <f>HYPERLINK("https://www.3gpp.org/DynaReport/34124.htm","34.124")</f>
        <v>34.124</v>
      </c>
      <c r="B1346" s="19" t="s">
        <v>17</v>
      </c>
      <c r="C1346" s="19" t="s">
        <v>18</v>
      </c>
      <c r="D1346" s="20" t="s">
        <v>19</v>
      </c>
      <c r="E1346" s="19" t="s">
        <v>74</v>
      </c>
    </row>
    <row r="1347" spans="1:5" x14ac:dyDescent="0.25">
      <c r="A1347" s="18" t="str">
        <f>HYPERLINK("https://www.3gpp.org/DynaReport/34131.htm","34.131")</f>
        <v>34.131</v>
      </c>
      <c r="B1347" s="19" t="s">
        <v>17</v>
      </c>
      <c r="C1347" s="19" t="s">
        <v>18</v>
      </c>
      <c r="D1347" s="20" t="s">
        <v>19</v>
      </c>
      <c r="E1347" s="19" t="s">
        <v>21</v>
      </c>
    </row>
    <row r="1348" spans="1:5" x14ac:dyDescent="0.25">
      <c r="A1348" s="18" t="str">
        <f>HYPERLINK("https://www.3gpp.org/DynaReport/34229-1.htm","34.229-1")</f>
        <v>34.229-1</v>
      </c>
      <c r="B1348" s="19" t="s">
        <v>17</v>
      </c>
      <c r="C1348" s="19" t="s">
        <v>42</v>
      </c>
      <c r="D1348" s="20" t="s">
        <v>104</v>
      </c>
      <c r="E1348" s="19" t="s">
        <v>105</v>
      </c>
    </row>
    <row r="1349" spans="1:5" x14ac:dyDescent="0.25">
      <c r="A1349" s="18" t="str">
        <f>HYPERLINK("https://www.3gpp.org/DynaReport/34229-2.htm","34.229-2")</f>
        <v>34.229-2</v>
      </c>
      <c r="B1349" s="19" t="s">
        <v>17</v>
      </c>
      <c r="C1349" s="19" t="s">
        <v>42</v>
      </c>
      <c r="D1349" s="20" t="s">
        <v>104</v>
      </c>
      <c r="E1349" s="19" t="s">
        <v>105</v>
      </c>
    </row>
    <row r="1350" spans="1:5" x14ac:dyDescent="0.25">
      <c r="A1350" s="18" t="str">
        <f>HYPERLINK("https://www.3gpp.org/DynaReport/34229-3.htm","34.229-3")</f>
        <v>34.229-3</v>
      </c>
      <c r="B1350" s="19" t="s">
        <v>17</v>
      </c>
      <c r="C1350" s="19" t="s">
        <v>54</v>
      </c>
      <c r="D1350" s="20" t="s">
        <v>104</v>
      </c>
      <c r="E1350" s="19" t="s">
        <v>105</v>
      </c>
    </row>
    <row r="1351" spans="1:5" x14ac:dyDescent="0.25">
      <c r="A1351" s="18" t="str">
        <f>HYPERLINK("https://www.3gpp.org/DynaReport/34229-5.htm","34.229-5")</f>
        <v>34.229-5</v>
      </c>
      <c r="B1351" s="19" t="s">
        <v>17</v>
      </c>
      <c r="C1351" s="19" t="s">
        <v>42</v>
      </c>
      <c r="D1351" s="20" t="s">
        <v>104</v>
      </c>
      <c r="E1351" s="19" t="s">
        <v>105</v>
      </c>
    </row>
    <row r="1352" spans="1:5" x14ac:dyDescent="0.25">
      <c r="A1352" s="18" t="str">
        <f>HYPERLINK("https://www.3gpp.org/DynaReport/34926.htm","34.926")</f>
        <v>34.926</v>
      </c>
      <c r="B1352" s="19" t="s">
        <v>17</v>
      </c>
      <c r="C1352" s="19" t="s">
        <v>18</v>
      </c>
      <c r="D1352" s="20" t="s">
        <v>19</v>
      </c>
      <c r="E1352" s="19" t="s">
        <v>74</v>
      </c>
    </row>
    <row r="1353" spans="1:5" x14ac:dyDescent="0.25">
      <c r="A1353" s="18" t="str">
        <f>HYPERLINK("https://www.3gpp.org/DynaReport/35201.htm","35.201")</f>
        <v>35.201</v>
      </c>
      <c r="B1353" s="19" t="s">
        <v>17</v>
      </c>
      <c r="C1353" s="19" t="s">
        <v>18</v>
      </c>
      <c r="D1353" s="20" t="s">
        <v>19</v>
      </c>
      <c r="E1353" s="19" t="s">
        <v>27</v>
      </c>
    </row>
    <row r="1354" spans="1:5" x14ac:dyDescent="0.25">
      <c r="A1354" s="18" t="str">
        <f>HYPERLINK("https://www.3gpp.org/DynaReport/35202.htm","35.202")</f>
        <v>35.202</v>
      </c>
      <c r="B1354" s="19" t="s">
        <v>17</v>
      </c>
      <c r="C1354" s="19" t="s">
        <v>18</v>
      </c>
      <c r="D1354" s="20" t="s">
        <v>19</v>
      </c>
      <c r="E1354" s="19" t="s">
        <v>27</v>
      </c>
    </row>
    <row r="1355" spans="1:5" x14ac:dyDescent="0.25">
      <c r="A1355" s="18" t="str">
        <f>HYPERLINK("https://www.3gpp.org/DynaReport/35203.htm","35.203")</f>
        <v>35.203</v>
      </c>
      <c r="B1355" s="19" t="s">
        <v>17</v>
      </c>
      <c r="C1355" s="19" t="s">
        <v>18</v>
      </c>
      <c r="D1355" s="20" t="s">
        <v>19</v>
      </c>
      <c r="E1355" s="19" t="s">
        <v>27</v>
      </c>
    </row>
    <row r="1356" spans="1:5" x14ac:dyDescent="0.25">
      <c r="A1356" s="18" t="str">
        <f>HYPERLINK("https://www.3gpp.org/DynaReport/35204.htm","35.204")</f>
        <v>35.204</v>
      </c>
      <c r="B1356" s="19" t="s">
        <v>17</v>
      </c>
      <c r="C1356" s="19" t="s">
        <v>18</v>
      </c>
      <c r="D1356" s="20" t="s">
        <v>19</v>
      </c>
      <c r="E1356" s="19" t="s">
        <v>27</v>
      </c>
    </row>
    <row r="1357" spans="1:5" x14ac:dyDescent="0.25">
      <c r="A1357" s="18" t="str">
        <f>HYPERLINK("https://www.3gpp.org/DynaReport/35206.htm","35.206")</f>
        <v>35.206</v>
      </c>
      <c r="B1357" s="19" t="s">
        <v>17</v>
      </c>
      <c r="C1357" s="19" t="s">
        <v>18</v>
      </c>
      <c r="D1357" s="20" t="s">
        <v>19</v>
      </c>
      <c r="E1357" s="19" t="s">
        <v>27</v>
      </c>
    </row>
    <row r="1358" spans="1:5" x14ac:dyDescent="0.25">
      <c r="A1358" s="18" t="str">
        <f>HYPERLINK("https://www.3gpp.org/DynaReport/35207.htm","35.207")</f>
        <v>35.207</v>
      </c>
      <c r="B1358" s="19" t="s">
        <v>17</v>
      </c>
      <c r="C1358" s="19" t="s">
        <v>18</v>
      </c>
      <c r="D1358" s="20" t="s">
        <v>19</v>
      </c>
      <c r="E1358" s="19" t="s">
        <v>27</v>
      </c>
    </row>
    <row r="1359" spans="1:5" x14ac:dyDescent="0.25">
      <c r="A1359" s="18" t="str">
        <f>HYPERLINK("https://www.3gpp.org/DynaReport/35208.htm","35.208")</f>
        <v>35.208</v>
      </c>
      <c r="B1359" s="19" t="s">
        <v>17</v>
      </c>
      <c r="C1359" s="19" t="s">
        <v>18</v>
      </c>
      <c r="D1359" s="20" t="s">
        <v>19</v>
      </c>
      <c r="E1359" s="19" t="s">
        <v>27</v>
      </c>
    </row>
    <row r="1360" spans="1:5" x14ac:dyDescent="0.25">
      <c r="A1360" s="18" t="str">
        <f>HYPERLINK("https://www.3gpp.org/DynaReport/35215.htm","35.215")</f>
        <v>35.215</v>
      </c>
      <c r="B1360" s="19" t="s">
        <v>17</v>
      </c>
      <c r="C1360" s="19" t="s">
        <v>18</v>
      </c>
      <c r="D1360" s="20" t="s">
        <v>19</v>
      </c>
      <c r="E1360" s="19" t="s">
        <v>27</v>
      </c>
    </row>
    <row r="1361" spans="1:5" x14ac:dyDescent="0.25">
      <c r="A1361" s="18" t="str">
        <f>HYPERLINK("https://www.3gpp.org/DynaReport/35216.htm","35.216")</f>
        <v>35.216</v>
      </c>
      <c r="B1361" s="19" t="s">
        <v>17</v>
      </c>
      <c r="C1361" s="19" t="s">
        <v>18</v>
      </c>
      <c r="D1361" s="20" t="s">
        <v>19</v>
      </c>
      <c r="E1361" s="19" t="s">
        <v>27</v>
      </c>
    </row>
    <row r="1362" spans="1:5" x14ac:dyDescent="0.25">
      <c r="A1362" s="18" t="str">
        <f>HYPERLINK("https://www.3gpp.org/DynaReport/35217.htm","35.217")</f>
        <v>35.217</v>
      </c>
      <c r="B1362" s="19" t="s">
        <v>17</v>
      </c>
      <c r="C1362" s="19" t="s">
        <v>18</v>
      </c>
      <c r="D1362" s="20" t="s">
        <v>19</v>
      </c>
      <c r="E1362" s="19" t="s">
        <v>27</v>
      </c>
    </row>
    <row r="1363" spans="1:5" x14ac:dyDescent="0.25">
      <c r="A1363" s="18" t="str">
        <f>HYPERLINK("https://www.3gpp.org/DynaReport/35218.htm","35.218")</f>
        <v>35.218</v>
      </c>
      <c r="B1363" s="19" t="s">
        <v>17</v>
      </c>
      <c r="C1363" s="19" t="s">
        <v>18</v>
      </c>
      <c r="D1363" s="20" t="s">
        <v>19</v>
      </c>
      <c r="E1363" s="19" t="s">
        <v>27</v>
      </c>
    </row>
    <row r="1364" spans="1:5" x14ac:dyDescent="0.25">
      <c r="A1364" s="18" t="str">
        <f>HYPERLINK("https://www.3gpp.org/DynaReport/35221.htm","35.221")</f>
        <v>35.221</v>
      </c>
      <c r="B1364" s="19" t="s">
        <v>17</v>
      </c>
      <c r="C1364" s="19" t="s">
        <v>18</v>
      </c>
      <c r="D1364" s="20" t="s">
        <v>19</v>
      </c>
      <c r="E1364" s="19" t="s">
        <v>27</v>
      </c>
    </row>
    <row r="1365" spans="1:5" x14ac:dyDescent="0.25">
      <c r="A1365" s="18" t="str">
        <f>HYPERLINK("https://www.3gpp.org/DynaReport/35222.htm","35.222")</f>
        <v>35.222</v>
      </c>
      <c r="B1365" s="19" t="s">
        <v>17</v>
      </c>
      <c r="C1365" s="19" t="s">
        <v>18</v>
      </c>
      <c r="D1365" s="20" t="s">
        <v>19</v>
      </c>
      <c r="E1365" s="19" t="s">
        <v>27</v>
      </c>
    </row>
    <row r="1366" spans="1:5" x14ac:dyDescent="0.25">
      <c r="A1366" s="18" t="str">
        <f>HYPERLINK("https://www.3gpp.org/DynaReport/35223.htm","35.223")</f>
        <v>35.223</v>
      </c>
      <c r="B1366" s="19" t="s">
        <v>17</v>
      </c>
      <c r="C1366" s="19" t="s">
        <v>18</v>
      </c>
      <c r="D1366" s="20" t="s">
        <v>19</v>
      </c>
      <c r="E1366" s="19" t="s">
        <v>27</v>
      </c>
    </row>
    <row r="1367" spans="1:5" x14ac:dyDescent="0.25">
      <c r="A1367" s="18" t="str">
        <f>HYPERLINK("https://www.3gpp.org/DynaReport/35232.htm","35.232")</f>
        <v>35.232</v>
      </c>
      <c r="B1367" s="19" t="s">
        <v>17</v>
      </c>
      <c r="C1367" s="19" t="s">
        <v>18</v>
      </c>
      <c r="D1367" s="20" t="s">
        <v>19</v>
      </c>
      <c r="E1367" s="19" t="s">
        <v>27</v>
      </c>
    </row>
    <row r="1368" spans="1:5" x14ac:dyDescent="0.25">
      <c r="A1368" s="18" t="str">
        <f>HYPERLINK("https://www.3gpp.org/DynaReport/35233.htm","35.233")</f>
        <v>35.233</v>
      </c>
      <c r="B1368" s="19" t="s">
        <v>17</v>
      </c>
      <c r="C1368" s="19" t="s">
        <v>18</v>
      </c>
      <c r="D1368" s="20" t="s">
        <v>19</v>
      </c>
      <c r="E1368" s="19" t="s">
        <v>27</v>
      </c>
    </row>
    <row r="1369" spans="1:5" x14ac:dyDescent="0.25">
      <c r="A1369" s="18" t="str">
        <f>HYPERLINK("https://www.3gpp.org/DynaReport/35909.htm","35.909")</f>
        <v>35.909</v>
      </c>
      <c r="B1369" s="19" t="s">
        <v>17</v>
      </c>
      <c r="C1369" s="19" t="s">
        <v>18</v>
      </c>
      <c r="D1369" s="20" t="s">
        <v>19</v>
      </c>
      <c r="E1369" s="19" t="s">
        <v>27</v>
      </c>
    </row>
    <row r="1370" spans="1:5" x14ac:dyDescent="0.25">
      <c r="A1370" s="18" t="str">
        <f>HYPERLINK("https://www.3gpp.org/DynaReport/35919.htm","35.919")</f>
        <v>35.919</v>
      </c>
      <c r="B1370" s="19" t="s">
        <v>17</v>
      </c>
      <c r="C1370" s="19" t="s">
        <v>18</v>
      </c>
      <c r="D1370" s="20" t="s">
        <v>19</v>
      </c>
      <c r="E1370" s="19" t="s">
        <v>27</v>
      </c>
    </row>
    <row r="1371" spans="1:5" x14ac:dyDescent="0.25">
      <c r="A1371" s="18" t="str">
        <f>HYPERLINK("https://www.3gpp.org/DynaReport/35924.htm","35.924")</f>
        <v>35.924</v>
      </c>
      <c r="B1371" s="19" t="s">
        <v>17</v>
      </c>
      <c r="C1371" s="19" t="s">
        <v>18</v>
      </c>
      <c r="D1371" s="20" t="s">
        <v>19</v>
      </c>
      <c r="E1371" s="19" t="s">
        <v>27</v>
      </c>
    </row>
    <row r="1372" spans="1:5" x14ac:dyDescent="0.25">
      <c r="A1372" s="18" t="str">
        <f>HYPERLINK("https://www.3gpp.org/DynaReport/35934.htm","35.934")</f>
        <v>35.934</v>
      </c>
      <c r="B1372" s="19" t="s">
        <v>17</v>
      </c>
      <c r="C1372" s="19" t="s">
        <v>18</v>
      </c>
      <c r="D1372" s="20" t="s">
        <v>19</v>
      </c>
      <c r="E1372" s="19" t="s">
        <v>27</v>
      </c>
    </row>
    <row r="1373" spans="1:5" x14ac:dyDescent="0.25">
      <c r="A1373" s="18" t="str">
        <f>HYPERLINK("https://www.3gpp.org/DynaReport/35935.htm","35.935")</f>
        <v>35.935</v>
      </c>
      <c r="B1373" s="19" t="s">
        <v>17</v>
      </c>
      <c r="C1373" s="19" t="s">
        <v>18</v>
      </c>
      <c r="D1373" s="20" t="s">
        <v>19</v>
      </c>
      <c r="E1373" s="19" t="s">
        <v>27</v>
      </c>
    </row>
    <row r="1374" spans="1:5" x14ac:dyDescent="0.25">
      <c r="A1374" s="18" t="str">
        <f>HYPERLINK("https://www.3gpp.org/DynaReport/35936.htm","35.936")</f>
        <v>35.936</v>
      </c>
      <c r="B1374" s="19" t="s">
        <v>17</v>
      </c>
      <c r="C1374" s="19" t="s">
        <v>18</v>
      </c>
      <c r="D1374" s="20" t="s">
        <v>19</v>
      </c>
      <c r="E1374" s="19" t="s">
        <v>27</v>
      </c>
    </row>
    <row r="1375" spans="1:5" x14ac:dyDescent="0.25">
      <c r="A1375" s="18" t="str">
        <f>HYPERLINK("https://www.3gpp.org/DynaReport/36101.htm","36.101")</f>
        <v>36.101</v>
      </c>
      <c r="B1375" s="19" t="s">
        <v>62</v>
      </c>
      <c r="C1375" s="19" t="s">
        <v>83</v>
      </c>
      <c r="D1375" s="20" t="s">
        <v>104</v>
      </c>
      <c r="E1375" s="19" t="s">
        <v>74</v>
      </c>
    </row>
    <row r="1376" spans="1:5" x14ac:dyDescent="0.25">
      <c r="A1376" s="18" t="str">
        <f>HYPERLINK("https://www.3gpp.org/DynaReport/36101.htm","36.101")</f>
        <v>36.101</v>
      </c>
      <c r="B1376" s="19" t="s">
        <v>38</v>
      </c>
      <c r="C1376" s="19" t="s">
        <v>100</v>
      </c>
      <c r="D1376" s="20" t="s">
        <v>104</v>
      </c>
      <c r="E1376" s="19" t="s">
        <v>74</v>
      </c>
    </row>
    <row r="1377" spans="1:5" x14ac:dyDescent="0.25">
      <c r="A1377" s="18" t="str">
        <f>HYPERLINK("https://www.3gpp.org/DynaReport/36101.htm","36.101")</f>
        <v>36.101</v>
      </c>
      <c r="B1377" s="19" t="s">
        <v>40</v>
      </c>
      <c r="C1377" s="19" t="s">
        <v>50</v>
      </c>
      <c r="D1377" s="20" t="s">
        <v>104</v>
      </c>
      <c r="E1377" s="19" t="s">
        <v>74</v>
      </c>
    </row>
    <row r="1378" spans="1:5" x14ac:dyDescent="0.25">
      <c r="A1378" s="18" t="str">
        <f>HYPERLINK("https://www.3gpp.org/DynaReport/36101.htm","36.101")</f>
        <v>36.101</v>
      </c>
      <c r="B1378" s="19" t="s">
        <v>17</v>
      </c>
      <c r="C1378" s="19" t="s">
        <v>53</v>
      </c>
      <c r="D1378" s="20" t="s">
        <v>104</v>
      </c>
      <c r="E1378" s="19" t="s">
        <v>74</v>
      </c>
    </row>
    <row r="1379" spans="1:5" x14ac:dyDescent="0.25">
      <c r="A1379" s="18" t="str">
        <f>HYPERLINK("https://www.3gpp.org/DynaReport/36102.htm","36.102")</f>
        <v>36.102</v>
      </c>
      <c r="B1379" s="19" t="s">
        <v>40</v>
      </c>
      <c r="C1379" s="19" t="s">
        <v>56</v>
      </c>
      <c r="D1379" s="20" t="s">
        <v>104</v>
      </c>
      <c r="E1379" s="19" t="s">
        <v>74</v>
      </c>
    </row>
    <row r="1380" spans="1:5" x14ac:dyDescent="0.25">
      <c r="A1380" s="18" t="str">
        <f>HYPERLINK("https://www.3gpp.org/DynaReport/36102.htm","36.102")</f>
        <v>36.102</v>
      </c>
      <c r="B1380" s="19" t="s">
        <v>17</v>
      </c>
      <c r="C1380" s="19" t="s">
        <v>54</v>
      </c>
      <c r="D1380" s="20" t="s">
        <v>104</v>
      </c>
      <c r="E1380" s="19" t="s">
        <v>74</v>
      </c>
    </row>
    <row r="1381" spans="1:5" x14ac:dyDescent="0.25">
      <c r="A1381" s="18" t="str">
        <f>HYPERLINK("https://www.3gpp.org/DynaReport/36106.htm","36.106")</f>
        <v>36.106</v>
      </c>
      <c r="B1381" s="19" t="s">
        <v>17</v>
      </c>
      <c r="C1381" s="19" t="s">
        <v>18</v>
      </c>
      <c r="D1381" s="20" t="s">
        <v>19</v>
      </c>
      <c r="E1381" s="19" t="s">
        <v>74</v>
      </c>
    </row>
    <row r="1382" spans="1:5" x14ac:dyDescent="0.25">
      <c r="A1382" s="18" t="str">
        <f>HYPERLINK("https://www.3gpp.org/DynaReport/36108.htm","36.108")</f>
        <v>36.108</v>
      </c>
      <c r="B1382" s="19" t="s">
        <v>40</v>
      </c>
      <c r="C1382" s="19" t="s">
        <v>67</v>
      </c>
      <c r="D1382" s="20" t="s">
        <v>104</v>
      </c>
      <c r="E1382" s="19" t="s">
        <v>74</v>
      </c>
    </row>
    <row r="1383" spans="1:5" x14ac:dyDescent="0.25">
      <c r="A1383" s="18" t="str">
        <f>HYPERLINK("https://www.3gpp.org/DynaReport/36108.htm","36.108")</f>
        <v>36.108</v>
      </c>
      <c r="B1383" s="19" t="s">
        <v>17</v>
      </c>
      <c r="C1383" s="19" t="s">
        <v>54</v>
      </c>
      <c r="D1383" s="20" t="s">
        <v>104</v>
      </c>
      <c r="E1383" s="19" t="s">
        <v>74</v>
      </c>
    </row>
    <row r="1384" spans="1:5" x14ac:dyDescent="0.25">
      <c r="A1384" s="18" t="str">
        <f>HYPERLINK("https://www.3gpp.org/DynaReport/36111.htm","36.111")</f>
        <v>36.111</v>
      </c>
      <c r="B1384" s="19" t="s">
        <v>17</v>
      </c>
      <c r="C1384" s="19" t="s">
        <v>18</v>
      </c>
      <c r="D1384" s="20" t="s">
        <v>19</v>
      </c>
      <c r="E1384" s="19" t="s">
        <v>74</v>
      </c>
    </row>
    <row r="1385" spans="1:5" x14ac:dyDescent="0.25">
      <c r="A1385" s="18" t="str">
        <f>HYPERLINK("https://www.3gpp.org/DynaReport/36112.htm","36.112")</f>
        <v>36.112</v>
      </c>
      <c r="B1385" s="19" t="s">
        <v>17</v>
      </c>
      <c r="C1385" s="19" t="s">
        <v>18</v>
      </c>
      <c r="D1385" s="20" t="s">
        <v>19</v>
      </c>
      <c r="E1385" s="19" t="s">
        <v>74</v>
      </c>
    </row>
    <row r="1386" spans="1:5" x14ac:dyDescent="0.25">
      <c r="A1386" s="18" t="str">
        <f>HYPERLINK("https://www.3gpp.org/DynaReport/36113.htm","36.113")</f>
        <v>36.113</v>
      </c>
      <c r="B1386" s="19" t="s">
        <v>17</v>
      </c>
      <c r="C1386" s="19" t="s">
        <v>18</v>
      </c>
      <c r="D1386" s="20" t="s">
        <v>19</v>
      </c>
      <c r="E1386" s="19" t="s">
        <v>74</v>
      </c>
    </row>
    <row r="1387" spans="1:5" x14ac:dyDescent="0.25">
      <c r="A1387" s="18" t="str">
        <f>HYPERLINK("https://www.3gpp.org/DynaReport/36116.htm","36.116")</f>
        <v>36.116</v>
      </c>
      <c r="B1387" s="19" t="s">
        <v>17</v>
      </c>
      <c r="C1387" s="19" t="s">
        <v>18</v>
      </c>
      <c r="D1387" s="20" t="s">
        <v>19</v>
      </c>
      <c r="E1387" s="19" t="s">
        <v>74</v>
      </c>
    </row>
    <row r="1388" spans="1:5" x14ac:dyDescent="0.25">
      <c r="A1388" s="18" t="str">
        <f>HYPERLINK("https://www.3gpp.org/DynaReport/36117.htm","36.117")</f>
        <v>36.117</v>
      </c>
      <c r="B1388" s="19" t="s">
        <v>17</v>
      </c>
      <c r="C1388" s="19" t="s">
        <v>18</v>
      </c>
      <c r="D1388" s="20" t="s">
        <v>19</v>
      </c>
      <c r="E1388" s="19" t="s">
        <v>74</v>
      </c>
    </row>
    <row r="1389" spans="1:5" x14ac:dyDescent="0.25">
      <c r="A1389" s="18" t="str">
        <f>HYPERLINK("https://www.3gpp.org/DynaReport/36124.htm","36.124")</f>
        <v>36.124</v>
      </c>
      <c r="B1389" s="19" t="s">
        <v>17</v>
      </c>
      <c r="C1389" s="19" t="s">
        <v>18</v>
      </c>
      <c r="D1389" s="20" t="s">
        <v>19</v>
      </c>
      <c r="E1389" s="19" t="s">
        <v>74</v>
      </c>
    </row>
    <row r="1390" spans="1:5" x14ac:dyDescent="0.25">
      <c r="A1390" s="18" t="str">
        <f>HYPERLINK("https://www.3gpp.org/DynaReport/36133.htm","36.133")</f>
        <v>36.133</v>
      </c>
      <c r="B1390" s="19" t="s">
        <v>40</v>
      </c>
      <c r="C1390" s="19" t="s">
        <v>50</v>
      </c>
      <c r="D1390" s="20" t="s">
        <v>104</v>
      </c>
      <c r="E1390" s="19" t="s">
        <v>74</v>
      </c>
    </row>
    <row r="1391" spans="1:5" x14ac:dyDescent="0.25">
      <c r="A1391" s="18" t="str">
        <f>HYPERLINK("https://www.3gpp.org/DynaReport/36133.htm","36.133")</f>
        <v>36.133</v>
      </c>
      <c r="B1391" s="19" t="s">
        <v>17</v>
      </c>
      <c r="C1391" s="19" t="s">
        <v>42</v>
      </c>
      <c r="D1391" s="20" t="s">
        <v>104</v>
      </c>
      <c r="E1391" s="19" t="s">
        <v>74</v>
      </c>
    </row>
    <row r="1392" spans="1:5" x14ac:dyDescent="0.25">
      <c r="A1392" s="18" t="str">
        <f>HYPERLINK("https://www.3gpp.org/DynaReport/36143.htm","36.143")</f>
        <v>36.143</v>
      </c>
      <c r="B1392" s="19" t="s">
        <v>17</v>
      </c>
      <c r="C1392" s="19" t="s">
        <v>18</v>
      </c>
      <c r="D1392" s="20" t="s">
        <v>19</v>
      </c>
      <c r="E1392" s="19" t="s">
        <v>74</v>
      </c>
    </row>
    <row r="1393" spans="1:5" x14ac:dyDescent="0.25">
      <c r="A1393" s="18" t="str">
        <f>HYPERLINK("https://www.3gpp.org/DynaReport/36171.htm","36.171")</f>
        <v>36.171</v>
      </c>
      <c r="B1393" s="19" t="s">
        <v>17</v>
      </c>
      <c r="C1393" s="19" t="s">
        <v>54</v>
      </c>
      <c r="D1393" s="20" t="s">
        <v>104</v>
      </c>
      <c r="E1393" s="19" t="s">
        <v>74</v>
      </c>
    </row>
    <row r="1394" spans="1:5" x14ac:dyDescent="0.25">
      <c r="A1394" s="18" t="str">
        <f>HYPERLINK("https://www.3gpp.org/DynaReport/36181.htm","36.181")</f>
        <v>36.181</v>
      </c>
      <c r="B1394" s="19" t="s">
        <v>40</v>
      </c>
      <c r="C1394" s="19" t="s">
        <v>41</v>
      </c>
      <c r="D1394" s="20" t="s">
        <v>104</v>
      </c>
      <c r="E1394" s="19" t="s">
        <v>74</v>
      </c>
    </row>
    <row r="1395" spans="1:5" x14ac:dyDescent="0.25">
      <c r="A1395" s="18" t="str">
        <f>HYPERLINK("https://www.3gpp.org/DynaReport/36181.htm","36.181")</f>
        <v>36.181</v>
      </c>
      <c r="B1395" s="19" t="s">
        <v>17</v>
      </c>
      <c r="C1395" s="19" t="s">
        <v>54</v>
      </c>
      <c r="D1395" s="20" t="s">
        <v>104</v>
      </c>
      <c r="E1395" s="19" t="s">
        <v>74</v>
      </c>
    </row>
    <row r="1396" spans="1:5" x14ac:dyDescent="0.25">
      <c r="A1396" s="18" t="str">
        <f>HYPERLINK("https://www.3gpp.org/DynaReport/36201.htm","36.201")</f>
        <v>36.201</v>
      </c>
      <c r="B1396" s="19" t="s">
        <v>17</v>
      </c>
      <c r="C1396" s="19" t="s">
        <v>18</v>
      </c>
      <c r="D1396" s="20" t="s">
        <v>19</v>
      </c>
      <c r="E1396" s="19" t="s">
        <v>106</v>
      </c>
    </row>
    <row r="1397" spans="1:5" x14ac:dyDescent="0.25">
      <c r="A1397" s="18" t="str">
        <f>HYPERLINK("https://www.3gpp.org/DynaReport/36211.htm","36.211")</f>
        <v>36.211</v>
      </c>
      <c r="B1397" s="19" t="s">
        <v>17</v>
      </c>
      <c r="C1397" s="19" t="s">
        <v>54</v>
      </c>
      <c r="D1397" s="20" t="s">
        <v>104</v>
      </c>
      <c r="E1397" s="19" t="s">
        <v>106</v>
      </c>
    </row>
    <row r="1398" spans="1:5" x14ac:dyDescent="0.25">
      <c r="A1398" s="18" t="str">
        <f>HYPERLINK("https://www.3gpp.org/DynaReport/36212.htm","36.212")</f>
        <v>36.212</v>
      </c>
      <c r="B1398" s="19" t="s">
        <v>17</v>
      </c>
      <c r="C1398" s="19" t="s">
        <v>54</v>
      </c>
      <c r="D1398" s="20" t="s">
        <v>104</v>
      </c>
      <c r="E1398" s="19" t="s">
        <v>106</v>
      </c>
    </row>
    <row r="1399" spans="1:5" x14ac:dyDescent="0.25">
      <c r="A1399" s="18" t="str">
        <f>HYPERLINK("https://www.3gpp.org/DynaReport/36213.htm","36.213")</f>
        <v>36.213</v>
      </c>
      <c r="B1399" s="19" t="s">
        <v>17</v>
      </c>
      <c r="C1399" s="19" t="s">
        <v>54</v>
      </c>
      <c r="D1399" s="20" t="s">
        <v>104</v>
      </c>
      <c r="E1399" s="19" t="s">
        <v>106</v>
      </c>
    </row>
    <row r="1400" spans="1:5" x14ac:dyDescent="0.25">
      <c r="A1400" s="18" t="str">
        <f>HYPERLINK("https://www.3gpp.org/DynaReport/36214.htm","36.214")</f>
        <v>36.214</v>
      </c>
      <c r="B1400" s="19" t="s">
        <v>17</v>
      </c>
      <c r="C1400" s="19" t="s">
        <v>18</v>
      </c>
      <c r="D1400" s="20" t="s">
        <v>19</v>
      </c>
      <c r="E1400" s="19" t="s">
        <v>106</v>
      </c>
    </row>
    <row r="1401" spans="1:5" x14ac:dyDescent="0.25">
      <c r="A1401" s="18" t="str">
        <f>HYPERLINK("https://www.3gpp.org/DynaReport/36216.htm","36.216")</f>
        <v>36.216</v>
      </c>
      <c r="B1401" s="19" t="s">
        <v>17</v>
      </c>
      <c r="C1401" s="19" t="s">
        <v>18</v>
      </c>
      <c r="D1401" s="20" t="s">
        <v>19</v>
      </c>
      <c r="E1401" s="19" t="s">
        <v>106</v>
      </c>
    </row>
    <row r="1402" spans="1:5" x14ac:dyDescent="0.25">
      <c r="A1402" s="18" t="str">
        <f>HYPERLINK("https://www.3gpp.org/DynaReport/36300.htm","36.300")</f>
        <v>36.300</v>
      </c>
      <c r="B1402" s="19" t="s">
        <v>38</v>
      </c>
      <c r="C1402" s="19" t="s">
        <v>64</v>
      </c>
      <c r="D1402" s="20" t="s">
        <v>104</v>
      </c>
      <c r="E1402" s="19" t="s">
        <v>103</v>
      </c>
    </row>
    <row r="1403" spans="1:5" x14ac:dyDescent="0.25">
      <c r="A1403" s="18" t="str">
        <f>HYPERLINK("https://www.3gpp.org/DynaReport/36300.htm","36.300")</f>
        <v>36.300</v>
      </c>
      <c r="B1403" s="19" t="s">
        <v>40</v>
      </c>
      <c r="C1403" s="19" t="s">
        <v>77</v>
      </c>
      <c r="D1403" s="20" t="s">
        <v>104</v>
      </c>
      <c r="E1403" s="19" t="s">
        <v>103</v>
      </c>
    </row>
    <row r="1404" spans="1:5" x14ac:dyDescent="0.25">
      <c r="A1404" s="18" t="str">
        <f>HYPERLINK("https://www.3gpp.org/DynaReport/36300.htm","36.300")</f>
        <v>36.300</v>
      </c>
      <c r="B1404" s="19" t="s">
        <v>17</v>
      </c>
      <c r="C1404" s="19" t="s">
        <v>18</v>
      </c>
      <c r="D1404" s="20" t="s">
        <v>104</v>
      </c>
      <c r="E1404" s="19" t="s">
        <v>103</v>
      </c>
    </row>
    <row r="1405" spans="1:5" x14ac:dyDescent="0.25">
      <c r="A1405" s="18" t="str">
        <f>HYPERLINK("https://www.3gpp.org/DynaReport/36302.htm","36.302")</f>
        <v>36.302</v>
      </c>
      <c r="B1405" s="19" t="s">
        <v>17</v>
      </c>
      <c r="C1405" s="19" t="s">
        <v>18</v>
      </c>
      <c r="D1405" s="20" t="s">
        <v>19</v>
      </c>
      <c r="E1405" s="19" t="s">
        <v>103</v>
      </c>
    </row>
    <row r="1406" spans="1:5" x14ac:dyDescent="0.25">
      <c r="A1406" s="18" t="str">
        <f>HYPERLINK("https://www.3gpp.org/DynaReport/36304.htm","36.304")</f>
        <v>36.304</v>
      </c>
      <c r="B1406" s="19" t="s">
        <v>17</v>
      </c>
      <c r="C1406" s="19" t="s">
        <v>18</v>
      </c>
      <c r="D1406" s="20" t="s">
        <v>104</v>
      </c>
      <c r="E1406" s="19" t="s">
        <v>103</v>
      </c>
    </row>
    <row r="1407" spans="1:5" x14ac:dyDescent="0.25">
      <c r="A1407" s="18" t="str">
        <f>HYPERLINK("https://www.3gpp.org/DynaReport/36305.htm","36.305")</f>
        <v>36.305</v>
      </c>
      <c r="B1407" s="19" t="s">
        <v>17</v>
      </c>
      <c r="C1407" s="19" t="s">
        <v>18</v>
      </c>
      <c r="D1407" s="20" t="s">
        <v>104</v>
      </c>
      <c r="E1407" s="19" t="s">
        <v>103</v>
      </c>
    </row>
    <row r="1408" spans="1:5" x14ac:dyDescent="0.25">
      <c r="A1408" s="18" t="str">
        <f>HYPERLINK("https://www.3gpp.org/DynaReport/36306.htm","36.306")</f>
        <v>36.306</v>
      </c>
      <c r="B1408" s="19" t="s">
        <v>38</v>
      </c>
      <c r="C1408" s="19" t="s">
        <v>97</v>
      </c>
      <c r="D1408" s="20" t="s">
        <v>104</v>
      </c>
      <c r="E1408" s="19" t="s">
        <v>103</v>
      </c>
    </row>
    <row r="1409" spans="1:5" x14ac:dyDescent="0.25">
      <c r="A1409" s="18" t="str">
        <f>HYPERLINK("https://www.3gpp.org/DynaReport/36306.htm","36.306")</f>
        <v>36.306</v>
      </c>
      <c r="B1409" s="19" t="s">
        <v>40</v>
      </c>
      <c r="C1409" s="19" t="s">
        <v>77</v>
      </c>
      <c r="D1409" s="20" t="s">
        <v>104</v>
      </c>
      <c r="E1409" s="19" t="s">
        <v>103</v>
      </c>
    </row>
    <row r="1410" spans="1:5" x14ac:dyDescent="0.25">
      <c r="A1410" s="18" t="str">
        <f>HYPERLINK("https://www.3gpp.org/DynaReport/36306.htm","36.306")</f>
        <v>36.306</v>
      </c>
      <c r="B1410" s="19" t="s">
        <v>17</v>
      </c>
      <c r="C1410" s="19" t="s">
        <v>18</v>
      </c>
      <c r="D1410" s="20" t="s">
        <v>104</v>
      </c>
      <c r="E1410" s="19" t="s">
        <v>103</v>
      </c>
    </row>
    <row r="1411" spans="1:5" x14ac:dyDescent="0.25">
      <c r="A1411" s="18" t="str">
        <f>HYPERLINK("https://www.3gpp.org/DynaReport/36314.htm","36.314")</f>
        <v>36.314</v>
      </c>
      <c r="B1411" s="19" t="s">
        <v>17</v>
      </c>
      <c r="C1411" s="19" t="s">
        <v>18</v>
      </c>
      <c r="D1411" s="20" t="s">
        <v>19</v>
      </c>
      <c r="E1411" s="19" t="s">
        <v>103</v>
      </c>
    </row>
    <row r="1412" spans="1:5" x14ac:dyDescent="0.25">
      <c r="A1412" s="18" t="str">
        <f>HYPERLINK("https://www.3gpp.org/DynaReport/36321.htm","36.321")</f>
        <v>36.321</v>
      </c>
      <c r="B1412" s="19" t="s">
        <v>40</v>
      </c>
      <c r="C1412" s="19" t="s">
        <v>71</v>
      </c>
      <c r="D1412" s="20" t="s">
        <v>104</v>
      </c>
      <c r="E1412" s="19" t="s">
        <v>103</v>
      </c>
    </row>
    <row r="1413" spans="1:5" x14ac:dyDescent="0.25">
      <c r="A1413" s="18" t="str">
        <f>HYPERLINK("https://www.3gpp.org/DynaReport/36321.htm","36.321")</f>
        <v>36.321</v>
      </c>
      <c r="B1413" s="19" t="s">
        <v>17</v>
      </c>
      <c r="C1413" s="19" t="s">
        <v>18</v>
      </c>
      <c r="D1413" s="20" t="s">
        <v>104</v>
      </c>
      <c r="E1413" s="19" t="s">
        <v>103</v>
      </c>
    </row>
    <row r="1414" spans="1:5" x14ac:dyDescent="0.25">
      <c r="A1414" s="18" t="str">
        <f>HYPERLINK("https://www.3gpp.org/DynaReport/36322.htm","36.322")</f>
        <v>36.322</v>
      </c>
      <c r="B1414" s="19" t="s">
        <v>17</v>
      </c>
      <c r="C1414" s="19" t="s">
        <v>18</v>
      </c>
      <c r="D1414" s="20" t="s">
        <v>19</v>
      </c>
      <c r="E1414" s="19" t="s">
        <v>103</v>
      </c>
    </row>
    <row r="1415" spans="1:5" x14ac:dyDescent="0.25">
      <c r="A1415" s="18" t="str">
        <f>HYPERLINK("https://www.3gpp.org/DynaReport/36323.htm","36.323")</f>
        <v>36.323</v>
      </c>
      <c r="B1415" s="19" t="s">
        <v>17</v>
      </c>
      <c r="C1415" s="19" t="s">
        <v>18</v>
      </c>
      <c r="D1415" s="20" t="s">
        <v>19</v>
      </c>
      <c r="E1415" s="19" t="s">
        <v>103</v>
      </c>
    </row>
    <row r="1416" spans="1:5" x14ac:dyDescent="0.25">
      <c r="A1416" s="18" t="str">
        <f>HYPERLINK("https://www.3gpp.org/DynaReport/36331.htm","36.331")</f>
        <v>36.331</v>
      </c>
      <c r="B1416" s="19" t="s">
        <v>62</v>
      </c>
      <c r="C1416" s="19" t="s">
        <v>91</v>
      </c>
      <c r="D1416" s="20" t="s">
        <v>104</v>
      </c>
      <c r="E1416" s="19" t="s">
        <v>103</v>
      </c>
    </row>
    <row r="1417" spans="1:5" x14ac:dyDescent="0.25">
      <c r="A1417" s="18" t="str">
        <f>HYPERLINK("https://www.3gpp.org/DynaReport/36331.htm","36.331")</f>
        <v>36.331</v>
      </c>
      <c r="B1417" s="19" t="s">
        <v>38</v>
      </c>
      <c r="C1417" s="19" t="s">
        <v>93</v>
      </c>
      <c r="D1417" s="20" t="s">
        <v>104</v>
      </c>
      <c r="E1417" s="19" t="s">
        <v>103</v>
      </c>
    </row>
    <row r="1418" spans="1:5" x14ac:dyDescent="0.25">
      <c r="A1418" s="18" t="str">
        <f>HYPERLINK("https://www.3gpp.org/DynaReport/36331.htm","36.331")</f>
        <v>36.331</v>
      </c>
      <c r="B1418" s="19" t="s">
        <v>40</v>
      </c>
      <c r="C1418" s="19" t="s">
        <v>41</v>
      </c>
      <c r="D1418" s="20" t="s">
        <v>104</v>
      </c>
      <c r="E1418" s="19" t="s">
        <v>103</v>
      </c>
    </row>
    <row r="1419" spans="1:5" x14ac:dyDescent="0.25">
      <c r="A1419" s="18" t="str">
        <f>HYPERLINK("https://www.3gpp.org/DynaReport/36331.htm","36.331")</f>
        <v>36.331</v>
      </c>
      <c r="B1419" s="19" t="s">
        <v>17</v>
      </c>
      <c r="C1419" s="19" t="s">
        <v>18</v>
      </c>
      <c r="D1419" s="20" t="s">
        <v>104</v>
      </c>
      <c r="E1419" s="19" t="s">
        <v>103</v>
      </c>
    </row>
    <row r="1420" spans="1:5" x14ac:dyDescent="0.25">
      <c r="A1420" s="18" t="str">
        <f>HYPERLINK("https://www.3gpp.org/DynaReport/36355.htm","36.355")</f>
        <v>36.355</v>
      </c>
      <c r="B1420" s="19" t="s">
        <v>17</v>
      </c>
      <c r="C1420" s="19" t="s">
        <v>18</v>
      </c>
      <c r="D1420" s="20" t="s">
        <v>19</v>
      </c>
      <c r="E1420" s="19" t="s">
        <v>103</v>
      </c>
    </row>
    <row r="1421" spans="1:5" x14ac:dyDescent="0.25">
      <c r="A1421" s="18" t="str">
        <f>HYPERLINK("https://www.3gpp.org/DynaReport/36360.htm","36.360")</f>
        <v>36.360</v>
      </c>
      <c r="B1421" s="19" t="s">
        <v>17</v>
      </c>
      <c r="C1421" s="19" t="s">
        <v>18</v>
      </c>
      <c r="D1421" s="20" t="s">
        <v>19</v>
      </c>
      <c r="E1421" s="19" t="s">
        <v>103</v>
      </c>
    </row>
    <row r="1422" spans="1:5" x14ac:dyDescent="0.25">
      <c r="A1422" s="18" t="str">
        <f>HYPERLINK("https://www.3gpp.org/DynaReport/36361.htm","36.361")</f>
        <v>36.361</v>
      </c>
      <c r="B1422" s="19" t="s">
        <v>17</v>
      </c>
      <c r="C1422" s="19" t="s">
        <v>18</v>
      </c>
      <c r="D1422" s="20" t="s">
        <v>19</v>
      </c>
      <c r="E1422" s="19" t="s">
        <v>103</v>
      </c>
    </row>
    <row r="1423" spans="1:5" x14ac:dyDescent="0.25">
      <c r="A1423" s="18" t="str">
        <f>HYPERLINK("https://www.3gpp.org/DynaReport/36401.htm","36.401")</f>
        <v>36.401</v>
      </c>
      <c r="B1423" s="19" t="s">
        <v>17</v>
      </c>
      <c r="C1423" s="19" t="s">
        <v>18</v>
      </c>
      <c r="D1423" s="20" t="s">
        <v>19</v>
      </c>
      <c r="E1423" s="19" t="s">
        <v>76</v>
      </c>
    </row>
    <row r="1424" spans="1:5" x14ac:dyDescent="0.25">
      <c r="A1424" s="18" t="str">
        <f>HYPERLINK("https://www.3gpp.org/DynaReport/36410.htm","36.410")</f>
        <v>36.410</v>
      </c>
      <c r="B1424" s="19" t="s">
        <v>17</v>
      </c>
      <c r="C1424" s="19" t="s">
        <v>18</v>
      </c>
      <c r="D1424" s="20" t="s">
        <v>104</v>
      </c>
      <c r="E1424" s="19" t="s">
        <v>76</v>
      </c>
    </row>
    <row r="1425" spans="1:5" x14ac:dyDescent="0.25">
      <c r="A1425" s="18" t="str">
        <f>HYPERLINK("https://www.3gpp.org/DynaReport/36411.htm","36.411")</f>
        <v>36.411</v>
      </c>
      <c r="B1425" s="19" t="s">
        <v>17</v>
      </c>
      <c r="C1425" s="19" t="s">
        <v>18</v>
      </c>
      <c r="D1425" s="20" t="s">
        <v>19</v>
      </c>
      <c r="E1425" s="19" t="s">
        <v>76</v>
      </c>
    </row>
    <row r="1426" spans="1:5" x14ac:dyDescent="0.25">
      <c r="A1426" s="18" t="str">
        <f>HYPERLINK("https://www.3gpp.org/DynaReport/36412.htm","36.412")</f>
        <v>36.412</v>
      </c>
      <c r="B1426" s="19" t="s">
        <v>17</v>
      </c>
      <c r="C1426" s="19" t="s">
        <v>18</v>
      </c>
      <c r="D1426" s="20" t="s">
        <v>19</v>
      </c>
      <c r="E1426" s="19" t="s">
        <v>76</v>
      </c>
    </row>
    <row r="1427" spans="1:5" x14ac:dyDescent="0.25">
      <c r="A1427" s="18" t="str">
        <f>HYPERLINK("https://www.3gpp.org/DynaReport/36413.htm","36.413")</f>
        <v>36.413</v>
      </c>
      <c r="B1427" s="19" t="s">
        <v>40</v>
      </c>
      <c r="C1427" s="19" t="s">
        <v>51</v>
      </c>
      <c r="D1427" s="20" t="s">
        <v>104</v>
      </c>
      <c r="E1427" s="19" t="s">
        <v>76</v>
      </c>
    </row>
    <row r="1428" spans="1:5" x14ac:dyDescent="0.25">
      <c r="A1428" s="18" t="str">
        <f>HYPERLINK("https://www.3gpp.org/DynaReport/36413.htm","36.413")</f>
        <v>36.413</v>
      </c>
      <c r="B1428" s="19" t="s">
        <v>17</v>
      </c>
      <c r="C1428" s="19" t="s">
        <v>18</v>
      </c>
      <c r="D1428" s="20" t="s">
        <v>104</v>
      </c>
      <c r="E1428" s="19" t="s">
        <v>76</v>
      </c>
    </row>
    <row r="1429" spans="1:5" x14ac:dyDescent="0.25">
      <c r="A1429" s="18" t="str">
        <f>HYPERLINK("https://www.3gpp.org/DynaReport/36414.htm","36.414")</f>
        <v>36.414</v>
      </c>
      <c r="B1429" s="19" t="s">
        <v>17</v>
      </c>
      <c r="C1429" s="19" t="s">
        <v>18</v>
      </c>
      <c r="D1429" s="20" t="s">
        <v>19</v>
      </c>
      <c r="E1429" s="19" t="s">
        <v>76</v>
      </c>
    </row>
    <row r="1430" spans="1:5" x14ac:dyDescent="0.25">
      <c r="A1430" s="18" t="str">
        <f>HYPERLINK("https://www.3gpp.org/DynaReport/36420.htm","36.420")</f>
        <v>36.420</v>
      </c>
      <c r="B1430" s="19" t="s">
        <v>17</v>
      </c>
      <c r="C1430" s="19" t="s">
        <v>18</v>
      </c>
      <c r="D1430" s="20" t="s">
        <v>19</v>
      </c>
      <c r="E1430" s="19" t="s">
        <v>76</v>
      </c>
    </row>
    <row r="1431" spans="1:5" x14ac:dyDescent="0.25">
      <c r="A1431" s="18" t="str">
        <f>HYPERLINK("https://www.3gpp.org/DynaReport/36421.htm","36.421")</f>
        <v>36.421</v>
      </c>
      <c r="B1431" s="19" t="s">
        <v>17</v>
      </c>
      <c r="C1431" s="19" t="s">
        <v>18</v>
      </c>
      <c r="D1431" s="20" t="s">
        <v>19</v>
      </c>
      <c r="E1431" s="19" t="s">
        <v>76</v>
      </c>
    </row>
    <row r="1432" spans="1:5" x14ac:dyDescent="0.25">
      <c r="A1432" s="18" t="str">
        <f>HYPERLINK("https://www.3gpp.org/DynaReport/36422.htm","36.422")</f>
        <v>36.422</v>
      </c>
      <c r="B1432" s="19" t="s">
        <v>17</v>
      </c>
      <c r="C1432" s="19" t="s">
        <v>18</v>
      </c>
      <c r="D1432" s="20" t="s">
        <v>19</v>
      </c>
      <c r="E1432" s="19" t="s">
        <v>76</v>
      </c>
    </row>
    <row r="1433" spans="1:5" x14ac:dyDescent="0.25">
      <c r="A1433" s="18" t="str">
        <f>HYPERLINK("https://www.3gpp.org/DynaReport/36423.htm","36.423")</f>
        <v>36.423</v>
      </c>
      <c r="B1433" s="19" t="s">
        <v>17</v>
      </c>
      <c r="C1433" s="19" t="s">
        <v>18</v>
      </c>
      <c r="D1433" s="20" t="s">
        <v>104</v>
      </c>
      <c r="E1433" s="19" t="s">
        <v>76</v>
      </c>
    </row>
    <row r="1434" spans="1:5" x14ac:dyDescent="0.25">
      <c r="A1434" s="18" t="str">
        <f>HYPERLINK("https://www.3gpp.org/DynaReport/36424.htm","36.424")</f>
        <v>36.424</v>
      </c>
      <c r="B1434" s="19" t="s">
        <v>17</v>
      </c>
      <c r="C1434" s="19" t="s">
        <v>18</v>
      </c>
      <c r="D1434" s="20" t="s">
        <v>19</v>
      </c>
      <c r="E1434" s="19" t="s">
        <v>76</v>
      </c>
    </row>
    <row r="1435" spans="1:5" x14ac:dyDescent="0.25">
      <c r="A1435" s="18" t="str">
        <f>HYPERLINK("https://www.3gpp.org/DynaReport/36425.htm","36.425")</f>
        <v>36.425</v>
      </c>
      <c r="B1435" s="19" t="s">
        <v>17</v>
      </c>
      <c r="C1435" s="19" t="s">
        <v>18</v>
      </c>
      <c r="D1435" s="20" t="s">
        <v>19</v>
      </c>
      <c r="E1435" s="19" t="s">
        <v>76</v>
      </c>
    </row>
    <row r="1436" spans="1:5" x14ac:dyDescent="0.25">
      <c r="A1436" s="18" t="str">
        <f>HYPERLINK("https://www.3gpp.org/DynaReport/36440.htm","36.440")</f>
        <v>36.440</v>
      </c>
      <c r="B1436" s="19" t="s">
        <v>17</v>
      </c>
      <c r="C1436" s="19" t="s">
        <v>18</v>
      </c>
      <c r="D1436" s="20" t="s">
        <v>19</v>
      </c>
      <c r="E1436" s="19" t="s">
        <v>76</v>
      </c>
    </row>
    <row r="1437" spans="1:5" x14ac:dyDescent="0.25">
      <c r="A1437" s="18" t="str">
        <f>HYPERLINK("https://www.3gpp.org/DynaReport/36441.htm","36.441")</f>
        <v>36.441</v>
      </c>
      <c r="B1437" s="19" t="s">
        <v>17</v>
      </c>
      <c r="C1437" s="19" t="s">
        <v>18</v>
      </c>
      <c r="D1437" s="20" t="s">
        <v>19</v>
      </c>
      <c r="E1437" s="19" t="s">
        <v>76</v>
      </c>
    </row>
    <row r="1438" spans="1:5" x14ac:dyDescent="0.25">
      <c r="A1438" s="18" t="str">
        <f>HYPERLINK("https://www.3gpp.org/DynaReport/36442.htm","36.442")</f>
        <v>36.442</v>
      </c>
      <c r="B1438" s="19" t="s">
        <v>17</v>
      </c>
      <c r="C1438" s="19" t="s">
        <v>18</v>
      </c>
      <c r="D1438" s="20" t="s">
        <v>19</v>
      </c>
      <c r="E1438" s="19" t="s">
        <v>76</v>
      </c>
    </row>
    <row r="1439" spans="1:5" x14ac:dyDescent="0.25">
      <c r="A1439" s="18" t="str">
        <f>HYPERLINK("https://www.3gpp.org/DynaReport/36443.htm","36.443")</f>
        <v>36.443</v>
      </c>
      <c r="B1439" s="19" t="s">
        <v>17</v>
      </c>
      <c r="C1439" s="19" t="s">
        <v>18</v>
      </c>
      <c r="D1439" s="20" t="s">
        <v>104</v>
      </c>
      <c r="E1439" s="19" t="s">
        <v>76</v>
      </c>
    </row>
    <row r="1440" spans="1:5" x14ac:dyDescent="0.25">
      <c r="A1440" s="18" t="str">
        <f>HYPERLINK("https://www.3gpp.org/DynaReport/36444.htm","36.444")</f>
        <v>36.444</v>
      </c>
      <c r="B1440" s="19" t="s">
        <v>17</v>
      </c>
      <c r="C1440" s="19" t="s">
        <v>18</v>
      </c>
      <c r="D1440" s="20" t="s">
        <v>19</v>
      </c>
      <c r="E1440" s="19" t="s">
        <v>76</v>
      </c>
    </row>
    <row r="1441" spans="1:5" x14ac:dyDescent="0.25">
      <c r="A1441" s="18" t="str">
        <f>HYPERLINK("https://www.3gpp.org/DynaReport/36445.htm","36.445")</f>
        <v>36.445</v>
      </c>
      <c r="B1441" s="19" t="s">
        <v>17</v>
      </c>
      <c r="C1441" s="19" t="s">
        <v>18</v>
      </c>
      <c r="D1441" s="20" t="s">
        <v>19</v>
      </c>
      <c r="E1441" s="19" t="s">
        <v>76</v>
      </c>
    </row>
    <row r="1442" spans="1:5" x14ac:dyDescent="0.25">
      <c r="A1442" s="18" t="str">
        <f>HYPERLINK("https://www.3gpp.org/DynaReport/36455.htm","36.455")</f>
        <v>36.455</v>
      </c>
      <c r="B1442" s="19" t="s">
        <v>17</v>
      </c>
      <c r="C1442" s="19" t="s">
        <v>18</v>
      </c>
      <c r="D1442" s="20" t="s">
        <v>19</v>
      </c>
      <c r="E1442" s="19" t="s">
        <v>76</v>
      </c>
    </row>
    <row r="1443" spans="1:5" x14ac:dyDescent="0.25">
      <c r="A1443" s="18" t="str">
        <f>HYPERLINK("https://www.3gpp.org/DynaReport/36456.htm","36.456")</f>
        <v>36.456</v>
      </c>
      <c r="B1443" s="19" t="s">
        <v>17</v>
      </c>
      <c r="C1443" s="19" t="s">
        <v>18</v>
      </c>
      <c r="D1443" s="20" t="s">
        <v>19</v>
      </c>
      <c r="E1443" s="19" t="s">
        <v>76</v>
      </c>
    </row>
    <row r="1444" spans="1:5" x14ac:dyDescent="0.25">
      <c r="A1444" s="18" t="str">
        <f>HYPERLINK("https://www.3gpp.org/DynaReport/36457.htm","36.457")</f>
        <v>36.457</v>
      </c>
      <c r="B1444" s="19" t="s">
        <v>17</v>
      </c>
      <c r="C1444" s="19" t="s">
        <v>18</v>
      </c>
      <c r="D1444" s="20" t="s">
        <v>19</v>
      </c>
      <c r="E1444" s="19" t="s">
        <v>76</v>
      </c>
    </row>
    <row r="1445" spans="1:5" x14ac:dyDescent="0.25">
      <c r="A1445" s="18" t="str">
        <f>HYPERLINK("https://www.3gpp.org/DynaReport/36458.htm","36.458")</f>
        <v>36.458</v>
      </c>
      <c r="B1445" s="19" t="s">
        <v>17</v>
      </c>
      <c r="C1445" s="19" t="s">
        <v>18</v>
      </c>
      <c r="D1445" s="20" t="s">
        <v>19</v>
      </c>
      <c r="E1445" s="19" t="s">
        <v>76</v>
      </c>
    </row>
    <row r="1446" spans="1:5" x14ac:dyDescent="0.25">
      <c r="A1446" s="18" t="str">
        <f>HYPERLINK("https://www.3gpp.org/DynaReport/36459.htm","36.459")</f>
        <v>36.459</v>
      </c>
      <c r="B1446" s="19" t="s">
        <v>17</v>
      </c>
      <c r="C1446" s="19" t="s">
        <v>18</v>
      </c>
      <c r="D1446" s="20" t="s">
        <v>19</v>
      </c>
      <c r="E1446" s="19" t="s">
        <v>76</v>
      </c>
    </row>
    <row r="1447" spans="1:5" x14ac:dyDescent="0.25">
      <c r="A1447" s="18" t="str">
        <f>HYPERLINK("https://www.3gpp.org/DynaReport/36461.htm","36.461")</f>
        <v>36.461</v>
      </c>
      <c r="B1447" s="19" t="s">
        <v>17</v>
      </c>
      <c r="C1447" s="19" t="s">
        <v>18</v>
      </c>
      <c r="D1447" s="20" t="s">
        <v>19</v>
      </c>
      <c r="E1447" s="19" t="s">
        <v>76</v>
      </c>
    </row>
    <row r="1448" spans="1:5" x14ac:dyDescent="0.25">
      <c r="A1448" s="18" t="str">
        <f>HYPERLINK("https://www.3gpp.org/DynaReport/36462.htm","36.462")</f>
        <v>36.462</v>
      </c>
      <c r="B1448" s="19" t="s">
        <v>17</v>
      </c>
      <c r="C1448" s="19" t="s">
        <v>18</v>
      </c>
      <c r="D1448" s="20" t="s">
        <v>19</v>
      </c>
      <c r="E1448" s="19" t="s">
        <v>76</v>
      </c>
    </row>
    <row r="1449" spans="1:5" x14ac:dyDescent="0.25">
      <c r="A1449" s="18" t="str">
        <f>HYPERLINK("https://www.3gpp.org/DynaReport/36463.htm","36.463")</f>
        <v>36.463</v>
      </c>
      <c r="B1449" s="19" t="s">
        <v>17</v>
      </c>
      <c r="C1449" s="19" t="s">
        <v>18</v>
      </c>
      <c r="D1449" s="20" t="s">
        <v>19</v>
      </c>
      <c r="E1449" s="19" t="s">
        <v>76</v>
      </c>
    </row>
    <row r="1450" spans="1:5" x14ac:dyDescent="0.25">
      <c r="A1450" s="18" t="str">
        <f>HYPERLINK("https://www.3gpp.org/DynaReport/36464.htm","36.464")</f>
        <v>36.464</v>
      </c>
      <c r="B1450" s="19" t="s">
        <v>17</v>
      </c>
      <c r="C1450" s="19" t="s">
        <v>18</v>
      </c>
      <c r="D1450" s="20" t="s">
        <v>19</v>
      </c>
      <c r="E1450" s="19" t="s">
        <v>76</v>
      </c>
    </row>
    <row r="1451" spans="1:5" x14ac:dyDescent="0.25">
      <c r="A1451" s="18" t="str">
        <f>HYPERLINK("https://www.3gpp.org/DynaReport/36465.htm","36.465")</f>
        <v>36.465</v>
      </c>
      <c r="B1451" s="19" t="s">
        <v>17</v>
      </c>
      <c r="C1451" s="19" t="s">
        <v>18</v>
      </c>
      <c r="D1451" s="20" t="s">
        <v>19</v>
      </c>
      <c r="E1451" s="19" t="s">
        <v>76</v>
      </c>
    </row>
    <row r="1452" spans="1:5" x14ac:dyDescent="0.25">
      <c r="A1452" s="18" t="str">
        <f>HYPERLINK("https://www.3gpp.org/DynaReport/36508.htm","36.508")</f>
        <v>36.508</v>
      </c>
      <c r="B1452" s="19" t="s">
        <v>40</v>
      </c>
      <c r="C1452" s="19" t="s">
        <v>56</v>
      </c>
      <c r="D1452" s="20" t="s">
        <v>104</v>
      </c>
      <c r="E1452" s="19" t="s">
        <v>105</v>
      </c>
    </row>
    <row r="1453" spans="1:5" x14ac:dyDescent="0.25">
      <c r="A1453" s="18" t="str">
        <f>HYPERLINK("https://www.3gpp.org/DynaReport/36521-1.htm","36.521-1")</f>
        <v>36.521-1</v>
      </c>
      <c r="B1453" s="19" t="s">
        <v>40</v>
      </c>
      <c r="C1453" s="19" t="s">
        <v>56</v>
      </c>
      <c r="D1453" s="20" t="s">
        <v>104</v>
      </c>
      <c r="E1453" s="19" t="s">
        <v>105</v>
      </c>
    </row>
    <row r="1454" spans="1:5" x14ac:dyDescent="0.25">
      <c r="A1454" s="18" t="str">
        <f>HYPERLINK("https://www.3gpp.org/DynaReport/36521-2.htm","36.521-2")</f>
        <v>36.521-2</v>
      </c>
      <c r="B1454" s="19" t="s">
        <v>40</v>
      </c>
      <c r="C1454" s="19" t="s">
        <v>56</v>
      </c>
      <c r="D1454" s="20" t="s">
        <v>104</v>
      </c>
      <c r="E1454" s="19" t="s">
        <v>105</v>
      </c>
    </row>
    <row r="1455" spans="1:5" x14ac:dyDescent="0.25">
      <c r="A1455" s="18" t="str">
        <f>HYPERLINK("https://www.3gpp.org/DynaReport/36521-3.htm","36.521-3")</f>
        <v>36.521-3</v>
      </c>
      <c r="B1455" s="19" t="s">
        <v>40</v>
      </c>
      <c r="C1455" s="19" t="s">
        <v>56</v>
      </c>
      <c r="D1455" s="20" t="s">
        <v>104</v>
      </c>
      <c r="E1455" s="19" t="s">
        <v>105</v>
      </c>
    </row>
    <row r="1456" spans="1:5" x14ac:dyDescent="0.25">
      <c r="A1456" s="18" t="str">
        <f>HYPERLINK("https://www.3gpp.org/DynaReport/36521-4.htm","36.521-4")</f>
        <v>36.521-4</v>
      </c>
      <c r="B1456" s="19" t="s">
        <v>40</v>
      </c>
      <c r="C1456" s="19" t="s">
        <v>41</v>
      </c>
      <c r="D1456" s="20" t="s">
        <v>104</v>
      </c>
      <c r="E1456" s="19" t="s">
        <v>105</v>
      </c>
    </row>
    <row r="1457" spans="1:5" x14ac:dyDescent="0.25">
      <c r="A1457" s="18" t="str">
        <f>HYPERLINK("https://www.3gpp.org/DynaReport/36523-1.htm","36.523-1")</f>
        <v>36.523-1</v>
      </c>
      <c r="B1457" s="19" t="s">
        <v>40</v>
      </c>
      <c r="C1457" s="19" t="s">
        <v>56</v>
      </c>
      <c r="D1457" s="20" t="s">
        <v>104</v>
      </c>
      <c r="E1457" s="19" t="s">
        <v>105</v>
      </c>
    </row>
    <row r="1458" spans="1:5" x14ac:dyDescent="0.25">
      <c r="A1458" s="18" t="str">
        <f>HYPERLINK("https://www.3gpp.org/DynaReport/36523-1.htm","36.523-1")</f>
        <v>36.523-1</v>
      </c>
      <c r="B1458" s="19" t="s">
        <v>17</v>
      </c>
      <c r="C1458" s="19" t="s">
        <v>18</v>
      </c>
      <c r="D1458" s="20" t="s">
        <v>104</v>
      </c>
      <c r="E1458" s="19" t="s">
        <v>105</v>
      </c>
    </row>
    <row r="1459" spans="1:5" x14ac:dyDescent="0.25">
      <c r="A1459" s="18" t="str">
        <f>HYPERLINK("https://www.3gpp.org/DynaReport/36523-2.htm","36.523-2")</f>
        <v>36.523-2</v>
      </c>
      <c r="B1459" s="19" t="s">
        <v>40</v>
      </c>
      <c r="C1459" s="19" t="s">
        <v>56</v>
      </c>
      <c r="D1459" s="20" t="s">
        <v>104</v>
      </c>
      <c r="E1459" s="19" t="s">
        <v>105</v>
      </c>
    </row>
    <row r="1460" spans="1:5" x14ac:dyDescent="0.25">
      <c r="A1460" s="18" t="str">
        <f>HYPERLINK("https://www.3gpp.org/DynaReport/36523-2.htm","36.523-2")</f>
        <v>36.523-2</v>
      </c>
      <c r="B1460" s="19" t="s">
        <v>17</v>
      </c>
      <c r="C1460" s="19" t="s">
        <v>18</v>
      </c>
      <c r="D1460" s="20" t="s">
        <v>104</v>
      </c>
      <c r="E1460" s="19" t="s">
        <v>105</v>
      </c>
    </row>
    <row r="1461" spans="1:5" x14ac:dyDescent="0.25">
      <c r="A1461" s="18" t="str">
        <f>HYPERLINK("https://www.3gpp.org/DynaReport/36523-3.htm","36.523-3")</f>
        <v>36.523-3</v>
      </c>
      <c r="B1461" s="19" t="s">
        <v>40</v>
      </c>
      <c r="C1461" s="19" t="s">
        <v>67</v>
      </c>
      <c r="D1461" s="20" t="s">
        <v>104</v>
      </c>
      <c r="E1461" s="19" t="s">
        <v>105</v>
      </c>
    </row>
    <row r="1462" spans="1:5" x14ac:dyDescent="0.25">
      <c r="A1462" s="18" t="str">
        <f>HYPERLINK("https://www.3gpp.org/DynaReport/36764.htm","36.764")</f>
        <v>36.764</v>
      </c>
      <c r="B1462" s="19" t="s">
        <v>40</v>
      </c>
      <c r="C1462" s="19" t="s">
        <v>51</v>
      </c>
      <c r="D1462" s="20" t="s">
        <v>104</v>
      </c>
      <c r="E1462" s="19" t="s">
        <v>74</v>
      </c>
    </row>
    <row r="1463" spans="1:5" x14ac:dyDescent="0.25">
      <c r="A1463" s="18" t="str">
        <f>HYPERLINK("https://www.3gpp.org/DynaReport/36764.htm","36.764")</f>
        <v>36.764</v>
      </c>
      <c r="B1463" s="19" t="s">
        <v>17</v>
      </c>
      <c r="C1463" s="19" t="s">
        <v>54</v>
      </c>
      <c r="D1463" s="20" t="s">
        <v>104</v>
      </c>
      <c r="E1463" s="19" t="s">
        <v>74</v>
      </c>
    </row>
    <row r="1464" spans="1:5" x14ac:dyDescent="0.25">
      <c r="A1464" s="18" t="str">
        <f>HYPERLINK("https://www.3gpp.org/DynaReport/36905.htm","36.905")</f>
        <v>36.905</v>
      </c>
      <c r="B1464" s="19" t="s">
        <v>40</v>
      </c>
      <c r="C1464" s="19" t="s">
        <v>67</v>
      </c>
      <c r="D1464" s="20" t="s">
        <v>104</v>
      </c>
      <c r="E1464" s="19" t="s">
        <v>105</v>
      </c>
    </row>
    <row r="1465" spans="1:5" x14ac:dyDescent="0.25">
      <c r="A1465" s="18" t="str">
        <f>HYPERLINK("https://www.3gpp.org/DynaReport/36912.htm","36.912")</f>
        <v>36.912</v>
      </c>
      <c r="B1465" s="19" t="s">
        <v>17</v>
      </c>
      <c r="C1465" s="19" t="s">
        <v>18</v>
      </c>
      <c r="D1465" s="20" t="s">
        <v>19</v>
      </c>
      <c r="E1465" s="19" t="s">
        <v>106</v>
      </c>
    </row>
    <row r="1466" spans="1:5" x14ac:dyDescent="0.25">
      <c r="A1466" s="18" t="str">
        <f>HYPERLINK("https://www.3gpp.org/DynaReport/36913.htm","36.913")</f>
        <v>36.913</v>
      </c>
      <c r="B1466" s="19" t="s">
        <v>17</v>
      </c>
      <c r="C1466" s="19" t="s">
        <v>18</v>
      </c>
      <c r="D1466" s="20" t="s">
        <v>19</v>
      </c>
      <c r="E1466" s="19" t="s">
        <v>75</v>
      </c>
    </row>
    <row r="1467" spans="1:5" x14ac:dyDescent="0.25">
      <c r="A1467" s="18" t="str">
        <f>HYPERLINK("https://www.3gpp.org/DynaReport/36921.htm","36.921")</f>
        <v>36.921</v>
      </c>
      <c r="B1467" s="19" t="s">
        <v>17</v>
      </c>
      <c r="C1467" s="19" t="s">
        <v>18</v>
      </c>
      <c r="D1467" s="20" t="s">
        <v>19</v>
      </c>
      <c r="E1467" s="19" t="s">
        <v>74</v>
      </c>
    </row>
    <row r="1468" spans="1:5" x14ac:dyDescent="0.25">
      <c r="A1468" s="18" t="str">
        <f>HYPERLINK("https://www.3gpp.org/DynaReport/36922.htm","36.922")</f>
        <v>36.922</v>
      </c>
      <c r="B1468" s="19" t="s">
        <v>17</v>
      </c>
      <c r="C1468" s="19" t="s">
        <v>18</v>
      </c>
      <c r="D1468" s="20" t="s">
        <v>19</v>
      </c>
      <c r="E1468" s="19" t="s">
        <v>74</v>
      </c>
    </row>
    <row r="1469" spans="1:5" x14ac:dyDescent="0.25">
      <c r="A1469" s="18" t="str">
        <f>HYPERLINK("https://www.3gpp.org/DynaReport/36927.htm","36.927")</f>
        <v>36.927</v>
      </c>
      <c r="B1469" s="19" t="s">
        <v>17</v>
      </c>
      <c r="C1469" s="19" t="s">
        <v>18</v>
      </c>
      <c r="D1469" s="20" t="s">
        <v>19</v>
      </c>
      <c r="E1469" s="19" t="s">
        <v>76</v>
      </c>
    </row>
    <row r="1470" spans="1:5" x14ac:dyDescent="0.25">
      <c r="A1470" s="18" t="str">
        <f>HYPERLINK("https://www.3gpp.org/DynaReport/36931.htm","36.931")</f>
        <v>36.931</v>
      </c>
      <c r="B1470" s="19" t="s">
        <v>17</v>
      </c>
      <c r="C1470" s="19" t="s">
        <v>18</v>
      </c>
      <c r="D1470" s="20" t="s">
        <v>19</v>
      </c>
      <c r="E1470" s="19" t="s">
        <v>74</v>
      </c>
    </row>
    <row r="1471" spans="1:5" x14ac:dyDescent="0.25">
      <c r="A1471" s="18" t="str">
        <f>HYPERLINK("https://www.3gpp.org/DynaReport/36932.htm","36.932")</f>
        <v>36.932</v>
      </c>
      <c r="B1471" s="19" t="s">
        <v>17</v>
      </c>
      <c r="C1471" s="19" t="s">
        <v>18</v>
      </c>
      <c r="D1471" s="20" t="s">
        <v>19</v>
      </c>
      <c r="E1471" s="19" t="s">
        <v>75</v>
      </c>
    </row>
    <row r="1472" spans="1:5" x14ac:dyDescent="0.25">
      <c r="A1472" s="18" t="str">
        <f>HYPERLINK("https://www.3gpp.org/DynaReport/36933.htm","36.933")</f>
        <v>36.933</v>
      </c>
      <c r="B1472" s="19" t="s">
        <v>17</v>
      </c>
      <c r="C1472" s="19" t="s">
        <v>18</v>
      </c>
      <c r="D1472" s="20" t="s">
        <v>19</v>
      </c>
      <c r="E1472" s="19" t="s">
        <v>76</v>
      </c>
    </row>
    <row r="1473" spans="1:5" x14ac:dyDescent="0.25">
      <c r="A1473" s="18" t="str">
        <f>HYPERLINK("https://www.3gpp.org/DynaReport/36942.htm","36.942")</f>
        <v>36.942</v>
      </c>
      <c r="B1473" s="19" t="s">
        <v>17</v>
      </c>
      <c r="C1473" s="19" t="s">
        <v>18</v>
      </c>
      <c r="D1473" s="20" t="s">
        <v>19</v>
      </c>
      <c r="E1473" s="19" t="s">
        <v>74</v>
      </c>
    </row>
    <row r="1474" spans="1:5" x14ac:dyDescent="0.25">
      <c r="A1474" s="18" t="str">
        <f>HYPERLINK("https://www.3gpp.org/DynaReport/36976.htm","36.976")</f>
        <v>36.976</v>
      </c>
      <c r="B1474" s="19" t="s">
        <v>17</v>
      </c>
      <c r="C1474" s="19" t="s">
        <v>18</v>
      </c>
      <c r="D1474" s="20" t="s">
        <v>19</v>
      </c>
      <c r="E1474" s="19" t="s">
        <v>106</v>
      </c>
    </row>
    <row r="1475" spans="1:5" x14ac:dyDescent="0.25">
      <c r="A1475" s="18" t="str">
        <f>HYPERLINK("https://www.3gpp.org/DynaReport/37104.htm","37.104")</f>
        <v>37.104</v>
      </c>
      <c r="B1475" s="19" t="s">
        <v>17</v>
      </c>
      <c r="C1475" s="19" t="s">
        <v>54</v>
      </c>
      <c r="D1475" s="20" t="s">
        <v>104</v>
      </c>
      <c r="E1475" s="19" t="s">
        <v>74</v>
      </c>
    </row>
    <row r="1476" spans="1:5" x14ac:dyDescent="0.25">
      <c r="A1476" s="18" t="str">
        <f>HYPERLINK("https://www.3gpp.org/DynaReport/37105.htm","37.105")</f>
        <v>37.105</v>
      </c>
      <c r="B1476" s="19" t="s">
        <v>60</v>
      </c>
      <c r="C1476" s="19" t="s">
        <v>107</v>
      </c>
      <c r="D1476" s="20" t="s">
        <v>104</v>
      </c>
      <c r="E1476" s="19" t="s">
        <v>74</v>
      </c>
    </row>
    <row r="1477" spans="1:5" x14ac:dyDescent="0.25">
      <c r="A1477" s="18" t="str">
        <f>HYPERLINK("https://www.3gpp.org/DynaReport/37105.htm","37.105")</f>
        <v>37.105</v>
      </c>
      <c r="B1477" s="19" t="s">
        <v>62</v>
      </c>
      <c r="C1477" s="19" t="s">
        <v>108</v>
      </c>
      <c r="D1477" s="20" t="s">
        <v>104</v>
      </c>
      <c r="E1477" s="19" t="s">
        <v>74</v>
      </c>
    </row>
    <row r="1478" spans="1:5" x14ac:dyDescent="0.25">
      <c r="A1478" s="18" t="str">
        <f>HYPERLINK("https://www.3gpp.org/DynaReport/37105.htm","37.105")</f>
        <v>37.105</v>
      </c>
      <c r="B1478" s="19" t="s">
        <v>38</v>
      </c>
      <c r="C1478" s="19" t="s">
        <v>109</v>
      </c>
      <c r="D1478" s="20" t="s">
        <v>104</v>
      </c>
      <c r="E1478" s="19" t="s">
        <v>74</v>
      </c>
    </row>
    <row r="1479" spans="1:5" x14ac:dyDescent="0.25">
      <c r="A1479" s="18" t="str">
        <f>HYPERLINK("https://www.3gpp.org/DynaReport/37105.htm","37.105")</f>
        <v>37.105</v>
      </c>
      <c r="B1479" s="19" t="s">
        <v>40</v>
      </c>
      <c r="C1479" s="19" t="s">
        <v>69</v>
      </c>
      <c r="D1479" s="20" t="s">
        <v>104</v>
      </c>
      <c r="E1479" s="19" t="s">
        <v>74</v>
      </c>
    </row>
    <row r="1480" spans="1:5" x14ac:dyDescent="0.25">
      <c r="A1480" s="18" t="str">
        <f>HYPERLINK("https://www.3gpp.org/DynaReport/37105.htm","37.105")</f>
        <v>37.105</v>
      </c>
      <c r="B1480" s="19" t="s">
        <v>17</v>
      </c>
      <c r="C1480" s="19" t="s">
        <v>54</v>
      </c>
      <c r="D1480" s="20" t="s">
        <v>104</v>
      </c>
      <c r="E1480" s="19" t="s">
        <v>74</v>
      </c>
    </row>
    <row r="1481" spans="1:5" x14ac:dyDescent="0.25">
      <c r="A1481" s="18" t="str">
        <f>HYPERLINK("https://www.3gpp.org/DynaReport/37106.htm","37.106")</f>
        <v>37.106</v>
      </c>
      <c r="B1481" s="19" t="s">
        <v>17</v>
      </c>
      <c r="C1481" s="19" t="s">
        <v>18</v>
      </c>
      <c r="D1481" s="20" t="s">
        <v>19</v>
      </c>
      <c r="E1481" s="19" t="s">
        <v>74</v>
      </c>
    </row>
    <row r="1482" spans="1:5" x14ac:dyDescent="0.25">
      <c r="A1482" s="18" t="str">
        <f>HYPERLINK("https://www.3gpp.org/DynaReport/37107.htm","37.107")</f>
        <v>37.107</v>
      </c>
      <c r="B1482" s="19" t="s">
        <v>17</v>
      </c>
      <c r="C1482" s="19" t="s">
        <v>18</v>
      </c>
      <c r="D1482" s="20" t="s">
        <v>19</v>
      </c>
      <c r="E1482" s="19" t="s">
        <v>74</v>
      </c>
    </row>
    <row r="1483" spans="1:5" x14ac:dyDescent="0.25">
      <c r="A1483" s="18" t="str">
        <f>HYPERLINK("https://www.3gpp.org/DynaReport/37113.htm","37.113")</f>
        <v>37.113</v>
      </c>
      <c r="B1483" s="19" t="s">
        <v>17</v>
      </c>
      <c r="C1483" s="19" t="s">
        <v>18</v>
      </c>
      <c r="D1483" s="20" t="s">
        <v>104</v>
      </c>
      <c r="E1483" s="19" t="s">
        <v>74</v>
      </c>
    </row>
    <row r="1484" spans="1:5" x14ac:dyDescent="0.25">
      <c r="A1484" s="18" t="str">
        <f>HYPERLINK("https://www.3gpp.org/DynaReport/37114.htm","37.114")</f>
        <v>37.114</v>
      </c>
      <c r="B1484" s="19" t="s">
        <v>17</v>
      </c>
      <c r="C1484" s="19" t="s">
        <v>18</v>
      </c>
      <c r="D1484" s="20" t="s">
        <v>19</v>
      </c>
      <c r="E1484" s="19" t="s">
        <v>74</v>
      </c>
    </row>
    <row r="1485" spans="1:5" x14ac:dyDescent="0.25">
      <c r="A1485" s="18" t="str">
        <f>HYPERLINK("https://www.3gpp.org/DynaReport/37141.htm","37.141")</f>
        <v>37.141</v>
      </c>
      <c r="B1485" s="19" t="s">
        <v>17</v>
      </c>
      <c r="C1485" s="19" t="s">
        <v>54</v>
      </c>
      <c r="D1485" s="20" t="s">
        <v>104</v>
      </c>
      <c r="E1485" s="19" t="s">
        <v>74</v>
      </c>
    </row>
    <row r="1486" spans="1:5" x14ac:dyDescent="0.25">
      <c r="A1486" s="18" t="str">
        <f>HYPERLINK("https://www.3gpp.org/DynaReport/37144.htm","37.144")</f>
        <v>37.144</v>
      </c>
      <c r="B1486" s="19" t="s">
        <v>17</v>
      </c>
      <c r="C1486" s="19" t="s">
        <v>18</v>
      </c>
      <c r="D1486" s="20" t="s">
        <v>19</v>
      </c>
      <c r="E1486" s="19" t="s">
        <v>74</v>
      </c>
    </row>
    <row r="1487" spans="1:5" x14ac:dyDescent="0.25">
      <c r="A1487" s="18" t="str">
        <f>HYPERLINK("https://www.3gpp.org/DynaReport/37145-1.htm","37.145-1")</f>
        <v>37.145-1</v>
      </c>
      <c r="B1487" s="19" t="s">
        <v>17</v>
      </c>
      <c r="C1487" s="19" t="s">
        <v>54</v>
      </c>
      <c r="D1487" s="20" t="s">
        <v>104</v>
      </c>
      <c r="E1487" s="19" t="s">
        <v>74</v>
      </c>
    </row>
    <row r="1488" spans="1:5" x14ac:dyDescent="0.25">
      <c r="A1488" s="18" t="str">
        <f>HYPERLINK("https://www.3gpp.org/DynaReport/37145-2.htm","37.145-2")</f>
        <v>37.145-2</v>
      </c>
      <c r="B1488" s="19" t="s">
        <v>17</v>
      </c>
      <c r="C1488" s="19" t="s">
        <v>42</v>
      </c>
      <c r="D1488" s="20" t="s">
        <v>104</v>
      </c>
      <c r="E1488" s="19" t="s">
        <v>74</v>
      </c>
    </row>
    <row r="1489" spans="1:5" x14ac:dyDescent="0.25">
      <c r="A1489" s="18" t="str">
        <f>HYPERLINK("https://www.3gpp.org/DynaReport/37171.htm","37.171")</f>
        <v>37.171</v>
      </c>
      <c r="B1489" s="19" t="s">
        <v>17</v>
      </c>
      <c r="C1489" s="19" t="s">
        <v>18</v>
      </c>
      <c r="D1489" s="20" t="s">
        <v>19</v>
      </c>
      <c r="E1489" s="19" t="s">
        <v>74</v>
      </c>
    </row>
    <row r="1490" spans="1:5" x14ac:dyDescent="0.25">
      <c r="A1490" s="18" t="str">
        <f>HYPERLINK("https://www.3gpp.org/DynaReport/37213.htm","37.213")</f>
        <v>37.213</v>
      </c>
      <c r="B1490" s="19" t="s">
        <v>17</v>
      </c>
      <c r="C1490" s="19" t="s">
        <v>18</v>
      </c>
      <c r="D1490" s="20" t="s">
        <v>19</v>
      </c>
      <c r="E1490" s="19" t="s">
        <v>106</v>
      </c>
    </row>
    <row r="1491" spans="1:5" x14ac:dyDescent="0.25">
      <c r="A1491" s="18" t="str">
        <f>HYPERLINK("https://www.3gpp.org/DynaReport/37320.htm","37.320")</f>
        <v>37.320</v>
      </c>
      <c r="B1491" s="19" t="s">
        <v>17</v>
      </c>
      <c r="C1491" s="19" t="s">
        <v>18</v>
      </c>
      <c r="D1491" s="20" t="s">
        <v>104</v>
      </c>
      <c r="E1491" s="19" t="s">
        <v>103</v>
      </c>
    </row>
    <row r="1492" spans="1:5" x14ac:dyDescent="0.25">
      <c r="A1492" s="18" t="str">
        <f>HYPERLINK("https://www.3gpp.org/DynaReport/37324.htm","37.324")</f>
        <v>37.324</v>
      </c>
      <c r="B1492" s="19" t="s">
        <v>17</v>
      </c>
      <c r="C1492" s="19" t="s">
        <v>18</v>
      </c>
      <c r="D1492" s="20" t="s">
        <v>19</v>
      </c>
      <c r="E1492" s="19" t="s">
        <v>103</v>
      </c>
    </row>
    <row r="1493" spans="1:5" x14ac:dyDescent="0.25">
      <c r="A1493" s="18" t="str">
        <f>HYPERLINK("https://www.3gpp.org/DynaReport/37340.htm","37.340")</f>
        <v>37.340</v>
      </c>
      <c r="B1493" s="19" t="s">
        <v>17</v>
      </c>
      <c r="C1493" s="19" t="s">
        <v>18</v>
      </c>
      <c r="D1493" s="20" t="s">
        <v>104</v>
      </c>
      <c r="E1493" s="19" t="s">
        <v>103</v>
      </c>
    </row>
    <row r="1494" spans="1:5" x14ac:dyDescent="0.25">
      <c r="A1494" s="18" t="str">
        <f>HYPERLINK("https://www.3gpp.org/DynaReport/37355.htm","37.355")</f>
        <v>37.355</v>
      </c>
      <c r="B1494" s="19" t="s">
        <v>40</v>
      </c>
      <c r="C1494" s="19" t="s">
        <v>77</v>
      </c>
      <c r="D1494" s="20" t="s">
        <v>104</v>
      </c>
      <c r="E1494" s="19" t="s">
        <v>103</v>
      </c>
    </row>
    <row r="1495" spans="1:5" x14ac:dyDescent="0.25">
      <c r="A1495" s="18" t="str">
        <f>HYPERLINK("https://www.3gpp.org/DynaReport/37355.htm","37.355")</f>
        <v>37.355</v>
      </c>
      <c r="B1495" s="19" t="s">
        <v>17</v>
      </c>
      <c r="C1495" s="19" t="s">
        <v>18</v>
      </c>
      <c r="D1495" s="20" t="s">
        <v>104</v>
      </c>
      <c r="E1495" s="19" t="s">
        <v>103</v>
      </c>
    </row>
    <row r="1496" spans="1:5" x14ac:dyDescent="0.25">
      <c r="A1496" s="18" t="str">
        <f>HYPERLINK("https://www.3gpp.org/DynaReport/37460.htm","37.460")</f>
        <v>37.460</v>
      </c>
      <c r="B1496" s="19" t="s">
        <v>17</v>
      </c>
      <c r="C1496" s="19" t="s">
        <v>18</v>
      </c>
      <c r="D1496" s="20" t="s">
        <v>19</v>
      </c>
      <c r="E1496" s="19" t="s">
        <v>76</v>
      </c>
    </row>
    <row r="1497" spans="1:5" x14ac:dyDescent="0.25">
      <c r="A1497" s="18" t="str">
        <f>HYPERLINK("https://www.3gpp.org/DynaReport/37461.htm","37.461")</f>
        <v>37.461</v>
      </c>
      <c r="B1497" s="19" t="s">
        <v>17</v>
      </c>
      <c r="C1497" s="19" t="s">
        <v>18</v>
      </c>
      <c r="D1497" s="20" t="s">
        <v>19</v>
      </c>
      <c r="E1497" s="19" t="s">
        <v>76</v>
      </c>
    </row>
    <row r="1498" spans="1:5" x14ac:dyDescent="0.25">
      <c r="A1498" s="18" t="str">
        <f>HYPERLINK("https://www.3gpp.org/DynaReport/37462.htm","37.462")</f>
        <v>37.462</v>
      </c>
      <c r="B1498" s="19" t="s">
        <v>17</v>
      </c>
      <c r="C1498" s="19" t="s">
        <v>18</v>
      </c>
      <c r="D1498" s="20" t="s">
        <v>19</v>
      </c>
      <c r="E1498" s="19" t="s">
        <v>76</v>
      </c>
    </row>
    <row r="1499" spans="1:5" x14ac:dyDescent="0.25">
      <c r="A1499" s="18" t="str">
        <f>HYPERLINK("https://www.3gpp.org/DynaReport/37466.htm","37.466")</f>
        <v>37.466</v>
      </c>
      <c r="B1499" s="19" t="s">
        <v>17</v>
      </c>
      <c r="C1499" s="19" t="s">
        <v>18</v>
      </c>
      <c r="D1499" s="20" t="s">
        <v>19</v>
      </c>
      <c r="E1499" s="19" t="s">
        <v>76</v>
      </c>
    </row>
    <row r="1500" spans="1:5" x14ac:dyDescent="0.25">
      <c r="A1500" s="18" t="str">
        <f>HYPERLINK("https://www.3gpp.org/DynaReport/37470.htm","37.470")</f>
        <v>37.470</v>
      </c>
      <c r="B1500" s="19" t="s">
        <v>17</v>
      </c>
      <c r="C1500" s="19" t="s">
        <v>18</v>
      </c>
      <c r="D1500" s="20" t="s">
        <v>19</v>
      </c>
      <c r="E1500" s="19" t="s">
        <v>76</v>
      </c>
    </row>
    <row r="1501" spans="1:5" x14ac:dyDescent="0.25">
      <c r="A1501" s="18" t="str">
        <f>HYPERLINK("https://www.3gpp.org/DynaReport/37471.htm","37.471")</f>
        <v>37.471</v>
      </c>
      <c r="B1501" s="19" t="s">
        <v>17</v>
      </c>
      <c r="C1501" s="19" t="s">
        <v>18</v>
      </c>
      <c r="D1501" s="20" t="s">
        <v>19</v>
      </c>
      <c r="E1501" s="19" t="s">
        <v>76</v>
      </c>
    </row>
    <row r="1502" spans="1:5" x14ac:dyDescent="0.25">
      <c r="A1502" s="18" t="str">
        <f>HYPERLINK("https://www.3gpp.org/DynaReport/37472.htm","37.472")</f>
        <v>37.472</v>
      </c>
      <c r="B1502" s="19" t="s">
        <v>17</v>
      </c>
      <c r="C1502" s="19" t="s">
        <v>18</v>
      </c>
      <c r="D1502" s="20" t="s">
        <v>19</v>
      </c>
      <c r="E1502" s="19" t="s">
        <v>76</v>
      </c>
    </row>
    <row r="1503" spans="1:5" x14ac:dyDescent="0.25">
      <c r="A1503" s="18" t="str">
        <f>HYPERLINK("https://www.3gpp.org/DynaReport/37473.htm","37.473")</f>
        <v>37.473</v>
      </c>
      <c r="B1503" s="19" t="s">
        <v>17</v>
      </c>
      <c r="C1503" s="19" t="s">
        <v>18</v>
      </c>
      <c r="D1503" s="20" t="s">
        <v>19</v>
      </c>
      <c r="E1503" s="19" t="s">
        <v>76</v>
      </c>
    </row>
    <row r="1504" spans="1:5" x14ac:dyDescent="0.25">
      <c r="A1504" s="18" t="str">
        <f>HYPERLINK("https://www.3gpp.org/DynaReport/37480.htm","37.480")</f>
        <v>37.480</v>
      </c>
      <c r="B1504" s="19" t="s">
        <v>17</v>
      </c>
      <c r="C1504" s="19" t="s">
        <v>18</v>
      </c>
      <c r="D1504" s="20" t="s">
        <v>104</v>
      </c>
      <c r="E1504" s="19" t="s">
        <v>76</v>
      </c>
    </row>
    <row r="1505" spans="1:5" x14ac:dyDescent="0.25">
      <c r="A1505" s="18" t="str">
        <f>HYPERLINK("https://www.3gpp.org/DynaReport/37481.htm","37.481")</f>
        <v>37.481</v>
      </c>
      <c r="B1505" s="19" t="s">
        <v>17</v>
      </c>
      <c r="C1505" s="19" t="s">
        <v>18</v>
      </c>
      <c r="D1505" s="20" t="s">
        <v>19</v>
      </c>
      <c r="E1505" s="19" t="s">
        <v>76</v>
      </c>
    </row>
    <row r="1506" spans="1:5" x14ac:dyDescent="0.25">
      <c r="A1506" s="18" t="str">
        <f>HYPERLINK("https://www.3gpp.org/DynaReport/37482.htm","37.482")</f>
        <v>37.482</v>
      </c>
      <c r="B1506" s="19" t="s">
        <v>17</v>
      </c>
      <c r="C1506" s="19" t="s">
        <v>18</v>
      </c>
      <c r="D1506" s="20" t="s">
        <v>19</v>
      </c>
      <c r="E1506" s="19" t="s">
        <v>76</v>
      </c>
    </row>
    <row r="1507" spans="1:5" x14ac:dyDescent="0.25">
      <c r="A1507" s="18" t="str">
        <f>HYPERLINK("https://www.3gpp.org/DynaReport/37483.htm","37.483")</f>
        <v>37.483</v>
      </c>
      <c r="B1507" s="19" t="s">
        <v>17</v>
      </c>
      <c r="C1507" s="19" t="s">
        <v>18</v>
      </c>
      <c r="D1507" s="20" t="s">
        <v>104</v>
      </c>
      <c r="E1507" s="19" t="s">
        <v>76</v>
      </c>
    </row>
    <row r="1508" spans="1:5" x14ac:dyDescent="0.25">
      <c r="A1508" s="18" t="str">
        <f>HYPERLINK("https://www.3gpp.org/DynaReport/37544.htm","37.544")</f>
        <v>37.544</v>
      </c>
      <c r="B1508" s="19" t="s">
        <v>62</v>
      </c>
      <c r="C1508" s="19" t="s">
        <v>96</v>
      </c>
      <c r="D1508" s="20" t="s">
        <v>104</v>
      </c>
      <c r="E1508" s="19" t="s">
        <v>105</v>
      </c>
    </row>
    <row r="1509" spans="1:5" x14ac:dyDescent="0.25">
      <c r="A1509" s="18" t="str">
        <f>HYPERLINK("https://www.3gpp.org/DynaReport/37571-1.htm","37.571-1")</f>
        <v>37.571-1</v>
      </c>
      <c r="B1509" s="19" t="s">
        <v>40</v>
      </c>
      <c r="C1509" s="19" t="s">
        <v>81</v>
      </c>
      <c r="D1509" s="20" t="s">
        <v>104</v>
      </c>
      <c r="E1509" s="19" t="s">
        <v>105</v>
      </c>
    </row>
    <row r="1510" spans="1:5" x14ac:dyDescent="0.25">
      <c r="A1510" s="18" t="str">
        <f>HYPERLINK("https://www.3gpp.org/DynaReport/37571-2.htm","37.571-2")</f>
        <v>37.571-2</v>
      </c>
      <c r="B1510" s="19" t="s">
        <v>40</v>
      </c>
      <c r="C1510" s="19" t="s">
        <v>81</v>
      </c>
      <c r="D1510" s="20" t="s">
        <v>104</v>
      </c>
      <c r="E1510" s="19" t="s">
        <v>105</v>
      </c>
    </row>
    <row r="1511" spans="1:5" x14ac:dyDescent="0.25">
      <c r="A1511" s="18" t="str">
        <f>HYPERLINK("https://www.3gpp.org/DynaReport/37571-3.htm","37.571-3")</f>
        <v>37.571-3</v>
      </c>
      <c r="B1511" s="19" t="s">
        <v>40</v>
      </c>
      <c r="C1511" s="19" t="s">
        <v>81</v>
      </c>
      <c r="D1511" s="20" t="s">
        <v>104</v>
      </c>
      <c r="E1511" s="19" t="s">
        <v>105</v>
      </c>
    </row>
    <row r="1512" spans="1:5" x14ac:dyDescent="0.25">
      <c r="A1512" s="18" t="str">
        <f>HYPERLINK("https://www.3gpp.org/DynaReport/37571-4.htm","37.571-4")</f>
        <v>37.571-4</v>
      </c>
      <c r="B1512" s="19" t="s">
        <v>40</v>
      </c>
      <c r="C1512" s="19" t="s">
        <v>73</v>
      </c>
      <c r="D1512" s="20" t="s">
        <v>104</v>
      </c>
      <c r="E1512" s="19" t="s">
        <v>105</v>
      </c>
    </row>
    <row r="1513" spans="1:5" x14ac:dyDescent="0.25">
      <c r="A1513" s="18" t="str">
        <f>HYPERLINK("https://www.3gpp.org/DynaReport/37571-5.htm","37.571-5")</f>
        <v>37.571-5</v>
      </c>
      <c r="B1513" s="19" t="s">
        <v>40</v>
      </c>
      <c r="C1513" s="19" t="s">
        <v>82</v>
      </c>
      <c r="D1513" s="20" t="s">
        <v>104</v>
      </c>
      <c r="E1513" s="19" t="s">
        <v>105</v>
      </c>
    </row>
    <row r="1514" spans="1:5" x14ac:dyDescent="0.25">
      <c r="A1514" s="18" t="str">
        <f>HYPERLINK("https://www.3gpp.org/DynaReport/37579-1.htm","37.579-1")</f>
        <v>37.579-1</v>
      </c>
      <c r="B1514" s="19" t="s">
        <v>38</v>
      </c>
      <c r="C1514" s="19" t="s">
        <v>110</v>
      </c>
      <c r="D1514" s="20" t="s">
        <v>104</v>
      </c>
      <c r="E1514" s="19" t="s">
        <v>105</v>
      </c>
    </row>
    <row r="1515" spans="1:5" x14ac:dyDescent="0.25">
      <c r="A1515" s="18" t="str">
        <f>HYPERLINK("https://www.3gpp.org/DynaReport/37579-2.htm","37.579-2")</f>
        <v>37.579-2</v>
      </c>
      <c r="B1515" s="19" t="s">
        <v>38</v>
      </c>
      <c r="C1515" s="19" t="s">
        <v>110</v>
      </c>
      <c r="D1515" s="20" t="s">
        <v>104</v>
      </c>
      <c r="E1515" s="19" t="s">
        <v>105</v>
      </c>
    </row>
    <row r="1516" spans="1:5" x14ac:dyDescent="0.25">
      <c r="A1516" s="18" t="str">
        <f>HYPERLINK("https://www.3gpp.org/DynaReport/37579-4.htm","37.579-4")</f>
        <v>37.579-4</v>
      </c>
      <c r="B1516" s="19" t="s">
        <v>38</v>
      </c>
      <c r="C1516" s="19" t="s">
        <v>110</v>
      </c>
      <c r="D1516" s="20" t="s">
        <v>104</v>
      </c>
      <c r="E1516" s="19" t="s">
        <v>105</v>
      </c>
    </row>
    <row r="1517" spans="1:5" x14ac:dyDescent="0.25">
      <c r="A1517" s="18" t="str">
        <f>HYPERLINK("https://www.3gpp.org/DynaReport/37579-5.htm","37.579-5")</f>
        <v>37.579-5</v>
      </c>
      <c r="B1517" s="19" t="s">
        <v>40</v>
      </c>
      <c r="C1517" s="19" t="s">
        <v>81</v>
      </c>
      <c r="D1517" s="20" t="s">
        <v>104</v>
      </c>
      <c r="E1517" s="19" t="s">
        <v>105</v>
      </c>
    </row>
    <row r="1518" spans="1:5" x14ac:dyDescent="0.25">
      <c r="A1518" s="18" t="str">
        <f>HYPERLINK("https://www.3gpp.org/DynaReport/37579-6.htm","37.579-6")</f>
        <v>37.579-6</v>
      </c>
      <c r="B1518" s="19" t="s">
        <v>38</v>
      </c>
      <c r="C1518" s="19" t="s">
        <v>110</v>
      </c>
      <c r="D1518" s="20" t="s">
        <v>104</v>
      </c>
      <c r="E1518" s="19" t="s">
        <v>105</v>
      </c>
    </row>
    <row r="1519" spans="1:5" x14ac:dyDescent="0.25">
      <c r="A1519" s="18" t="str">
        <f>HYPERLINK("https://www.3gpp.org/DynaReport/37579-7.htm","37.579-7")</f>
        <v>37.579-7</v>
      </c>
      <c r="B1519" s="19" t="s">
        <v>38</v>
      </c>
      <c r="C1519" s="19" t="s">
        <v>110</v>
      </c>
      <c r="D1519" s="20" t="s">
        <v>104</v>
      </c>
      <c r="E1519" s="19" t="s">
        <v>105</v>
      </c>
    </row>
    <row r="1520" spans="1:5" x14ac:dyDescent="0.25">
      <c r="A1520" s="18" t="str">
        <f>HYPERLINK("https://www.3gpp.org/DynaReport/37862.htm","37.862")</f>
        <v>37.862</v>
      </c>
      <c r="B1520" s="19" t="s">
        <v>17</v>
      </c>
      <c r="C1520" s="19" t="s">
        <v>102</v>
      </c>
      <c r="D1520" s="20" t="s">
        <v>104</v>
      </c>
      <c r="E1520" s="19" t="s">
        <v>74</v>
      </c>
    </row>
    <row r="1521" spans="1:5" x14ac:dyDescent="0.25">
      <c r="A1521" s="18" t="str">
        <f>HYPERLINK("https://www.3gpp.org/DynaReport/37862.htm","37.862")</f>
        <v>37.862</v>
      </c>
      <c r="B1521" s="19" t="s">
        <v>17</v>
      </c>
      <c r="C1521" s="19" t="s">
        <v>57</v>
      </c>
      <c r="D1521" s="20" t="s">
        <v>104</v>
      </c>
      <c r="E1521" s="19" t="s">
        <v>74</v>
      </c>
    </row>
    <row r="1522" spans="1:5" x14ac:dyDescent="0.25">
      <c r="A1522" s="18" t="str">
        <f>HYPERLINK("https://www.3gpp.org/DynaReport/37862.htm","37.862")</f>
        <v>37.862</v>
      </c>
      <c r="B1522" s="19" t="s">
        <v>17</v>
      </c>
      <c r="C1522" s="19" t="s">
        <v>18</v>
      </c>
      <c r="D1522" s="20" t="s">
        <v>104</v>
      </c>
      <c r="E1522" s="19" t="s">
        <v>74</v>
      </c>
    </row>
    <row r="1523" spans="1:5" x14ac:dyDescent="0.25">
      <c r="A1523" s="18" t="str">
        <f>HYPERLINK("https://www.3gpp.org/DynaReport/37887.htm","37.887")</f>
        <v>37.887</v>
      </c>
      <c r="B1523" s="19" t="s">
        <v>17</v>
      </c>
      <c r="C1523" s="19" t="s">
        <v>18</v>
      </c>
      <c r="D1523" s="20" t="s">
        <v>104</v>
      </c>
      <c r="E1523" s="19" t="s">
        <v>74</v>
      </c>
    </row>
    <row r="1524" spans="1:5" x14ac:dyDescent="0.25">
      <c r="A1524" s="18" t="str">
        <f>HYPERLINK("https://www.3gpp.org/DynaReport/37887.htm","37.887")</f>
        <v>37.887</v>
      </c>
      <c r="B1524" s="19" t="s">
        <v>17</v>
      </c>
      <c r="C1524" s="19" t="s">
        <v>58</v>
      </c>
      <c r="D1524" s="20" t="s">
        <v>104</v>
      </c>
      <c r="E1524" s="19" t="s">
        <v>74</v>
      </c>
    </row>
    <row r="1525" spans="1:5" x14ac:dyDescent="0.25">
      <c r="A1525" s="18" t="str">
        <f>HYPERLINK("https://www.3gpp.org/DynaReport/37900.htm","37.900")</f>
        <v>37.900</v>
      </c>
      <c r="B1525" s="19" t="s">
        <v>17</v>
      </c>
      <c r="C1525" s="19" t="s">
        <v>18</v>
      </c>
      <c r="D1525" s="20" t="s">
        <v>19</v>
      </c>
      <c r="E1525" s="19" t="s">
        <v>74</v>
      </c>
    </row>
    <row r="1526" spans="1:5" x14ac:dyDescent="0.25">
      <c r="A1526" s="18" t="str">
        <f>HYPERLINK("https://www.3gpp.org/DynaReport/37902.htm","37.902")</f>
        <v>37.902</v>
      </c>
      <c r="B1526" s="19" t="s">
        <v>17</v>
      </c>
      <c r="C1526" s="19" t="s">
        <v>18</v>
      </c>
      <c r="D1526" s="20" t="s">
        <v>19</v>
      </c>
      <c r="E1526" s="19" t="s">
        <v>74</v>
      </c>
    </row>
    <row r="1527" spans="1:5" x14ac:dyDescent="0.25">
      <c r="A1527" s="18" t="str">
        <f>HYPERLINK("https://www.3gpp.org/DynaReport/37910.htm","37.910")</f>
        <v>37.910</v>
      </c>
      <c r="B1527" s="19" t="s">
        <v>17</v>
      </c>
      <c r="C1527" s="19" t="s">
        <v>18</v>
      </c>
      <c r="D1527" s="20" t="s">
        <v>19</v>
      </c>
      <c r="E1527" s="19" t="s">
        <v>75</v>
      </c>
    </row>
    <row r="1528" spans="1:5" x14ac:dyDescent="0.25">
      <c r="A1528" s="18" t="str">
        <f>HYPERLINK("https://www.3gpp.org/DynaReport/37911.htm","37.911")</f>
        <v>37.911</v>
      </c>
      <c r="B1528" s="19" t="s">
        <v>17</v>
      </c>
      <c r="C1528" s="19" t="s">
        <v>18</v>
      </c>
      <c r="D1528" s="20" t="s">
        <v>19</v>
      </c>
      <c r="E1528" s="19" t="s">
        <v>75</v>
      </c>
    </row>
    <row r="1529" spans="1:5" x14ac:dyDescent="0.25">
      <c r="A1529" s="18" t="str">
        <f>HYPERLINK("https://www.3gpp.org/DynaReport/37941.htm","37.941")</f>
        <v>37.941</v>
      </c>
      <c r="B1529" s="19" t="s">
        <v>17</v>
      </c>
      <c r="C1529" s="19" t="s">
        <v>18</v>
      </c>
      <c r="D1529" s="20" t="s">
        <v>104</v>
      </c>
      <c r="E1529" s="19" t="s">
        <v>74</v>
      </c>
    </row>
    <row r="1530" spans="1:5" x14ac:dyDescent="0.25">
      <c r="A1530" s="18" t="str">
        <f>HYPERLINK("https://www.3gpp.org/DynaReport/37976.htm","37.976")</f>
        <v>37.976</v>
      </c>
      <c r="B1530" s="19" t="s">
        <v>17</v>
      </c>
      <c r="C1530" s="19" t="s">
        <v>18</v>
      </c>
      <c r="D1530" s="20" t="s">
        <v>19</v>
      </c>
      <c r="E1530" s="19" t="s">
        <v>74</v>
      </c>
    </row>
    <row r="1531" spans="1:5" x14ac:dyDescent="0.25">
      <c r="A1531" s="18" t="str">
        <f>HYPERLINK("https://www.3gpp.org/DynaReport/37977.htm","37.977")</f>
        <v>37.977</v>
      </c>
      <c r="B1531" s="19" t="s">
        <v>17</v>
      </c>
      <c r="C1531" s="19" t="s">
        <v>18</v>
      </c>
      <c r="D1531" s="20" t="s">
        <v>19</v>
      </c>
      <c r="E1531" s="19" t="s">
        <v>74</v>
      </c>
    </row>
    <row r="1532" spans="1:5" x14ac:dyDescent="0.25">
      <c r="A1532" s="18" t="str">
        <f>HYPERLINK("https://www.3gpp.org/DynaReport/37985.htm","37.985")</f>
        <v>37.985</v>
      </c>
      <c r="B1532" s="19" t="s">
        <v>17</v>
      </c>
      <c r="C1532" s="19" t="s">
        <v>18</v>
      </c>
      <c r="D1532" s="20" t="s">
        <v>19</v>
      </c>
      <c r="E1532" s="19" t="s">
        <v>106</v>
      </c>
    </row>
    <row r="1533" spans="1:5" x14ac:dyDescent="0.25">
      <c r="A1533" s="18" t="str">
        <f>HYPERLINK("https://www.3gpp.org/DynaReport/38101-1.htm","38.101-1")</f>
        <v>38.101-1</v>
      </c>
      <c r="B1533" s="19" t="s">
        <v>60</v>
      </c>
      <c r="C1533" s="19" t="s">
        <v>111</v>
      </c>
      <c r="D1533" s="20" t="s">
        <v>104</v>
      </c>
      <c r="E1533" s="19" t="s">
        <v>74</v>
      </c>
    </row>
    <row r="1534" spans="1:5" x14ac:dyDescent="0.25">
      <c r="A1534" s="18" t="str">
        <f>HYPERLINK("https://www.3gpp.org/DynaReport/38101-1.htm","38.101-1")</f>
        <v>38.101-1</v>
      </c>
      <c r="B1534" s="19" t="s">
        <v>62</v>
      </c>
      <c r="C1534" s="19" t="s">
        <v>112</v>
      </c>
      <c r="D1534" s="20" t="s">
        <v>104</v>
      </c>
      <c r="E1534" s="19" t="s">
        <v>74</v>
      </c>
    </row>
    <row r="1535" spans="1:5" x14ac:dyDescent="0.25">
      <c r="A1535" s="18" t="str">
        <f>HYPERLINK("https://www.3gpp.org/DynaReport/38101-1.htm","38.101-1")</f>
        <v>38.101-1</v>
      </c>
      <c r="B1535" s="19" t="s">
        <v>38</v>
      </c>
      <c r="C1535" s="19" t="s">
        <v>90</v>
      </c>
      <c r="D1535" s="20" t="s">
        <v>104</v>
      </c>
      <c r="E1535" s="19" t="s">
        <v>74</v>
      </c>
    </row>
    <row r="1536" spans="1:5" x14ac:dyDescent="0.25">
      <c r="A1536" s="18" t="str">
        <f>HYPERLINK("https://www.3gpp.org/DynaReport/38101-1.htm","38.101-1")</f>
        <v>38.101-1</v>
      </c>
      <c r="B1536" s="19" t="s">
        <v>40</v>
      </c>
      <c r="C1536" s="19" t="s">
        <v>113</v>
      </c>
      <c r="D1536" s="20" t="s">
        <v>104</v>
      </c>
      <c r="E1536" s="19" t="s">
        <v>74</v>
      </c>
    </row>
    <row r="1537" spans="1:5" x14ac:dyDescent="0.25">
      <c r="A1537" s="18" t="str">
        <f>HYPERLINK("https://www.3gpp.org/DynaReport/38101-1.htm","38.101-1")</f>
        <v>38.101-1</v>
      </c>
      <c r="B1537" s="19" t="s">
        <v>40</v>
      </c>
      <c r="C1537" s="19" t="s">
        <v>50</v>
      </c>
      <c r="D1537" s="20" t="s">
        <v>104</v>
      </c>
      <c r="E1537" s="19" t="s">
        <v>74</v>
      </c>
    </row>
    <row r="1538" spans="1:5" x14ac:dyDescent="0.25">
      <c r="A1538" s="18" t="str">
        <f>HYPERLINK("https://www.3gpp.org/DynaReport/38101-1.htm","38.101-1")</f>
        <v>38.101-1</v>
      </c>
      <c r="B1538" s="19" t="s">
        <v>17</v>
      </c>
      <c r="C1538" s="19" t="s">
        <v>114</v>
      </c>
      <c r="D1538" s="20" t="s">
        <v>104</v>
      </c>
      <c r="E1538" s="19" t="s">
        <v>74</v>
      </c>
    </row>
    <row r="1539" spans="1:5" x14ac:dyDescent="0.25">
      <c r="A1539" s="18" t="str">
        <f>HYPERLINK("https://www.3gpp.org/DynaReport/38101-1.htm","38.101-1")</f>
        <v>38.101-1</v>
      </c>
      <c r="B1539" s="19" t="s">
        <v>17</v>
      </c>
      <c r="C1539" s="19" t="s">
        <v>53</v>
      </c>
      <c r="D1539" s="20" t="s">
        <v>104</v>
      </c>
      <c r="E1539" s="19" t="s">
        <v>74</v>
      </c>
    </row>
    <row r="1540" spans="1:5" x14ac:dyDescent="0.25">
      <c r="A1540" s="18" t="str">
        <f>HYPERLINK("https://www.3gpp.org/DynaReport/38101-2.htm","38.101-2")</f>
        <v>38.101-2</v>
      </c>
      <c r="B1540" s="19" t="s">
        <v>60</v>
      </c>
      <c r="C1540" s="19" t="s">
        <v>115</v>
      </c>
      <c r="D1540" s="20" t="s">
        <v>104</v>
      </c>
      <c r="E1540" s="19" t="s">
        <v>74</v>
      </c>
    </row>
    <row r="1541" spans="1:5" x14ac:dyDescent="0.25">
      <c r="A1541" s="18" t="str">
        <f>HYPERLINK("https://www.3gpp.org/DynaReport/38101-2.htm","38.101-2")</f>
        <v>38.101-2</v>
      </c>
      <c r="B1541" s="19" t="s">
        <v>62</v>
      </c>
      <c r="C1541" s="19" t="s">
        <v>116</v>
      </c>
      <c r="D1541" s="20" t="s">
        <v>104</v>
      </c>
      <c r="E1541" s="19" t="s">
        <v>74</v>
      </c>
    </row>
    <row r="1542" spans="1:5" x14ac:dyDescent="0.25">
      <c r="A1542" s="18" t="str">
        <f>HYPERLINK("https://www.3gpp.org/DynaReport/38101-2.htm","38.101-2")</f>
        <v>38.101-2</v>
      </c>
      <c r="B1542" s="19" t="s">
        <v>38</v>
      </c>
      <c r="C1542" s="19" t="s">
        <v>90</v>
      </c>
      <c r="D1542" s="20" t="s">
        <v>104</v>
      </c>
      <c r="E1542" s="19" t="s">
        <v>74</v>
      </c>
    </row>
    <row r="1543" spans="1:5" x14ac:dyDescent="0.25">
      <c r="A1543" s="18" t="str">
        <f>HYPERLINK("https://www.3gpp.org/DynaReport/38101-2.htm","38.101-2")</f>
        <v>38.101-2</v>
      </c>
      <c r="B1543" s="19" t="s">
        <v>40</v>
      </c>
      <c r="C1543" s="19" t="s">
        <v>50</v>
      </c>
      <c r="D1543" s="20" t="s">
        <v>104</v>
      </c>
      <c r="E1543" s="19" t="s">
        <v>74</v>
      </c>
    </row>
    <row r="1544" spans="1:5" x14ac:dyDescent="0.25">
      <c r="A1544" s="18" t="str">
        <f>HYPERLINK("https://www.3gpp.org/DynaReport/38101-2.htm","38.101-2")</f>
        <v>38.101-2</v>
      </c>
      <c r="B1544" s="19" t="s">
        <v>17</v>
      </c>
      <c r="C1544" s="19" t="s">
        <v>42</v>
      </c>
      <c r="D1544" s="20" t="s">
        <v>104</v>
      </c>
      <c r="E1544" s="19" t="s">
        <v>74</v>
      </c>
    </row>
    <row r="1545" spans="1:5" x14ac:dyDescent="0.25">
      <c r="A1545" s="18" t="str">
        <f>HYPERLINK("https://www.3gpp.org/DynaReport/38101-3.htm","38.101-3")</f>
        <v>38.101-3</v>
      </c>
      <c r="B1545" s="19" t="s">
        <v>38</v>
      </c>
      <c r="C1545" s="19" t="s">
        <v>90</v>
      </c>
      <c r="D1545" s="20" t="s">
        <v>104</v>
      </c>
      <c r="E1545" s="19" t="s">
        <v>74</v>
      </c>
    </row>
    <row r="1546" spans="1:5" x14ac:dyDescent="0.25">
      <c r="A1546" s="18" t="str">
        <f>HYPERLINK("https://www.3gpp.org/DynaReport/38101-3.htm","38.101-3")</f>
        <v>38.101-3</v>
      </c>
      <c r="B1546" s="19" t="s">
        <v>40</v>
      </c>
      <c r="C1546" s="19" t="s">
        <v>50</v>
      </c>
      <c r="D1546" s="20" t="s">
        <v>104</v>
      </c>
      <c r="E1546" s="19" t="s">
        <v>74</v>
      </c>
    </row>
    <row r="1547" spans="1:5" x14ac:dyDescent="0.25">
      <c r="A1547" s="18" t="str">
        <f>HYPERLINK("https://www.3gpp.org/DynaReport/38101-3.htm","38.101-3")</f>
        <v>38.101-3</v>
      </c>
      <c r="B1547" s="19" t="s">
        <v>17</v>
      </c>
      <c r="C1547" s="19" t="s">
        <v>53</v>
      </c>
      <c r="D1547" s="20" t="s">
        <v>104</v>
      </c>
      <c r="E1547" s="19" t="s">
        <v>74</v>
      </c>
    </row>
    <row r="1548" spans="1:5" x14ac:dyDescent="0.25">
      <c r="A1548" s="18" t="str">
        <f>HYPERLINK("https://www.3gpp.org/DynaReport/38101-4.htm","38.101-4")</f>
        <v>38.101-4</v>
      </c>
      <c r="B1548" s="19" t="s">
        <v>62</v>
      </c>
      <c r="C1548" s="19" t="s">
        <v>117</v>
      </c>
      <c r="D1548" s="20" t="s">
        <v>104</v>
      </c>
      <c r="E1548" s="19" t="s">
        <v>74</v>
      </c>
    </row>
    <row r="1549" spans="1:5" x14ac:dyDescent="0.25">
      <c r="A1549" s="18" t="str">
        <f>HYPERLINK("https://www.3gpp.org/DynaReport/38101-4.htm","38.101-4")</f>
        <v>38.101-4</v>
      </c>
      <c r="B1549" s="19" t="s">
        <v>38</v>
      </c>
      <c r="C1549" s="19" t="s">
        <v>100</v>
      </c>
      <c r="D1549" s="20" t="s">
        <v>104</v>
      </c>
      <c r="E1549" s="19" t="s">
        <v>74</v>
      </c>
    </row>
    <row r="1550" spans="1:5" x14ac:dyDescent="0.25">
      <c r="A1550" s="18" t="str">
        <f>HYPERLINK("https://www.3gpp.org/DynaReport/38101-4.htm","38.101-4")</f>
        <v>38.101-4</v>
      </c>
      <c r="B1550" s="19" t="s">
        <v>40</v>
      </c>
      <c r="C1550" s="19" t="s">
        <v>67</v>
      </c>
      <c r="D1550" s="20" t="s">
        <v>104</v>
      </c>
      <c r="E1550" s="19" t="s">
        <v>74</v>
      </c>
    </row>
    <row r="1551" spans="1:5" x14ac:dyDescent="0.25">
      <c r="A1551" s="18" t="str">
        <f>HYPERLINK("https://www.3gpp.org/DynaReport/38101-4.htm","38.101-4")</f>
        <v>38.101-4</v>
      </c>
      <c r="B1551" s="19" t="s">
        <v>17</v>
      </c>
      <c r="C1551" s="19" t="s">
        <v>18</v>
      </c>
      <c r="D1551" s="20" t="s">
        <v>104</v>
      </c>
      <c r="E1551" s="19" t="s">
        <v>74</v>
      </c>
    </row>
    <row r="1552" spans="1:5" x14ac:dyDescent="0.25">
      <c r="A1552" s="18" t="str">
        <f>HYPERLINK("https://www.3gpp.org/DynaReport/38101-5.htm","38.101-5")</f>
        <v>38.101-5</v>
      </c>
      <c r="B1552" s="19" t="s">
        <v>38</v>
      </c>
      <c r="C1552" s="19" t="s">
        <v>66</v>
      </c>
      <c r="D1552" s="20" t="s">
        <v>104</v>
      </c>
      <c r="E1552" s="19" t="s">
        <v>74</v>
      </c>
    </row>
    <row r="1553" spans="1:5" x14ac:dyDescent="0.25">
      <c r="A1553" s="18" t="str">
        <f>HYPERLINK("https://www.3gpp.org/DynaReport/38101-5.htm","38.101-5")</f>
        <v>38.101-5</v>
      </c>
      <c r="B1553" s="19" t="s">
        <v>40</v>
      </c>
      <c r="C1553" s="19" t="s">
        <v>50</v>
      </c>
      <c r="D1553" s="20" t="s">
        <v>104</v>
      </c>
      <c r="E1553" s="19" t="s">
        <v>74</v>
      </c>
    </row>
    <row r="1554" spans="1:5" x14ac:dyDescent="0.25">
      <c r="A1554" s="18" t="str">
        <f>HYPERLINK("https://www.3gpp.org/DynaReport/38101-5.htm","38.101-5")</f>
        <v>38.101-5</v>
      </c>
      <c r="B1554" s="19" t="s">
        <v>17</v>
      </c>
      <c r="C1554" s="19" t="s">
        <v>42</v>
      </c>
      <c r="D1554" s="20" t="s">
        <v>104</v>
      </c>
      <c r="E1554" s="19" t="s">
        <v>74</v>
      </c>
    </row>
    <row r="1555" spans="1:5" x14ac:dyDescent="0.25">
      <c r="A1555" s="18" t="str">
        <f>HYPERLINK("https://www.3gpp.org/DynaReport/38104.htm","38.104")</f>
        <v>38.104</v>
      </c>
      <c r="B1555" s="19" t="s">
        <v>38</v>
      </c>
      <c r="C1555" s="19" t="s">
        <v>90</v>
      </c>
      <c r="D1555" s="20" t="s">
        <v>104</v>
      </c>
      <c r="E1555" s="19" t="s">
        <v>74</v>
      </c>
    </row>
    <row r="1556" spans="1:5" x14ac:dyDescent="0.25">
      <c r="A1556" s="18" t="str">
        <f>HYPERLINK("https://www.3gpp.org/DynaReport/38104.htm","38.104")</f>
        <v>38.104</v>
      </c>
      <c r="B1556" s="19" t="s">
        <v>40</v>
      </c>
      <c r="C1556" s="19" t="s">
        <v>50</v>
      </c>
      <c r="D1556" s="20" t="s">
        <v>104</v>
      </c>
      <c r="E1556" s="19" t="s">
        <v>74</v>
      </c>
    </row>
    <row r="1557" spans="1:5" x14ac:dyDescent="0.25">
      <c r="A1557" s="18" t="str">
        <f>HYPERLINK("https://www.3gpp.org/DynaReport/38104.htm","38.104")</f>
        <v>38.104</v>
      </c>
      <c r="B1557" s="19" t="s">
        <v>17</v>
      </c>
      <c r="C1557" s="19" t="s">
        <v>42</v>
      </c>
      <c r="D1557" s="20" t="s">
        <v>104</v>
      </c>
      <c r="E1557" s="19" t="s">
        <v>74</v>
      </c>
    </row>
    <row r="1558" spans="1:5" x14ac:dyDescent="0.25">
      <c r="A1558" s="18" t="str">
        <f>HYPERLINK("https://www.3gpp.org/DynaReport/38106.htm","38.106")</f>
        <v>38.106</v>
      </c>
      <c r="B1558" s="19" t="s">
        <v>17</v>
      </c>
      <c r="C1558" s="19" t="s">
        <v>42</v>
      </c>
      <c r="D1558" s="20" t="s">
        <v>104</v>
      </c>
      <c r="E1558" s="19" t="s">
        <v>74</v>
      </c>
    </row>
    <row r="1559" spans="1:5" x14ac:dyDescent="0.25">
      <c r="A1559" s="18" t="str">
        <f>HYPERLINK("https://www.3gpp.org/DynaReport/38108.htm","38.108")</f>
        <v>38.108</v>
      </c>
      <c r="B1559" s="19" t="s">
        <v>38</v>
      </c>
      <c r="C1559" s="19" t="s">
        <v>109</v>
      </c>
      <c r="D1559" s="20" t="s">
        <v>104</v>
      </c>
      <c r="E1559" s="19" t="s">
        <v>74</v>
      </c>
    </row>
    <row r="1560" spans="1:5" x14ac:dyDescent="0.25">
      <c r="A1560" s="18" t="str">
        <f>HYPERLINK("https://www.3gpp.org/DynaReport/38108.htm","38.108")</f>
        <v>38.108</v>
      </c>
      <c r="B1560" s="19" t="s">
        <v>40</v>
      </c>
      <c r="C1560" s="19" t="s">
        <v>69</v>
      </c>
      <c r="D1560" s="20" t="s">
        <v>104</v>
      </c>
      <c r="E1560" s="19" t="s">
        <v>74</v>
      </c>
    </row>
    <row r="1561" spans="1:5" x14ac:dyDescent="0.25">
      <c r="A1561" s="18" t="str">
        <f>HYPERLINK("https://www.3gpp.org/DynaReport/38108.htm","38.108")</f>
        <v>38.108</v>
      </c>
      <c r="B1561" s="19" t="s">
        <v>17</v>
      </c>
      <c r="C1561" s="19" t="s">
        <v>42</v>
      </c>
      <c r="D1561" s="20" t="s">
        <v>104</v>
      </c>
      <c r="E1561" s="19" t="s">
        <v>74</v>
      </c>
    </row>
    <row r="1562" spans="1:5" x14ac:dyDescent="0.25">
      <c r="A1562" s="18" t="str">
        <f>HYPERLINK("https://www.3gpp.org/DynaReport/38113.htm","38.113")</f>
        <v>38.113</v>
      </c>
      <c r="B1562" s="19" t="s">
        <v>17</v>
      </c>
      <c r="C1562" s="19" t="s">
        <v>18</v>
      </c>
      <c r="D1562" s="20" t="s">
        <v>104</v>
      </c>
      <c r="E1562" s="19" t="s">
        <v>74</v>
      </c>
    </row>
    <row r="1563" spans="1:5" x14ac:dyDescent="0.25">
      <c r="A1563" s="18" t="str">
        <f>HYPERLINK("https://www.3gpp.org/DynaReport/38114.htm","38.114")</f>
        <v>38.114</v>
      </c>
      <c r="B1563" s="19" t="s">
        <v>17</v>
      </c>
      <c r="C1563" s="19" t="s">
        <v>18</v>
      </c>
      <c r="D1563" s="20" t="s">
        <v>19</v>
      </c>
      <c r="E1563" s="19" t="s">
        <v>74</v>
      </c>
    </row>
    <row r="1564" spans="1:5" x14ac:dyDescent="0.25">
      <c r="A1564" s="18" t="str">
        <f>HYPERLINK("https://www.3gpp.org/DynaReport/38115-1.htm","38.115-1")</f>
        <v>38.115-1</v>
      </c>
      <c r="B1564" s="19" t="s">
        <v>17</v>
      </c>
      <c r="C1564" s="19" t="s">
        <v>42</v>
      </c>
      <c r="D1564" s="20" t="s">
        <v>104</v>
      </c>
      <c r="E1564" s="19" t="s">
        <v>74</v>
      </c>
    </row>
    <row r="1565" spans="1:5" x14ac:dyDescent="0.25">
      <c r="A1565" s="18" t="str">
        <f>HYPERLINK("https://www.3gpp.org/DynaReport/38115-2.htm","38.115-2")</f>
        <v>38.115-2</v>
      </c>
      <c r="B1565" s="19" t="s">
        <v>17</v>
      </c>
      <c r="C1565" s="19" t="s">
        <v>18</v>
      </c>
      <c r="D1565" s="20" t="s">
        <v>104</v>
      </c>
      <c r="E1565" s="19" t="s">
        <v>74</v>
      </c>
    </row>
    <row r="1566" spans="1:5" x14ac:dyDescent="0.25">
      <c r="A1566" s="18" t="str">
        <f>HYPERLINK("https://www.3gpp.org/DynaReport/38124.htm","38.124")</f>
        <v>38.124</v>
      </c>
      <c r="B1566" s="19" t="s">
        <v>17</v>
      </c>
      <c r="C1566" s="19" t="s">
        <v>18</v>
      </c>
      <c r="D1566" s="20" t="s">
        <v>19</v>
      </c>
      <c r="E1566" s="19" t="s">
        <v>74</v>
      </c>
    </row>
    <row r="1567" spans="1:5" x14ac:dyDescent="0.25">
      <c r="A1567" s="18" t="str">
        <f>HYPERLINK("https://www.3gpp.org/DynaReport/38133.htm","38.133")</f>
        <v>38.133</v>
      </c>
      <c r="B1567" s="19" t="s">
        <v>60</v>
      </c>
      <c r="C1567" s="19" t="s">
        <v>118</v>
      </c>
      <c r="D1567" s="20" t="s">
        <v>104</v>
      </c>
      <c r="E1567" s="19" t="s">
        <v>74</v>
      </c>
    </row>
    <row r="1568" spans="1:5" x14ac:dyDescent="0.25">
      <c r="A1568" s="18" t="str">
        <f>HYPERLINK("https://www.3gpp.org/DynaReport/38133.htm","38.133")</f>
        <v>38.133</v>
      </c>
      <c r="B1568" s="19" t="s">
        <v>62</v>
      </c>
      <c r="C1568" s="19" t="s">
        <v>83</v>
      </c>
      <c r="D1568" s="20" t="s">
        <v>104</v>
      </c>
      <c r="E1568" s="19" t="s">
        <v>74</v>
      </c>
    </row>
    <row r="1569" spans="1:5" x14ac:dyDescent="0.25">
      <c r="A1569" s="18" t="str">
        <f>HYPERLINK("https://www.3gpp.org/DynaReport/38133.htm","38.133")</f>
        <v>38.133</v>
      </c>
      <c r="B1569" s="19" t="s">
        <v>38</v>
      </c>
      <c r="C1569" s="19" t="s">
        <v>90</v>
      </c>
      <c r="D1569" s="20" t="s">
        <v>104</v>
      </c>
      <c r="E1569" s="19" t="s">
        <v>74</v>
      </c>
    </row>
    <row r="1570" spans="1:5" x14ac:dyDescent="0.25">
      <c r="A1570" s="18" t="str">
        <f>HYPERLINK("https://www.3gpp.org/DynaReport/38133.htm","38.133")</f>
        <v>38.133</v>
      </c>
      <c r="B1570" s="19" t="s">
        <v>40</v>
      </c>
      <c r="C1570" s="19" t="s">
        <v>50</v>
      </c>
      <c r="D1570" s="20" t="s">
        <v>104</v>
      </c>
      <c r="E1570" s="19" t="s">
        <v>74</v>
      </c>
    </row>
    <row r="1571" spans="1:5" x14ac:dyDescent="0.25">
      <c r="A1571" s="18" t="str">
        <f>HYPERLINK("https://www.3gpp.org/DynaReport/38133.htm","38.133")</f>
        <v>38.133</v>
      </c>
      <c r="B1571" s="19" t="s">
        <v>17</v>
      </c>
      <c r="C1571" s="19" t="s">
        <v>42</v>
      </c>
      <c r="D1571" s="20" t="s">
        <v>104</v>
      </c>
      <c r="E1571" s="19" t="s">
        <v>74</v>
      </c>
    </row>
    <row r="1572" spans="1:5" x14ac:dyDescent="0.25">
      <c r="A1572" s="18" t="str">
        <f>HYPERLINK("https://www.3gpp.org/DynaReport/38141-1.htm","38.141-1")</f>
        <v>38.141-1</v>
      </c>
      <c r="B1572" s="19" t="s">
        <v>40</v>
      </c>
      <c r="C1572" s="19" t="s">
        <v>50</v>
      </c>
      <c r="D1572" s="20" t="s">
        <v>104</v>
      </c>
      <c r="E1572" s="19" t="s">
        <v>74</v>
      </c>
    </row>
    <row r="1573" spans="1:5" x14ac:dyDescent="0.25">
      <c r="A1573" s="18" t="str">
        <f>HYPERLINK("https://www.3gpp.org/DynaReport/38141-1.htm","38.141-1")</f>
        <v>38.141-1</v>
      </c>
      <c r="B1573" s="19" t="s">
        <v>17</v>
      </c>
      <c r="C1573" s="19" t="s">
        <v>42</v>
      </c>
      <c r="D1573" s="20" t="s">
        <v>104</v>
      </c>
      <c r="E1573" s="19" t="s">
        <v>74</v>
      </c>
    </row>
    <row r="1574" spans="1:5" x14ac:dyDescent="0.25">
      <c r="A1574" s="18" t="str">
        <f>HYPERLINK("https://www.3gpp.org/DynaReport/38141-2.htm","38.141-2")</f>
        <v>38.141-2</v>
      </c>
      <c r="B1574" s="19" t="s">
        <v>38</v>
      </c>
      <c r="C1574" s="19" t="s">
        <v>90</v>
      </c>
      <c r="D1574" s="20" t="s">
        <v>104</v>
      </c>
      <c r="E1574" s="19" t="s">
        <v>74</v>
      </c>
    </row>
    <row r="1575" spans="1:5" x14ac:dyDescent="0.25">
      <c r="A1575" s="18" t="str">
        <f>HYPERLINK("https://www.3gpp.org/DynaReport/38141-2.htm","38.141-2")</f>
        <v>38.141-2</v>
      </c>
      <c r="B1575" s="19" t="s">
        <v>40</v>
      </c>
      <c r="C1575" s="19" t="s">
        <v>50</v>
      </c>
      <c r="D1575" s="20" t="s">
        <v>104</v>
      </c>
      <c r="E1575" s="19" t="s">
        <v>74</v>
      </c>
    </row>
    <row r="1576" spans="1:5" x14ac:dyDescent="0.25">
      <c r="A1576" s="18" t="str">
        <f>HYPERLINK("https://www.3gpp.org/DynaReport/38141-2.htm","38.141-2")</f>
        <v>38.141-2</v>
      </c>
      <c r="B1576" s="19" t="s">
        <v>17</v>
      </c>
      <c r="C1576" s="19" t="s">
        <v>42</v>
      </c>
      <c r="D1576" s="20" t="s">
        <v>104</v>
      </c>
      <c r="E1576" s="19" t="s">
        <v>74</v>
      </c>
    </row>
    <row r="1577" spans="1:5" x14ac:dyDescent="0.25">
      <c r="A1577" s="18" t="str">
        <f>HYPERLINK("https://www.3gpp.org/DynaReport/38151.htm","38.151")</f>
        <v>38.151</v>
      </c>
      <c r="B1577" s="19" t="s">
        <v>17</v>
      </c>
      <c r="C1577" s="19" t="s">
        <v>18</v>
      </c>
      <c r="D1577" s="20" t="s">
        <v>19</v>
      </c>
      <c r="E1577" s="19" t="s">
        <v>74</v>
      </c>
    </row>
    <row r="1578" spans="1:5" x14ac:dyDescent="0.25">
      <c r="A1578" s="18" t="str">
        <f>HYPERLINK("https://www.3gpp.org/DynaReport/38161.htm","38.161")</f>
        <v>38.161</v>
      </c>
      <c r="B1578" s="19" t="s">
        <v>17</v>
      </c>
      <c r="C1578" s="19" t="s">
        <v>54</v>
      </c>
      <c r="D1578" s="20" t="s">
        <v>104</v>
      </c>
      <c r="E1578" s="19" t="s">
        <v>74</v>
      </c>
    </row>
    <row r="1579" spans="1:5" x14ac:dyDescent="0.25">
      <c r="A1579" s="18" t="str">
        <f>HYPERLINK("https://www.3gpp.org/DynaReport/38171.htm","38.171")</f>
        <v>38.171</v>
      </c>
      <c r="B1579" s="19" t="s">
        <v>17</v>
      </c>
      <c r="C1579" s="19" t="s">
        <v>54</v>
      </c>
      <c r="D1579" s="20" t="s">
        <v>104</v>
      </c>
      <c r="E1579" s="19" t="s">
        <v>74</v>
      </c>
    </row>
    <row r="1580" spans="1:5" x14ac:dyDescent="0.25">
      <c r="A1580" s="18" t="str">
        <f>HYPERLINK("https://www.3gpp.org/DynaReport/38175.htm","38.175")</f>
        <v>38.175</v>
      </c>
      <c r="B1580" s="19" t="s">
        <v>17</v>
      </c>
      <c r="C1580" s="19" t="s">
        <v>18</v>
      </c>
      <c r="D1580" s="20" t="s">
        <v>19</v>
      </c>
      <c r="E1580" s="19" t="s">
        <v>74</v>
      </c>
    </row>
    <row r="1581" spans="1:5" x14ac:dyDescent="0.25">
      <c r="A1581" s="18" t="str">
        <f>HYPERLINK("https://www.3gpp.org/DynaReport/38176-2.htm","38.176-2")</f>
        <v>38.176-2</v>
      </c>
      <c r="B1581" s="19" t="s">
        <v>17</v>
      </c>
      <c r="C1581" s="19" t="s">
        <v>42</v>
      </c>
      <c r="D1581" s="20" t="s">
        <v>104</v>
      </c>
      <c r="E1581" s="19" t="s">
        <v>74</v>
      </c>
    </row>
    <row r="1582" spans="1:5" x14ac:dyDescent="0.25">
      <c r="A1582" s="18" t="str">
        <f>HYPERLINK("https://www.3gpp.org/DynaReport/38181.htm","38.181")</f>
        <v>38.181</v>
      </c>
      <c r="B1582" s="19" t="s">
        <v>38</v>
      </c>
      <c r="C1582" s="19" t="s">
        <v>78</v>
      </c>
      <c r="D1582" s="20" t="s">
        <v>104</v>
      </c>
      <c r="E1582" s="19" t="s">
        <v>74</v>
      </c>
    </row>
    <row r="1583" spans="1:5" x14ac:dyDescent="0.25">
      <c r="A1583" s="18" t="str">
        <f>HYPERLINK("https://www.3gpp.org/DynaReport/38181.htm","38.181")</f>
        <v>38.181</v>
      </c>
      <c r="B1583" s="19" t="s">
        <v>40</v>
      </c>
      <c r="C1583" s="19" t="s">
        <v>41</v>
      </c>
      <c r="D1583" s="20" t="s">
        <v>104</v>
      </c>
      <c r="E1583" s="19" t="s">
        <v>74</v>
      </c>
    </row>
    <row r="1584" spans="1:5" x14ac:dyDescent="0.25">
      <c r="A1584" s="18" t="str">
        <f>HYPERLINK("https://www.3gpp.org/DynaReport/38181.htm","38.181")</f>
        <v>38.181</v>
      </c>
      <c r="B1584" s="19" t="s">
        <v>17</v>
      </c>
      <c r="C1584" s="19" t="s">
        <v>54</v>
      </c>
      <c r="D1584" s="20" t="s">
        <v>104</v>
      </c>
      <c r="E1584" s="19" t="s">
        <v>74</v>
      </c>
    </row>
    <row r="1585" spans="1:5" x14ac:dyDescent="0.25">
      <c r="A1585" s="18" t="str">
        <f>HYPERLINK("https://www.3gpp.org/DynaReport/38191.htm","38.191")</f>
        <v>38.191</v>
      </c>
      <c r="B1585" s="19" t="s">
        <v>17</v>
      </c>
      <c r="C1585" s="19" t="s">
        <v>57</v>
      </c>
      <c r="D1585" s="20" t="s">
        <v>104</v>
      </c>
      <c r="E1585" s="19" t="s">
        <v>74</v>
      </c>
    </row>
    <row r="1586" spans="1:5" x14ac:dyDescent="0.25">
      <c r="A1586" s="18" t="str">
        <f>HYPERLINK("https://www.3gpp.org/DynaReport/38191.htm","38.191")</f>
        <v>38.191</v>
      </c>
      <c r="B1586" s="19" t="s">
        <v>17</v>
      </c>
      <c r="C1586" s="19" t="s">
        <v>18</v>
      </c>
      <c r="D1586" s="20" t="s">
        <v>104</v>
      </c>
      <c r="E1586" s="19" t="s">
        <v>74</v>
      </c>
    </row>
    <row r="1587" spans="1:5" x14ac:dyDescent="0.25">
      <c r="A1587" s="18" t="str">
        <f>HYPERLINK("https://www.3gpp.org/DynaReport/38191.htm","38.191")</f>
        <v>38.191</v>
      </c>
      <c r="B1587" s="19" t="s">
        <v>17</v>
      </c>
      <c r="C1587" s="19" t="s">
        <v>102</v>
      </c>
      <c r="D1587" s="20" t="s">
        <v>104</v>
      </c>
      <c r="E1587" s="19" t="s">
        <v>74</v>
      </c>
    </row>
    <row r="1588" spans="1:5" x14ac:dyDescent="0.25">
      <c r="A1588" s="18" t="str">
        <f>HYPERLINK("https://www.3gpp.org/DynaReport/38194.htm","38.194")</f>
        <v>38.194</v>
      </c>
      <c r="B1588" s="19" t="s">
        <v>17</v>
      </c>
      <c r="C1588" s="19" t="s">
        <v>18</v>
      </c>
      <c r="D1588" s="20" t="s">
        <v>104</v>
      </c>
      <c r="E1588" s="19" t="s">
        <v>74</v>
      </c>
    </row>
    <row r="1589" spans="1:5" x14ac:dyDescent="0.25">
      <c r="A1589" s="18" t="str">
        <f>HYPERLINK("https://www.3gpp.org/DynaReport/38194.htm","38.194")</f>
        <v>38.194</v>
      </c>
      <c r="B1589" s="19" t="s">
        <v>17</v>
      </c>
      <c r="C1589" s="19" t="s">
        <v>57</v>
      </c>
      <c r="D1589" s="20" t="s">
        <v>104</v>
      </c>
      <c r="E1589" s="19" t="s">
        <v>74</v>
      </c>
    </row>
    <row r="1590" spans="1:5" x14ac:dyDescent="0.25">
      <c r="A1590" s="18" t="str">
        <f>HYPERLINK("https://www.3gpp.org/DynaReport/38202.htm","38.202")</f>
        <v>38.202</v>
      </c>
      <c r="B1590" s="19" t="s">
        <v>17</v>
      </c>
      <c r="C1590" s="19" t="s">
        <v>18</v>
      </c>
      <c r="D1590" s="20" t="s">
        <v>19</v>
      </c>
      <c r="E1590" s="19" t="s">
        <v>106</v>
      </c>
    </row>
    <row r="1591" spans="1:5" x14ac:dyDescent="0.25">
      <c r="A1591" s="18" t="str">
        <f>HYPERLINK("https://www.3gpp.org/DynaReport/38211.htm","38.211")</f>
        <v>38.211</v>
      </c>
      <c r="B1591" s="19" t="s">
        <v>17</v>
      </c>
      <c r="C1591" s="19" t="s">
        <v>54</v>
      </c>
      <c r="D1591" s="20" t="s">
        <v>104</v>
      </c>
      <c r="E1591" s="19" t="s">
        <v>106</v>
      </c>
    </row>
    <row r="1592" spans="1:5" x14ac:dyDescent="0.25">
      <c r="A1592" s="18" t="str">
        <f>HYPERLINK("https://www.3gpp.org/DynaReport/38212.htm","38.212")</f>
        <v>38.212</v>
      </c>
      <c r="B1592" s="19" t="s">
        <v>17</v>
      </c>
      <c r="C1592" s="19" t="s">
        <v>54</v>
      </c>
      <c r="D1592" s="20" t="s">
        <v>104</v>
      </c>
      <c r="E1592" s="19" t="s">
        <v>106</v>
      </c>
    </row>
    <row r="1593" spans="1:5" x14ac:dyDescent="0.25">
      <c r="A1593" s="18" t="str">
        <f>HYPERLINK("https://www.3gpp.org/DynaReport/38213.htm","38.213")</f>
        <v>38.213</v>
      </c>
      <c r="B1593" s="19" t="s">
        <v>17</v>
      </c>
      <c r="C1593" s="19" t="s">
        <v>54</v>
      </c>
      <c r="D1593" s="20" t="s">
        <v>104</v>
      </c>
      <c r="E1593" s="19" t="s">
        <v>106</v>
      </c>
    </row>
    <row r="1594" spans="1:5" x14ac:dyDescent="0.25">
      <c r="A1594" s="18" t="str">
        <f>HYPERLINK("https://www.3gpp.org/DynaReport/38214.htm","38.214")</f>
        <v>38.214</v>
      </c>
      <c r="B1594" s="19" t="s">
        <v>17</v>
      </c>
      <c r="C1594" s="19" t="s">
        <v>54</v>
      </c>
      <c r="D1594" s="20" t="s">
        <v>104</v>
      </c>
      <c r="E1594" s="19" t="s">
        <v>106</v>
      </c>
    </row>
    <row r="1595" spans="1:5" x14ac:dyDescent="0.25">
      <c r="A1595" s="18" t="str">
        <f>HYPERLINK("https://www.3gpp.org/DynaReport/38215.htm","38.215")</f>
        <v>38.215</v>
      </c>
      <c r="B1595" s="19" t="s">
        <v>17</v>
      </c>
      <c r="C1595" s="19" t="s">
        <v>54</v>
      </c>
      <c r="D1595" s="20" t="s">
        <v>104</v>
      </c>
      <c r="E1595" s="19" t="s">
        <v>106</v>
      </c>
    </row>
    <row r="1596" spans="1:5" x14ac:dyDescent="0.25">
      <c r="A1596" s="18" t="str">
        <f>HYPERLINK("https://www.3gpp.org/DynaReport/38291.htm","38.291")</f>
        <v>38.291</v>
      </c>
      <c r="B1596" s="19" t="s">
        <v>17</v>
      </c>
      <c r="C1596" s="19" t="s">
        <v>54</v>
      </c>
      <c r="D1596" s="20" t="s">
        <v>104</v>
      </c>
      <c r="E1596" s="19" t="s">
        <v>106</v>
      </c>
    </row>
    <row r="1597" spans="1:5" x14ac:dyDescent="0.25">
      <c r="A1597" s="18" t="str">
        <f>HYPERLINK("https://www.3gpp.org/DynaReport/38300.htm","38.300")</f>
        <v>38.300</v>
      </c>
      <c r="B1597" s="19" t="s">
        <v>38</v>
      </c>
      <c r="C1597" s="19" t="s">
        <v>93</v>
      </c>
      <c r="D1597" s="20" t="s">
        <v>104</v>
      </c>
      <c r="E1597" s="19" t="s">
        <v>103</v>
      </c>
    </row>
    <row r="1598" spans="1:5" x14ac:dyDescent="0.25">
      <c r="A1598" s="18" t="str">
        <f>HYPERLINK("https://www.3gpp.org/DynaReport/38300.htm","38.300")</f>
        <v>38.300</v>
      </c>
      <c r="B1598" s="19" t="s">
        <v>40</v>
      </c>
      <c r="C1598" s="19" t="s">
        <v>41</v>
      </c>
      <c r="D1598" s="20" t="s">
        <v>104</v>
      </c>
      <c r="E1598" s="19" t="s">
        <v>103</v>
      </c>
    </row>
    <row r="1599" spans="1:5" x14ac:dyDescent="0.25">
      <c r="A1599" s="18" t="str">
        <f>HYPERLINK("https://www.3gpp.org/DynaReport/38300.htm","38.300")</f>
        <v>38.300</v>
      </c>
      <c r="B1599" s="19" t="s">
        <v>17</v>
      </c>
      <c r="C1599" s="19" t="s">
        <v>18</v>
      </c>
      <c r="D1599" s="20" t="s">
        <v>104</v>
      </c>
      <c r="E1599" s="19" t="s">
        <v>103</v>
      </c>
    </row>
    <row r="1600" spans="1:5" x14ac:dyDescent="0.25">
      <c r="A1600" s="18" t="str">
        <f>HYPERLINK("https://www.3gpp.org/DynaReport/38304.htm","38.304")</f>
        <v>38.304</v>
      </c>
      <c r="B1600" s="19" t="s">
        <v>17</v>
      </c>
      <c r="C1600" s="19" t="s">
        <v>18</v>
      </c>
      <c r="D1600" s="20" t="s">
        <v>104</v>
      </c>
      <c r="E1600" s="19" t="s">
        <v>103</v>
      </c>
    </row>
    <row r="1601" spans="1:5" x14ac:dyDescent="0.25">
      <c r="A1601" s="18" t="str">
        <f>HYPERLINK("https://www.3gpp.org/DynaReport/38305.htm","38.305")</f>
        <v>38.305</v>
      </c>
      <c r="B1601" s="19" t="s">
        <v>17</v>
      </c>
      <c r="C1601" s="19" t="s">
        <v>18</v>
      </c>
      <c r="D1601" s="20" t="s">
        <v>104</v>
      </c>
      <c r="E1601" s="19" t="s">
        <v>103</v>
      </c>
    </row>
    <row r="1602" spans="1:5" x14ac:dyDescent="0.25">
      <c r="A1602" s="18" t="str">
        <f>HYPERLINK("https://www.3gpp.org/DynaReport/38306.htm","38.306")</f>
        <v>38.306</v>
      </c>
      <c r="B1602" s="19" t="s">
        <v>60</v>
      </c>
      <c r="C1602" s="19" t="s">
        <v>111</v>
      </c>
      <c r="D1602" s="20" t="s">
        <v>104</v>
      </c>
      <c r="E1602" s="19" t="s">
        <v>103</v>
      </c>
    </row>
    <row r="1603" spans="1:5" x14ac:dyDescent="0.25">
      <c r="A1603" s="18" t="str">
        <f>HYPERLINK("https://www.3gpp.org/DynaReport/38306.htm","38.306")</f>
        <v>38.306</v>
      </c>
      <c r="B1603" s="19" t="s">
        <v>62</v>
      </c>
      <c r="C1603" s="19" t="s">
        <v>117</v>
      </c>
      <c r="D1603" s="20" t="s">
        <v>104</v>
      </c>
      <c r="E1603" s="19" t="s">
        <v>103</v>
      </c>
    </row>
    <row r="1604" spans="1:5" x14ac:dyDescent="0.25">
      <c r="A1604" s="18" t="str">
        <f>HYPERLINK("https://www.3gpp.org/DynaReport/38306.htm","38.306")</f>
        <v>38.306</v>
      </c>
      <c r="B1604" s="19" t="s">
        <v>38</v>
      </c>
      <c r="C1604" s="19" t="s">
        <v>93</v>
      </c>
      <c r="D1604" s="20" t="s">
        <v>104</v>
      </c>
      <c r="E1604" s="19" t="s">
        <v>103</v>
      </c>
    </row>
    <row r="1605" spans="1:5" x14ac:dyDescent="0.25">
      <c r="A1605" s="18" t="str">
        <f>HYPERLINK("https://www.3gpp.org/DynaReport/38306.htm","38.306")</f>
        <v>38.306</v>
      </c>
      <c r="B1605" s="19" t="s">
        <v>40</v>
      </c>
      <c r="C1605" s="19" t="s">
        <v>41</v>
      </c>
      <c r="D1605" s="20" t="s">
        <v>104</v>
      </c>
      <c r="E1605" s="19" t="s">
        <v>103</v>
      </c>
    </row>
    <row r="1606" spans="1:5" x14ac:dyDescent="0.25">
      <c r="A1606" s="18" t="str">
        <f>HYPERLINK("https://www.3gpp.org/DynaReport/38306.htm","38.306")</f>
        <v>38.306</v>
      </c>
      <c r="B1606" s="19" t="s">
        <v>17</v>
      </c>
      <c r="C1606" s="19" t="s">
        <v>18</v>
      </c>
      <c r="D1606" s="20" t="s">
        <v>104</v>
      </c>
      <c r="E1606" s="19" t="s">
        <v>103</v>
      </c>
    </row>
    <row r="1607" spans="1:5" x14ac:dyDescent="0.25">
      <c r="A1607" s="18" t="str">
        <f>HYPERLINK("https://www.3gpp.org/DynaReport/38307.htm","38.307")</f>
        <v>38.307</v>
      </c>
      <c r="B1607" s="19" t="s">
        <v>38</v>
      </c>
      <c r="C1607" s="19" t="s">
        <v>93</v>
      </c>
      <c r="D1607" s="20" t="s">
        <v>104</v>
      </c>
      <c r="E1607" s="19" t="s">
        <v>74</v>
      </c>
    </row>
    <row r="1608" spans="1:5" x14ac:dyDescent="0.25">
      <c r="A1608" s="18" t="str">
        <f>HYPERLINK("https://www.3gpp.org/DynaReport/38307.htm","38.307")</f>
        <v>38.307</v>
      </c>
      <c r="B1608" s="19" t="s">
        <v>40</v>
      </c>
      <c r="C1608" s="19" t="s">
        <v>71</v>
      </c>
      <c r="D1608" s="20" t="s">
        <v>104</v>
      </c>
      <c r="E1608" s="19" t="s">
        <v>74</v>
      </c>
    </row>
    <row r="1609" spans="1:5" x14ac:dyDescent="0.25">
      <c r="A1609" s="18" t="str">
        <f>HYPERLINK("https://www.3gpp.org/DynaReport/38307.htm","38.307")</f>
        <v>38.307</v>
      </c>
      <c r="B1609" s="19" t="s">
        <v>17</v>
      </c>
      <c r="C1609" s="19" t="s">
        <v>42</v>
      </c>
      <c r="D1609" s="20" t="s">
        <v>104</v>
      </c>
      <c r="E1609" s="19" t="s">
        <v>74</v>
      </c>
    </row>
    <row r="1610" spans="1:5" x14ac:dyDescent="0.25">
      <c r="A1610" s="18" t="str">
        <f>HYPERLINK("https://www.3gpp.org/DynaReport/38314.htm","38.314")</f>
        <v>38.314</v>
      </c>
      <c r="B1610" s="19" t="s">
        <v>17</v>
      </c>
      <c r="C1610" s="19" t="s">
        <v>18</v>
      </c>
      <c r="D1610" s="20" t="s">
        <v>104</v>
      </c>
      <c r="E1610" s="19" t="s">
        <v>103</v>
      </c>
    </row>
    <row r="1611" spans="1:5" x14ac:dyDescent="0.25">
      <c r="A1611" s="18" t="str">
        <f>HYPERLINK("https://www.3gpp.org/DynaReport/38321.htm","38.321")</f>
        <v>38.321</v>
      </c>
      <c r="B1611" s="19" t="s">
        <v>60</v>
      </c>
      <c r="C1611" s="19" t="s">
        <v>119</v>
      </c>
      <c r="D1611" s="20" t="s">
        <v>104</v>
      </c>
      <c r="E1611" s="19" t="s">
        <v>103</v>
      </c>
    </row>
    <row r="1612" spans="1:5" x14ac:dyDescent="0.25">
      <c r="A1612" s="18" t="str">
        <f>HYPERLINK("https://www.3gpp.org/DynaReport/38321.htm","38.321")</f>
        <v>38.321</v>
      </c>
      <c r="B1612" s="19" t="s">
        <v>62</v>
      </c>
      <c r="C1612" s="19" t="s">
        <v>91</v>
      </c>
      <c r="D1612" s="20" t="s">
        <v>104</v>
      </c>
      <c r="E1612" s="19" t="s">
        <v>103</v>
      </c>
    </row>
    <row r="1613" spans="1:5" x14ac:dyDescent="0.25">
      <c r="A1613" s="18" t="str">
        <f>HYPERLINK("https://www.3gpp.org/DynaReport/38321.htm","38.321")</f>
        <v>38.321</v>
      </c>
      <c r="B1613" s="19" t="s">
        <v>38</v>
      </c>
      <c r="C1613" s="19" t="s">
        <v>93</v>
      </c>
      <c r="D1613" s="20" t="s">
        <v>104</v>
      </c>
      <c r="E1613" s="19" t="s">
        <v>103</v>
      </c>
    </row>
    <row r="1614" spans="1:5" x14ac:dyDescent="0.25">
      <c r="A1614" s="18" t="str">
        <f>HYPERLINK("https://www.3gpp.org/DynaReport/38321.htm","38.321")</f>
        <v>38.321</v>
      </c>
      <c r="B1614" s="19" t="s">
        <v>40</v>
      </c>
      <c r="C1614" s="19" t="s">
        <v>41</v>
      </c>
      <c r="D1614" s="20" t="s">
        <v>104</v>
      </c>
      <c r="E1614" s="19" t="s">
        <v>103</v>
      </c>
    </row>
    <row r="1615" spans="1:5" x14ac:dyDescent="0.25">
      <c r="A1615" s="18" t="str">
        <f>HYPERLINK("https://www.3gpp.org/DynaReport/38321.htm","38.321")</f>
        <v>38.321</v>
      </c>
      <c r="B1615" s="19" t="s">
        <v>17</v>
      </c>
      <c r="C1615" s="19" t="s">
        <v>18</v>
      </c>
      <c r="D1615" s="20" t="s">
        <v>104</v>
      </c>
      <c r="E1615" s="19" t="s">
        <v>103</v>
      </c>
    </row>
    <row r="1616" spans="1:5" x14ac:dyDescent="0.25">
      <c r="A1616" s="18" t="str">
        <f>HYPERLINK("https://www.3gpp.org/DynaReport/38322.htm","38.322")</f>
        <v>38.322</v>
      </c>
      <c r="B1616" s="19" t="s">
        <v>17</v>
      </c>
      <c r="C1616" s="19" t="s">
        <v>18</v>
      </c>
      <c r="D1616" s="20" t="s">
        <v>104</v>
      </c>
      <c r="E1616" s="19" t="s">
        <v>103</v>
      </c>
    </row>
    <row r="1617" spans="1:5" x14ac:dyDescent="0.25">
      <c r="A1617" s="18" t="str">
        <f>HYPERLINK("https://www.3gpp.org/DynaReport/38323.htm","38.323")</f>
        <v>38.323</v>
      </c>
      <c r="B1617" s="19" t="s">
        <v>17</v>
      </c>
      <c r="C1617" s="19" t="s">
        <v>18</v>
      </c>
      <c r="D1617" s="20" t="s">
        <v>104</v>
      </c>
      <c r="E1617" s="19" t="s">
        <v>103</v>
      </c>
    </row>
    <row r="1618" spans="1:5" x14ac:dyDescent="0.25">
      <c r="A1618" s="18" t="str">
        <f>HYPERLINK("https://www.3gpp.org/DynaReport/38331.htm","38.331")</f>
        <v>38.331</v>
      </c>
      <c r="B1618" s="19" t="s">
        <v>60</v>
      </c>
      <c r="C1618" s="19" t="s">
        <v>120</v>
      </c>
      <c r="D1618" s="20" t="s">
        <v>104</v>
      </c>
      <c r="E1618" s="19" t="s">
        <v>103</v>
      </c>
    </row>
    <row r="1619" spans="1:5" x14ac:dyDescent="0.25">
      <c r="A1619" s="18" t="str">
        <f>HYPERLINK("https://www.3gpp.org/DynaReport/38331.htm","38.331")</f>
        <v>38.331</v>
      </c>
      <c r="B1619" s="19" t="s">
        <v>62</v>
      </c>
      <c r="C1619" s="19" t="s">
        <v>91</v>
      </c>
      <c r="D1619" s="20" t="s">
        <v>104</v>
      </c>
      <c r="E1619" s="19" t="s">
        <v>103</v>
      </c>
    </row>
    <row r="1620" spans="1:5" x14ac:dyDescent="0.25">
      <c r="A1620" s="18" t="str">
        <f>HYPERLINK("https://www.3gpp.org/DynaReport/38331.htm","38.331")</f>
        <v>38.331</v>
      </c>
      <c r="B1620" s="19" t="s">
        <v>38</v>
      </c>
      <c r="C1620" s="19" t="s">
        <v>93</v>
      </c>
      <c r="D1620" s="20" t="s">
        <v>104</v>
      </c>
      <c r="E1620" s="19" t="s">
        <v>103</v>
      </c>
    </row>
    <row r="1621" spans="1:5" x14ac:dyDescent="0.25">
      <c r="A1621" s="18" t="str">
        <f>HYPERLINK("https://www.3gpp.org/DynaReport/38331.htm","38.331")</f>
        <v>38.331</v>
      </c>
      <c r="B1621" s="19" t="s">
        <v>40</v>
      </c>
      <c r="C1621" s="19" t="s">
        <v>41</v>
      </c>
      <c r="D1621" s="20" t="s">
        <v>104</v>
      </c>
      <c r="E1621" s="19" t="s">
        <v>103</v>
      </c>
    </row>
    <row r="1622" spans="1:5" x14ac:dyDescent="0.25">
      <c r="A1622" s="18" t="str">
        <f>HYPERLINK("https://www.3gpp.org/DynaReport/38331.htm","38.331")</f>
        <v>38.331</v>
      </c>
      <c r="B1622" s="19" t="s">
        <v>17</v>
      </c>
      <c r="C1622" s="19" t="s">
        <v>18</v>
      </c>
      <c r="D1622" s="20" t="s">
        <v>104</v>
      </c>
      <c r="E1622" s="19" t="s">
        <v>103</v>
      </c>
    </row>
    <row r="1623" spans="1:5" x14ac:dyDescent="0.25">
      <c r="A1623" s="18" t="str">
        <f>HYPERLINK("https://www.3gpp.org/DynaReport/38340.htm","38.340")</f>
        <v>38.340</v>
      </c>
      <c r="B1623" s="19" t="s">
        <v>17</v>
      </c>
      <c r="C1623" s="19" t="s">
        <v>18</v>
      </c>
      <c r="D1623" s="20" t="s">
        <v>19</v>
      </c>
      <c r="E1623" s="19" t="s">
        <v>103</v>
      </c>
    </row>
    <row r="1624" spans="1:5" x14ac:dyDescent="0.25">
      <c r="A1624" s="18" t="str">
        <f>HYPERLINK("https://www.3gpp.org/DynaReport/38351.htm","38.351")</f>
        <v>38.351</v>
      </c>
      <c r="B1624" s="19" t="s">
        <v>17</v>
      </c>
      <c r="C1624" s="19" t="s">
        <v>18</v>
      </c>
      <c r="D1624" s="20" t="s">
        <v>104</v>
      </c>
      <c r="E1624" s="19" t="s">
        <v>103</v>
      </c>
    </row>
    <row r="1625" spans="1:5" x14ac:dyDescent="0.25">
      <c r="A1625" s="18" t="str">
        <f>HYPERLINK("https://www.3gpp.org/DynaReport/38355.htm","38.355")</f>
        <v>38.355</v>
      </c>
      <c r="B1625" s="19" t="s">
        <v>17</v>
      </c>
      <c r="C1625" s="19" t="s">
        <v>18</v>
      </c>
      <c r="D1625" s="20" t="s">
        <v>19</v>
      </c>
      <c r="E1625" s="19" t="s">
        <v>103</v>
      </c>
    </row>
    <row r="1626" spans="1:5" x14ac:dyDescent="0.25">
      <c r="A1626" s="18" t="str">
        <f>HYPERLINK("https://www.3gpp.org/DynaReport/38391.htm","38.391")</f>
        <v>38.391</v>
      </c>
      <c r="B1626" s="19" t="s">
        <v>17</v>
      </c>
      <c r="C1626" s="19" t="s">
        <v>18</v>
      </c>
      <c r="D1626" s="20" t="s">
        <v>104</v>
      </c>
      <c r="E1626" s="19" t="s">
        <v>103</v>
      </c>
    </row>
    <row r="1627" spans="1:5" x14ac:dyDescent="0.25">
      <c r="A1627" s="18" t="str">
        <f>HYPERLINK("https://www.3gpp.org/DynaReport/38391.htm","38.391")</f>
        <v>38.391</v>
      </c>
      <c r="B1627" s="19" t="s">
        <v>17</v>
      </c>
      <c r="C1627" s="19" t="s">
        <v>57</v>
      </c>
      <c r="D1627" s="20" t="s">
        <v>104</v>
      </c>
      <c r="E1627" s="19" t="s">
        <v>103</v>
      </c>
    </row>
    <row r="1628" spans="1:5" x14ac:dyDescent="0.25">
      <c r="A1628" s="18" t="str">
        <f>HYPERLINK("https://www.3gpp.org/DynaReport/38401.htm","38.401")</f>
        <v>38.401</v>
      </c>
      <c r="B1628" s="19" t="s">
        <v>40</v>
      </c>
      <c r="C1628" s="19" t="s">
        <v>41</v>
      </c>
      <c r="D1628" s="20" t="s">
        <v>104</v>
      </c>
      <c r="E1628" s="19" t="s">
        <v>76</v>
      </c>
    </row>
    <row r="1629" spans="1:5" x14ac:dyDescent="0.25">
      <c r="A1629" s="18" t="str">
        <f>HYPERLINK("https://www.3gpp.org/DynaReport/38401.htm","38.401")</f>
        <v>38.401</v>
      </c>
      <c r="B1629" s="19" t="s">
        <v>17</v>
      </c>
      <c r="C1629" s="19" t="s">
        <v>18</v>
      </c>
      <c r="D1629" s="20" t="s">
        <v>104</v>
      </c>
      <c r="E1629" s="19" t="s">
        <v>76</v>
      </c>
    </row>
    <row r="1630" spans="1:5" x14ac:dyDescent="0.25">
      <c r="A1630" s="18" t="str">
        <f>HYPERLINK("https://www.3gpp.org/DynaReport/38410.htm","38.410")</f>
        <v>38.410</v>
      </c>
      <c r="B1630" s="19" t="s">
        <v>17</v>
      </c>
      <c r="C1630" s="19" t="s">
        <v>18</v>
      </c>
      <c r="D1630" s="20" t="s">
        <v>104</v>
      </c>
      <c r="E1630" s="19" t="s">
        <v>76</v>
      </c>
    </row>
    <row r="1631" spans="1:5" x14ac:dyDescent="0.25">
      <c r="A1631" s="18" t="str">
        <f>HYPERLINK("https://www.3gpp.org/DynaReport/38411.htm","38.411")</f>
        <v>38.411</v>
      </c>
      <c r="B1631" s="19" t="s">
        <v>17</v>
      </c>
      <c r="C1631" s="19" t="s">
        <v>18</v>
      </c>
      <c r="D1631" s="20" t="s">
        <v>19</v>
      </c>
      <c r="E1631" s="19" t="s">
        <v>76</v>
      </c>
    </row>
    <row r="1632" spans="1:5" x14ac:dyDescent="0.25">
      <c r="A1632" s="18" t="str">
        <f>HYPERLINK("https://www.3gpp.org/DynaReport/38412.htm","38.412")</f>
        <v>38.412</v>
      </c>
      <c r="B1632" s="19" t="s">
        <v>17</v>
      </c>
      <c r="C1632" s="19" t="s">
        <v>18</v>
      </c>
      <c r="D1632" s="20" t="s">
        <v>104</v>
      </c>
      <c r="E1632" s="19" t="s">
        <v>76</v>
      </c>
    </row>
    <row r="1633" spans="1:5" x14ac:dyDescent="0.25">
      <c r="A1633" s="18" t="str">
        <f>HYPERLINK("https://www.3gpp.org/DynaReport/38413.htm","38.413")</f>
        <v>38.413</v>
      </c>
      <c r="B1633" s="19" t="s">
        <v>62</v>
      </c>
      <c r="C1633" s="19" t="s">
        <v>108</v>
      </c>
      <c r="D1633" s="20" t="s">
        <v>104</v>
      </c>
      <c r="E1633" s="19" t="s">
        <v>76</v>
      </c>
    </row>
    <row r="1634" spans="1:5" x14ac:dyDescent="0.25">
      <c r="A1634" s="18" t="str">
        <f>HYPERLINK("https://www.3gpp.org/DynaReport/38413.htm","38.413")</f>
        <v>38.413</v>
      </c>
      <c r="B1634" s="19" t="s">
        <v>38</v>
      </c>
      <c r="C1634" s="19" t="s">
        <v>66</v>
      </c>
      <c r="D1634" s="20" t="s">
        <v>104</v>
      </c>
      <c r="E1634" s="19" t="s">
        <v>76</v>
      </c>
    </row>
    <row r="1635" spans="1:5" x14ac:dyDescent="0.25">
      <c r="A1635" s="18" t="str">
        <f>HYPERLINK("https://www.3gpp.org/DynaReport/38413.htm","38.413")</f>
        <v>38.413</v>
      </c>
      <c r="B1635" s="19" t="s">
        <v>40</v>
      </c>
      <c r="C1635" s="19" t="s">
        <v>41</v>
      </c>
      <c r="D1635" s="20" t="s">
        <v>104</v>
      </c>
      <c r="E1635" s="19" t="s">
        <v>76</v>
      </c>
    </row>
    <row r="1636" spans="1:5" x14ac:dyDescent="0.25">
      <c r="A1636" s="18" t="str">
        <f>HYPERLINK("https://www.3gpp.org/DynaReport/38413.htm","38.413")</f>
        <v>38.413</v>
      </c>
      <c r="B1636" s="19" t="s">
        <v>17</v>
      </c>
      <c r="C1636" s="19" t="s">
        <v>18</v>
      </c>
      <c r="D1636" s="20" t="s">
        <v>104</v>
      </c>
      <c r="E1636" s="19" t="s">
        <v>76</v>
      </c>
    </row>
    <row r="1637" spans="1:5" x14ac:dyDescent="0.25">
      <c r="A1637" s="18" t="str">
        <f>HYPERLINK("https://www.3gpp.org/DynaReport/38414.htm","38.414")</f>
        <v>38.414</v>
      </c>
      <c r="B1637" s="19" t="s">
        <v>17</v>
      </c>
      <c r="C1637" s="19" t="s">
        <v>18</v>
      </c>
      <c r="D1637" s="20" t="s">
        <v>19</v>
      </c>
      <c r="E1637" s="19" t="s">
        <v>76</v>
      </c>
    </row>
    <row r="1638" spans="1:5" x14ac:dyDescent="0.25">
      <c r="A1638" s="18" t="str">
        <f>HYPERLINK("https://www.3gpp.org/DynaReport/38415.htm","38.415")</f>
        <v>38.415</v>
      </c>
      <c r="B1638" s="19" t="s">
        <v>17</v>
      </c>
      <c r="C1638" s="19" t="s">
        <v>18</v>
      </c>
      <c r="D1638" s="20" t="s">
        <v>104</v>
      </c>
      <c r="E1638" s="19" t="s">
        <v>76</v>
      </c>
    </row>
    <row r="1639" spans="1:5" x14ac:dyDescent="0.25">
      <c r="A1639" s="18" t="str">
        <f>HYPERLINK("https://www.3gpp.org/DynaReport/38420.htm","38.420")</f>
        <v>38.420</v>
      </c>
      <c r="B1639" s="19" t="s">
        <v>17</v>
      </c>
      <c r="C1639" s="19" t="s">
        <v>18</v>
      </c>
      <c r="D1639" s="20" t="s">
        <v>104</v>
      </c>
      <c r="E1639" s="19" t="s">
        <v>76</v>
      </c>
    </row>
    <row r="1640" spans="1:5" x14ac:dyDescent="0.25">
      <c r="A1640" s="18" t="str">
        <f>HYPERLINK("https://www.3gpp.org/DynaReport/38421.htm","38.421")</f>
        <v>38.421</v>
      </c>
      <c r="B1640" s="19" t="s">
        <v>17</v>
      </c>
      <c r="C1640" s="19" t="s">
        <v>18</v>
      </c>
      <c r="D1640" s="20" t="s">
        <v>19</v>
      </c>
      <c r="E1640" s="19" t="s">
        <v>76</v>
      </c>
    </row>
    <row r="1641" spans="1:5" x14ac:dyDescent="0.25">
      <c r="A1641" s="18" t="str">
        <f>HYPERLINK("https://www.3gpp.org/DynaReport/38422.htm","38.422")</f>
        <v>38.422</v>
      </c>
      <c r="B1641" s="19" t="s">
        <v>17</v>
      </c>
      <c r="C1641" s="19" t="s">
        <v>18</v>
      </c>
      <c r="D1641" s="20" t="s">
        <v>19</v>
      </c>
      <c r="E1641" s="19" t="s">
        <v>76</v>
      </c>
    </row>
    <row r="1642" spans="1:5" x14ac:dyDescent="0.25">
      <c r="A1642" s="18" t="str">
        <f>HYPERLINK("https://www.3gpp.org/DynaReport/38423.htm","38.423")</f>
        <v>38.423</v>
      </c>
      <c r="B1642" s="19" t="s">
        <v>17</v>
      </c>
      <c r="C1642" s="19" t="s">
        <v>18</v>
      </c>
      <c r="D1642" s="20" t="s">
        <v>104</v>
      </c>
      <c r="E1642" s="19" t="s">
        <v>76</v>
      </c>
    </row>
    <row r="1643" spans="1:5" x14ac:dyDescent="0.25">
      <c r="A1643" s="18" t="str">
        <f>HYPERLINK("https://www.3gpp.org/DynaReport/38424.htm","38.424")</f>
        <v>38.424</v>
      </c>
      <c r="B1643" s="19" t="s">
        <v>17</v>
      </c>
      <c r="C1643" s="19" t="s">
        <v>18</v>
      </c>
      <c r="D1643" s="20" t="s">
        <v>19</v>
      </c>
      <c r="E1643" s="19" t="s">
        <v>76</v>
      </c>
    </row>
    <row r="1644" spans="1:5" x14ac:dyDescent="0.25">
      <c r="A1644" s="18" t="str">
        <f>HYPERLINK("https://www.3gpp.org/DynaReport/38425.htm","38.425")</f>
        <v>38.425</v>
      </c>
      <c r="B1644" s="19" t="s">
        <v>17</v>
      </c>
      <c r="C1644" s="19" t="s">
        <v>18</v>
      </c>
      <c r="D1644" s="20" t="s">
        <v>104</v>
      </c>
      <c r="E1644" s="19" t="s">
        <v>76</v>
      </c>
    </row>
    <row r="1645" spans="1:5" x14ac:dyDescent="0.25">
      <c r="A1645" s="18" t="str">
        <f>HYPERLINK("https://www.3gpp.org/DynaReport/38455.htm","38.455")</f>
        <v>38.455</v>
      </c>
      <c r="B1645" s="19" t="s">
        <v>17</v>
      </c>
      <c r="C1645" s="19" t="s">
        <v>18</v>
      </c>
      <c r="D1645" s="20" t="s">
        <v>104</v>
      </c>
      <c r="E1645" s="19" t="s">
        <v>76</v>
      </c>
    </row>
    <row r="1646" spans="1:5" x14ac:dyDescent="0.25">
      <c r="A1646" s="18" t="str">
        <f>HYPERLINK("https://www.3gpp.org/DynaReport/38460.htm","38.460")</f>
        <v>38.460</v>
      </c>
      <c r="B1646" s="19" t="s">
        <v>17</v>
      </c>
      <c r="C1646" s="19" t="s">
        <v>18</v>
      </c>
      <c r="D1646" s="20" t="s">
        <v>19</v>
      </c>
      <c r="E1646" s="19" t="s">
        <v>76</v>
      </c>
    </row>
    <row r="1647" spans="1:5" x14ac:dyDescent="0.25">
      <c r="A1647" s="18" t="str">
        <f>HYPERLINK("https://www.3gpp.org/DynaReport/38461.htm","38.461")</f>
        <v>38.461</v>
      </c>
      <c r="B1647" s="19" t="s">
        <v>17</v>
      </c>
      <c r="C1647" s="19" t="s">
        <v>18</v>
      </c>
      <c r="D1647" s="20" t="s">
        <v>19</v>
      </c>
      <c r="E1647" s="19" t="s">
        <v>76</v>
      </c>
    </row>
    <row r="1648" spans="1:5" x14ac:dyDescent="0.25">
      <c r="A1648" s="18" t="str">
        <f>HYPERLINK("https://www.3gpp.org/DynaReport/38462.htm","38.462")</f>
        <v>38.462</v>
      </c>
      <c r="B1648" s="19" t="s">
        <v>17</v>
      </c>
      <c r="C1648" s="19" t="s">
        <v>18</v>
      </c>
      <c r="D1648" s="20" t="s">
        <v>19</v>
      </c>
      <c r="E1648" s="19" t="s">
        <v>76</v>
      </c>
    </row>
    <row r="1649" spans="1:5" x14ac:dyDescent="0.25">
      <c r="A1649" s="18" t="str">
        <f>HYPERLINK("https://www.3gpp.org/DynaReport/38463.htm","38.463")</f>
        <v>38.463</v>
      </c>
      <c r="B1649" s="19" t="s">
        <v>17</v>
      </c>
      <c r="C1649" s="19" t="s">
        <v>18</v>
      </c>
      <c r="D1649" s="20" t="s">
        <v>19</v>
      </c>
      <c r="E1649" s="19" t="s">
        <v>76</v>
      </c>
    </row>
    <row r="1650" spans="1:5" x14ac:dyDescent="0.25">
      <c r="A1650" s="18" t="str">
        <f>HYPERLINK("https://www.3gpp.org/DynaReport/38470.htm","38.470")</f>
        <v>38.470</v>
      </c>
      <c r="B1650" s="19" t="s">
        <v>17</v>
      </c>
      <c r="C1650" s="19" t="s">
        <v>18</v>
      </c>
      <c r="D1650" s="20" t="s">
        <v>104</v>
      </c>
      <c r="E1650" s="19" t="s">
        <v>76</v>
      </c>
    </row>
    <row r="1651" spans="1:5" x14ac:dyDescent="0.25">
      <c r="A1651" s="18" t="str">
        <f>HYPERLINK("https://www.3gpp.org/DynaReport/38471.htm","38.471")</f>
        <v>38.471</v>
      </c>
      <c r="B1651" s="19" t="s">
        <v>17</v>
      </c>
      <c r="C1651" s="19" t="s">
        <v>18</v>
      </c>
      <c r="D1651" s="20" t="s">
        <v>19</v>
      </c>
      <c r="E1651" s="19" t="s">
        <v>76</v>
      </c>
    </row>
    <row r="1652" spans="1:5" x14ac:dyDescent="0.25">
      <c r="A1652" s="18" t="str">
        <f>HYPERLINK("https://www.3gpp.org/DynaReport/38472.htm","38.472")</f>
        <v>38.472</v>
      </c>
      <c r="B1652" s="19" t="s">
        <v>17</v>
      </c>
      <c r="C1652" s="19" t="s">
        <v>18</v>
      </c>
      <c r="D1652" s="20" t="s">
        <v>19</v>
      </c>
      <c r="E1652" s="19" t="s">
        <v>76</v>
      </c>
    </row>
    <row r="1653" spans="1:5" x14ac:dyDescent="0.25">
      <c r="A1653" s="18" t="str">
        <f>HYPERLINK("https://www.3gpp.org/DynaReport/38473.htm","38.473")</f>
        <v>38.473</v>
      </c>
      <c r="B1653" s="19" t="s">
        <v>40</v>
      </c>
      <c r="C1653" s="19" t="s">
        <v>41</v>
      </c>
      <c r="D1653" s="20" t="s">
        <v>104</v>
      </c>
      <c r="E1653" s="19" t="s">
        <v>76</v>
      </c>
    </row>
    <row r="1654" spans="1:5" x14ac:dyDescent="0.25">
      <c r="A1654" s="18" t="str">
        <f>HYPERLINK("https://www.3gpp.org/DynaReport/38473.htm","38.473")</f>
        <v>38.473</v>
      </c>
      <c r="B1654" s="19" t="s">
        <v>17</v>
      </c>
      <c r="C1654" s="19" t="s">
        <v>18</v>
      </c>
      <c r="D1654" s="20" t="s">
        <v>104</v>
      </c>
      <c r="E1654" s="19" t="s">
        <v>76</v>
      </c>
    </row>
    <row r="1655" spans="1:5" x14ac:dyDescent="0.25">
      <c r="A1655" s="18" t="str">
        <f>HYPERLINK("https://www.3gpp.org/DynaReport/38474.htm","38.474")</f>
        <v>38.474</v>
      </c>
      <c r="B1655" s="19" t="s">
        <v>17</v>
      </c>
      <c r="C1655" s="19" t="s">
        <v>18</v>
      </c>
      <c r="D1655" s="20" t="s">
        <v>19</v>
      </c>
      <c r="E1655" s="19" t="s">
        <v>76</v>
      </c>
    </row>
    <row r="1656" spans="1:5" x14ac:dyDescent="0.25">
      <c r="A1656" s="18" t="str">
        <f>HYPERLINK("https://www.3gpp.org/DynaReport/38508-1.htm","38.508-1")</f>
        <v>38.508-1</v>
      </c>
      <c r="B1656" s="19" t="s">
        <v>17</v>
      </c>
      <c r="C1656" s="19" t="s">
        <v>54</v>
      </c>
      <c r="D1656" s="20" t="s">
        <v>104</v>
      </c>
      <c r="E1656" s="19" t="s">
        <v>105</v>
      </c>
    </row>
    <row r="1657" spans="1:5" x14ac:dyDescent="0.25">
      <c r="A1657" s="18" t="str">
        <f>HYPERLINK("https://www.3gpp.org/DynaReport/38508-2.htm","38.508-2")</f>
        <v>38.508-2</v>
      </c>
      <c r="B1657" s="19" t="s">
        <v>17</v>
      </c>
      <c r="C1657" s="19" t="s">
        <v>54</v>
      </c>
      <c r="D1657" s="20" t="s">
        <v>104</v>
      </c>
      <c r="E1657" s="19" t="s">
        <v>105</v>
      </c>
    </row>
    <row r="1658" spans="1:5" x14ac:dyDescent="0.25">
      <c r="A1658" s="18" t="str">
        <f>HYPERLINK("https://www.3gpp.org/DynaReport/38521-1.htm","38.521-1")</f>
        <v>38.521-1</v>
      </c>
      <c r="B1658" s="19" t="s">
        <v>17</v>
      </c>
      <c r="C1658" s="19" t="s">
        <v>54</v>
      </c>
      <c r="D1658" s="20" t="s">
        <v>104</v>
      </c>
      <c r="E1658" s="19" t="s">
        <v>105</v>
      </c>
    </row>
    <row r="1659" spans="1:5" x14ac:dyDescent="0.25">
      <c r="A1659" s="18" t="str">
        <f>HYPERLINK("https://www.3gpp.org/DynaReport/38521-2.htm","38.521-2")</f>
        <v>38.521-2</v>
      </c>
      <c r="B1659" s="19" t="s">
        <v>40</v>
      </c>
      <c r="C1659" s="19" t="s">
        <v>69</v>
      </c>
      <c r="D1659" s="20" t="s">
        <v>104</v>
      </c>
      <c r="E1659" s="19" t="s">
        <v>105</v>
      </c>
    </row>
    <row r="1660" spans="1:5" x14ac:dyDescent="0.25">
      <c r="A1660" s="18" t="str">
        <f>HYPERLINK("https://www.3gpp.org/DynaReport/38521-2.htm","38.521-2")</f>
        <v>38.521-2</v>
      </c>
      <c r="B1660" s="19" t="s">
        <v>17</v>
      </c>
      <c r="C1660" s="19" t="s">
        <v>18</v>
      </c>
      <c r="D1660" s="20" t="s">
        <v>104</v>
      </c>
      <c r="E1660" s="19" t="s">
        <v>105</v>
      </c>
    </row>
    <row r="1661" spans="1:5" x14ac:dyDescent="0.25">
      <c r="A1661" s="18" t="str">
        <f>HYPERLINK("https://www.3gpp.org/DynaReport/38521-3.htm","38.521-3")</f>
        <v>38.521-3</v>
      </c>
      <c r="B1661" s="19" t="s">
        <v>17</v>
      </c>
      <c r="C1661" s="19" t="s">
        <v>54</v>
      </c>
      <c r="D1661" s="20" t="s">
        <v>104</v>
      </c>
      <c r="E1661" s="19" t="s">
        <v>105</v>
      </c>
    </row>
    <row r="1662" spans="1:5" x14ac:dyDescent="0.25">
      <c r="A1662" s="18" t="str">
        <f>HYPERLINK("https://www.3gpp.org/DynaReport/38521-4.htm","38.521-4")</f>
        <v>38.521-4</v>
      </c>
      <c r="B1662" s="19" t="s">
        <v>40</v>
      </c>
      <c r="C1662" s="19" t="s">
        <v>69</v>
      </c>
      <c r="D1662" s="20" t="s">
        <v>104</v>
      </c>
      <c r="E1662" s="19" t="s">
        <v>105</v>
      </c>
    </row>
    <row r="1663" spans="1:5" x14ac:dyDescent="0.25">
      <c r="A1663" s="18" t="str">
        <f>HYPERLINK("https://www.3gpp.org/DynaReport/38521-5.htm","38.521-5")</f>
        <v>38.521-5</v>
      </c>
      <c r="B1663" s="19" t="s">
        <v>40</v>
      </c>
      <c r="C1663" s="19" t="s">
        <v>41</v>
      </c>
      <c r="D1663" s="20" t="s">
        <v>104</v>
      </c>
      <c r="E1663" s="19" t="s">
        <v>105</v>
      </c>
    </row>
    <row r="1664" spans="1:5" x14ac:dyDescent="0.25">
      <c r="A1664" s="18" t="str">
        <f>HYPERLINK("https://www.3gpp.org/DynaReport/38521-5.htm","38.521-5")</f>
        <v>38.521-5</v>
      </c>
      <c r="B1664" s="19" t="s">
        <v>40</v>
      </c>
      <c r="C1664" s="19" t="s">
        <v>121</v>
      </c>
      <c r="D1664" s="20" t="s">
        <v>104</v>
      </c>
      <c r="E1664" s="19" t="s">
        <v>105</v>
      </c>
    </row>
    <row r="1665" spans="1:5" x14ac:dyDescent="0.25">
      <c r="A1665" s="18" t="str">
        <f>HYPERLINK("https://www.3gpp.org/DynaReport/38522.htm","38.522")</f>
        <v>38.522</v>
      </c>
      <c r="B1665" s="19" t="s">
        <v>17</v>
      </c>
      <c r="C1665" s="19" t="s">
        <v>54</v>
      </c>
      <c r="D1665" s="20" t="s">
        <v>104</v>
      </c>
      <c r="E1665" s="19" t="s">
        <v>105</v>
      </c>
    </row>
    <row r="1666" spans="1:5" x14ac:dyDescent="0.25">
      <c r="A1666" s="18" t="str">
        <f>HYPERLINK("https://www.3gpp.org/DynaReport/38523-1.htm","38.523-1")</f>
        <v>38.523-1</v>
      </c>
      <c r="B1666" s="19" t="s">
        <v>17</v>
      </c>
      <c r="C1666" s="19" t="s">
        <v>42</v>
      </c>
      <c r="D1666" s="20" t="s">
        <v>104</v>
      </c>
      <c r="E1666" s="19" t="s">
        <v>105</v>
      </c>
    </row>
    <row r="1667" spans="1:5" x14ac:dyDescent="0.25">
      <c r="A1667" s="18" t="str">
        <f>HYPERLINK("https://www.3gpp.org/DynaReport/38523-2.htm","38.523-2")</f>
        <v>38.523-2</v>
      </c>
      <c r="B1667" s="19" t="s">
        <v>17</v>
      </c>
      <c r="C1667" s="19" t="s">
        <v>42</v>
      </c>
      <c r="D1667" s="20" t="s">
        <v>104</v>
      </c>
      <c r="E1667" s="19" t="s">
        <v>105</v>
      </c>
    </row>
    <row r="1668" spans="1:5" x14ac:dyDescent="0.25">
      <c r="A1668" s="18" t="str">
        <f>HYPERLINK("https://www.3gpp.org/DynaReport/38523-3.htm","38.523-3")</f>
        <v>38.523-3</v>
      </c>
      <c r="B1668" s="19" t="s">
        <v>40</v>
      </c>
      <c r="C1668" s="19" t="s">
        <v>51</v>
      </c>
      <c r="D1668" s="20" t="s">
        <v>104</v>
      </c>
      <c r="E1668" s="19" t="s">
        <v>105</v>
      </c>
    </row>
    <row r="1669" spans="1:5" x14ac:dyDescent="0.25">
      <c r="A1669" s="18" t="str">
        <f>HYPERLINK("https://www.3gpp.org/DynaReport/38533.htm","38.533")</f>
        <v>38.533</v>
      </c>
      <c r="B1669" s="19" t="s">
        <v>40</v>
      </c>
      <c r="C1669" s="19" t="s">
        <v>69</v>
      </c>
      <c r="D1669" s="20" t="s">
        <v>104</v>
      </c>
      <c r="E1669" s="19" t="s">
        <v>105</v>
      </c>
    </row>
    <row r="1670" spans="1:5" x14ac:dyDescent="0.25">
      <c r="A1670" s="18" t="str">
        <f>HYPERLINK("https://www.3gpp.org/DynaReport/38533.htm","38.533")</f>
        <v>38.533</v>
      </c>
      <c r="B1670" s="19" t="s">
        <v>17</v>
      </c>
      <c r="C1670" s="19" t="s">
        <v>18</v>
      </c>
      <c r="D1670" s="20" t="s">
        <v>104</v>
      </c>
      <c r="E1670" s="19" t="s">
        <v>105</v>
      </c>
    </row>
    <row r="1671" spans="1:5" x14ac:dyDescent="0.25">
      <c r="A1671" s="18" t="str">
        <f>HYPERLINK("https://www.3gpp.org/DynaReport/38551.htm","38.551")</f>
        <v>38.551</v>
      </c>
      <c r="B1671" s="19" t="s">
        <v>40</v>
      </c>
      <c r="C1671" s="19" t="s">
        <v>51</v>
      </c>
      <c r="D1671" s="20" t="s">
        <v>104</v>
      </c>
      <c r="E1671" s="19" t="s">
        <v>105</v>
      </c>
    </row>
    <row r="1672" spans="1:5" x14ac:dyDescent="0.25">
      <c r="A1672" s="18" t="str">
        <f>HYPERLINK("https://www.3gpp.org/DynaReport/38741.htm","38.741")</f>
        <v>38.741</v>
      </c>
      <c r="B1672" s="19" t="s">
        <v>40</v>
      </c>
      <c r="C1672" s="19" t="s">
        <v>77</v>
      </c>
      <c r="D1672" s="20" t="s">
        <v>104</v>
      </c>
      <c r="E1672" s="19" t="s">
        <v>74</v>
      </c>
    </row>
    <row r="1673" spans="1:5" x14ac:dyDescent="0.25">
      <c r="A1673" s="18" t="str">
        <f>HYPERLINK("https://www.3gpp.org/DynaReport/38741.htm","38.741")</f>
        <v>38.741</v>
      </c>
      <c r="B1673" s="19" t="s">
        <v>17</v>
      </c>
      <c r="C1673" s="19" t="s">
        <v>18</v>
      </c>
      <c r="D1673" s="20" t="s">
        <v>104</v>
      </c>
      <c r="E1673" s="19" t="s">
        <v>74</v>
      </c>
    </row>
    <row r="1674" spans="1:5" x14ac:dyDescent="0.25">
      <c r="A1674" s="18" t="str">
        <f>HYPERLINK("https://www.3gpp.org/DynaReport/38744.htm","38.744")</f>
        <v>38.744</v>
      </c>
      <c r="B1674" s="19" t="s">
        <v>17</v>
      </c>
      <c r="C1674" s="19" t="s">
        <v>122</v>
      </c>
      <c r="D1674" s="20" t="s">
        <v>104</v>
      </c>
      <c r="E1674" s="19" t="s">
        <v>103</v>
      </c>
    </row>
    <row r="1675" spans="1:5" x14ac:dyDescent="0.25">
      <c r="A1675" s="18" t="str">
        <f>HYPERLINK("https://www.3gpp.org/DynaReport/38744.htm","38.744")</f>
        <v>38.744</v>
      </c>
      <c r="B1675" s="19" t="s">
        <v>17</v>
      </c>
      <c r="C1675" s="19" t="s">
        <v>58</v>
      </c>
      <c r="D1675" s="20" t="s">
        <v>104</v>
      </c>
      <c r="E1675" s="19" t="s">
        <v>103</v>
      </c>
    </row>
    <row r="1676" spans="1:5" x14ac:dyDescent="0.25">
      <c r="A1676" s="18" t="str">
        <f>HYPERLINK("https://www.3gpp.org/DynaReport/38744.htm","38.744")</f>
        <v>38.744</v>
      </c>
      <c r="B1676" s="19" t="s">
        <v>17</v>
      </c>
      <c r="C1676" s="19" t="s">
        <v>123</v>
      </c>
      <c r="D1676" s="20" t="s">
        <v>104</v>
      </c>
      <c r="E1676" s="19" t="s">
        <v>103</v>
      </c>
    </row>
    <row r="1677" spans="1:5" x14ac:dyDescent="0.25">
      <c r="A1677" s="18" t="str">
        <f>HYPERLINK("https://www.3gpp.org/DynaReport/38744.htm","38.744")</f>
        <v>38.744</v>
      </c>
      <c r="B1677" s="19" t="s">
        <v>17</v>
      </c>
      <c r="C1677" s="19" t="s">
        <v>18</v>
      </c>
      <c r="D1677" s="20" t="s">
        <v>104</v>
      </c>
      <c r="E1677" s="19" t="s">
        <v>103</v>
      </c>
    </row>
    <row r="1678" spans="1:5" x14ac:dyDescent="0.25">
      <c r="A1678" s="18" t="str">
        <f>HYPERLINK("https://www.3gpp.org/DynaReport/38746.htm","38.746")</f>
        <v>38.746</v>
      </c>
      <c r="B1678" s="19" t="s">
        <v>17</v>
      </c>
      <c r="C1678" s="19" t="s">
        <v>57</v>
      </c>
      <c r="D1678" s="20" t="s">
        <v>104</v>
      </c>
      <c r="E1678" s="19" t="s">
        <v>74</v>
      </c>
    </row>
    <row r="1679" spans="1:5" x14ac:dyDescent="0.25">
      <c r="A1679" s="18" t="str">
        <f>HYPERLINK("https://www.3gpp.org/DynaReport/38749.htm","38.749")</f>
        <v>38.749</v>
      </c>
      <c r="B1679" s="19" t="s">
        <v>17</v>
      </c>
      <c r="C1679" s="19" t="s">
        <v>54</v>
      </c>
      <c r="D1679" s="20" t="s">
        <v>104</v>
      </c>
      <c r="E1679" s="19" t="s">
        <v>74</v>
      </c>
    </row>
    <row r="1680" spans="1:5" x14ac:dyDescent="0.25">
      <c r="A1680" s="18" t="str">
        <f>HYPERLINK("https://www.3gpp.org/DynaReport/38750.htm","38.750")</f>
        <v>38.750</v>
      </c>
      <c r="B1680" s="19" t="s">
        <v>17</v>
      </c>
      <c r="C1680" s="19" t="s">
        <v>58</v>
      </c>
      <c r="D1680" s="20" t="s">
        <v>104</v>
      </c>
      <c r="E1680" s="19" t="s">
        <v>74</v>
      </c>
    </row>
    <row r="1681" spans="1:5" x14ac:dyDescent="0.25">
      <c r="A1681" s="18" t="str">
        <f>HYPERLINK("https://www.3gpp.org/DynaReport/38753.htm","38.753")</f>
        <v>38.753</v>
      </c>
      <c r="B1681" s="19" t="s">
        <v>17</v>
      </c>
      <c r="C1681" s="19" t="s">
        <v>18</v>
      </c>
      <c r="D1681" s="20" t="s">
        <v>104</v>
      </c>
      <c r="E1681" s="19" t="s">
        <v>74</v>
      </c>
    </row>
    <row r="1682" spans="1:5" x14ac:dyDescent="0.25">
      <c r="A1682" s="18" t="str">
        <f>HYPERLINK("https://www.3gpp.org/DynaReport/38753.htm","38.753")</f>
        <v>38.753</v>
      </c>
      <c r="B1682" s="19" t="s">
        <v>17</v>
      </c>
      <c r="C1682" s="19" t="s">
        <v>58</v>
      </c>
      <c r="D1682" s="20" t="s">
        <v>104</v>
      </c>
      <c r="E1682" s="19" t="s">
        <v>74</v>
      </c>
    </row>
    <row r="1683" spans="1:5" x14ac:dyDescent="0.25">
      <c r="A1683" s="18" t="str">
        <f>HYPERLINK("https://www.3gpp.org/DynaReport/38755.htm","38.755")</f>
        <v>38.755</v>
      </c>
      <c r="B1683" s="19" t="s">
        <v>17</v>
      </c>
      <c r="C1683" s="19" t="s">
        <v>54</v>
      </c>
      <c r="D1683" s="20" t="s">
        <v>104</v>
      </c>
      <c r="E1683" s="19" t="s">
        <v>74</v>
      </c>
    </row>
    <row r="1684" spans="1:5" x14ac:dyDescent="0.25">
      <c r="A1684" s="18" t="str">
        <f>HYPERLINK("https://www.3gpp.org/DynaReport/38762.htm","38.762")</f>
        <v>38.762</v>
      </c>
      <c r="B1684" s="19" t="s">
        <v>17</v>
      </c>
      <c r="C1684" s="19" t="s">
        <v>124</v>
      </c>
      <c r="D1684" s="20" t="s">
        <v>104</v>
      </c>
      <c r="E1684" s="19" t="s">
        <v>74</v>
      </c>
    </row>
    <row r="1685" spans="1:5" x14ac:dyDescent="0.25">
      <c r="A1685" s="18" t="str">
        <f>HYPERLINK("https://www.3gpp.org/DynaReport/38762.htm","38.762")</f>
        <v>38.762</v>
      </c>
      <c r="B1685" s="19" t="s">
        <v>17</v>
      </c>
      <c r="C1685" s="19" t="s">
        <v>18</v>
      </c>
      <c r="D1685" s="20" t="s">
        <v>104</v>
      </c>
      <c r="E1685" s="19" t="s">
        <v>74</v>
      </c>
    </row>
    <row r="1686" spans="1:5" x14ac:dyDescent="0.25">
      <c r="A1686" s="18" t="str">
        <f>HYPERLINK("https://www.3gpp.org/DynaReport/38762.htm","38.762")</f>
        <v>38.762</v>
      </c>
      <c r="B1686" s="19" t="s">
        <v>17</v>
      </c>
      <c r="C1686" s="19" t="s">
        <v>57</v>
      </c>
      <c r="D1686" s="20" t="s">
        <v>104</v>
      </c>
      <c r="E1686" s="19" t="s">
        <v>74</v>
      </c>
    </row>
    <row r="1687" spans="1:5" x14ac:dyDescent="0.25">
      <c r="A1687" s="18" t="str">
        <f>HYPERLINK("https://www.3gpp.org/DynaReport/38762.htm","38.762")</f>
        <v>38.762</v>
      </c>
      <c r="B1687" s="19" t="s">
        <v>17</v>
      </c>
      <c r="C1687" s="19" t="s">
        <v>102</v>
      </c>
      <c r="D1687" s="20" t="s">
        <v>104</v>
      </c>
      <c r="E1687" s="19" t="s">
        <v>74</v>
      </c>
    </row>
    <row r="1688" spans="1:5" x14ac:dyDescent="0.25">
      <c r="A1688" s="18" t="str">
        <f>HYPERLINK("https://www.3gpp.org/DynaReport/38768.htm","38.768")</f>
        <v>38.768</v>
      </c>
      <c r="B1688" s="19" t="s">
        <v>17</v>
      </c>
      <c r="C1688" s="19" t="s">
        <v>18</v>
      </c>
      <c r="D1688" s="20" t="s">
        <v>104</v>
      </c>
      <c r="E1688" s="19" t="s">
        <v>74</v>
      </c>
    </row>
    <row r="1689" spans="1:5" x14ac:dyDescent="0.25">
      <c r="A1689" s="18" t="str">
        <f>HYPERLINK("https://www.3gpp.org/DynaReport/38768.htm","38.768")</f>
        <v>38.768</v>
      </c>
      <c r="B1689" s="19" t="s">
        <v>17</v>
      </c>
      <c r="C1689" s="19" t="s">
        <v>58</v>
      </c>
      <c r="D1689" s="20" t="s">
        <v>104</v>
      </c>
      <c r="E1689" s="19" t="s">
        <v>74</v>
      </c>
    </row>
    <row r="1690" spans="1:5" x14ac:dyDescent="0.25">
      <c r="A1690" s="18" t="str">
        <f>HYPERLINK("https://www.3gpp.org/DynaReport/38771.htm","38.771")</f>
        <v>38.771</v>
      </c>
      <c r="B1690" s="19" t="s">
        <v>17</v>
      </c>
      <c r="C1690" s="19" t="s">
        <v>57</v>
      </c>
      <c r="D1690" s="20" t="s">
        <v>104</v>
      </c>
      <c r="E1690" s="19" t="s">
        <v>74</v>
      </c>
    </row>
    <row r="1691" spans="1:5" x14ac:dyDescent="0.25">
      <c r="A1691" s="18" t="str">
        <f>HYPERLINK("https://www.3gpp.org/DynaReport/38771.htm","38.771")</f>
        <v>38.771</v>
      </c>
      <c r="B1691" s="19" t="s">
        <v>17</v>
      </c>
      <c r="C1691" s="19" t="s">
        <v>18</v>
      </c>
      <c r="D1691" s="20" t="s">
        <v>104</v>
      </c>
      <c r="E1691" s="19" t="s">
        <v>74</v>
      </c>
    </row>
    <row r="1692" spans="1:5" x14ac:dyDescent="0.25">
      <c r="A1692" s="18" t="str">
        <f>HYPERLINK("https://www.3gpp.org/DynaReport/38774.htm","38.774")</f>
        <v>38.774</v>
      </c>
      <c r="B1692" s="19" t="s">
        <v>17</v>
      </c>
      <c r="C1692" s="19" t="s">
        <v>57</v>
      </c>
      <c r="D1692" s="20" t="s">
        <v>104</v>
      </c>
      <c r="E1692" s="19" t="s">
        <v>74</v>
      </c>
    </row>
    <row r="1693" spans="1:5" x14ac:dyDescent="0.25">
      <c r="A1693" s="18" t="str">
        <f>HYPERLINK("https://www.3gpp.org/DynaReport/38774.htm","38.774")</f>
        <v>38.774</v>
      </c>
      <c r="B1693" s="19" t="s">
        <v>17</v>
      </c>
      <c r="C1693" s="19" t="s">
        <v>18</v>
      </c>
      <c r="D1693" s="20" t="s">
        <v>104</v>
      </c>
      <c r="E1693" s="19" t="s">
        <v>74</v>
      </c>
    </row>
    <row r="1694" spans="1:5" x14ac:dyDescent="0.25">
      <c r="A1694" s="18" t="str">
        <f>HYPERLINK("https://www.3gpp.org/DynaReport/38792.htm","38.792")</f>
        <v>38.792</v>
      </c>
      <c r="B1694" s="19" t="s">
        <v>17</v>
      </c>
      <c r="C1694" s="19" t="s">
        <v>57</v>
      </c>
      <c r="D1694" s="20" t="s">
        <v>104</v>
      </c>
      <c r="E1694" s="19" t="s">
        <v>74</v>
      </c>
    </row>
    <row r="1695" spans="1:5" x14ac:dyDescent="0.25">
      <c r="A1695" s="18" t="str">
        <f>HYPERLINK("https://www.3gpp.org/DynaReport/38794.htm","38.794")</f>
        <v>38.794</v>
      </c>
      <c r="B1695" s="19" t="s">
        <v>17</v>
      </c>
      <c r="C1695" s="19" t="s">
        <v>57</v>
      </c>
      <c r="D1695" s="20" t="s">
        <v>104</v>
      </c>
      <c r="E1695" s="19" t="s">
        <v>74</v>
      </c>
    </row>
    <row r="1696" spans="1:5" x14ac:dyDescent="0.25">
      <c r="A1696" s="18" t="str">
        <f>HYPERLINK("https://www.3gpp.org/DynaReport/38795.htm","38.795")</f>
        <v>38.795</v>
      </c>
      <c r="B1696" s="19" t="s">
        <v>17</v>
      </c>
      <c r="C1696" s="19" t="s">
        <v>57</v>
      </c>
      <c r="D1696" s="20" t="s">
        <v>104</v>
      </c>
      <c r="E1696" s="19" t="s">
        <v>74</v>
      </c>
    </row>
    <row r="1697" spans="1:5" x14ac:dyDescent="0.25">
      <c r="A1697" s="18" t="str">
        <f>HYPERLINK("https://www.3gpp.org/DynaReport/38796.htm","38.796")</f>
        <v>38.796</v>
      </c>
      <c r="B1697" s="19" t="s">
        <v>17</v>
      </c>
      <c r="C1697" s="19" t="s">
        <v>57</v>
      </c>
      <c r="D1697" s="20" t="s">
        <v>104</v>
      </c>
      <c r="E1697" s="19" t="s">
        <v>74</v>
      </c>
    </row>
    <row r="1698" spans="1:5" x14ac:dyDescent="0.25">
      <c r="A1698" s="18" t="str">
        <f>HYPERLINK("https://www.3gpp.org/DynaReport/38822.htm","38.822")</f>
        <v>38.822</v>
      </c>
      <c r="B1698" s="19" t="s">
        <v>17</v>
      </c>
      <c r="C1698" s="19" t="s">
        <v>18</v>
      </c>
      <c r="D1698" s="20" t="s">
        <v>19</v>
      </c>
      <c r="E1698" s="19" t="s">
        <v>103</v>
      </c>
    </row>
    <row r="1699" spans="1:5" x14ac:dyDescent="0.25">
      <c r="A1699" s="18" t="str">
        <f>HYPERLINK("https://www.3gpp.org/DynaReport/38843.htm","38.843")</f>
        <v>38.843</v>
      </c>
      <c r="B1699" s="19" t="s">
        <v>17</v>
      </c>
      <c r="C1699" s="19" t="s">
        <v>18</v>
      </c>
      <c r="D1699" s="20" t="s">
        <v>104</v>
      </c>
      <c r="E1699" s="19" t="s">
        <v>106</v>
      </c>
    </row>
    <row r="1700" spans="1:5" x14ac:dyDescent="0.25">
      <c r="A1700" s="18" t="str">
        <f>HYPERLINK("https://www.3gpp.org/DynaReport/38863.htm","38.863")</f>
        <v>38.863</v>
      </c>
      <c r="B1700" s="19" t="s">
        <v>38</v>
      </c>
      <c r="C1700" s="19" t="s">
        <v>99</v>
      </c>
      <c r="D1700" s="20" t="s">
        <v>104</v>
      </c>
      <c r="E1700" s="19" t="s">
        <v>74</v>
      </c>
    </row>
    <row r="1701" spans="1:5" x14ac:dyDescent="0.25">
      <c r="A1701" s="18" t="str">
        <f>HYPERLINK("https://www.3gpp.org/DynaReport/38863.htm","38.863")</f>
        <v>38.863</v>
      </c>
      <c r="B1701" s="19" t="s">
        <v>40</v>
      </c>
      <c r="C1701" s="19" t="s">
        <v>41</v>
      </c>
      <c r="D1701" s="20" t="s">
        <v>104</v>
      </c>
      <c r="E1701" s="19" t="s">
        <v>74</v>
      </c>
    </row>
    <row r="1702" spans="1:5" x14ac:dyDescent="0.25">
      <c r="A1702" s="18" t="str">
        <f>HYPERLINK("https://www.3gpp.org/DynaReport/38863.htm","38.863")</f>
        <v>38.863</v>
      </c>
      <c r="B1702" s="19" t="s">
        <v>17</v>
      </c>
      <c r="C1702" s="19" t="s">
        <v>54</v>
      </c>
      <c r="D1702" s="20" t="s">
        <v>104</v>
      </c>
      <c r="E1702" s="19" t="s">
        <v>74</v>
      </c>
    </row>
    <row r="1703" spans="1:5" x14ac:dyDescent="0.25">
      <c r="A1703" s="18" t="str">
        <f>HYPERLINK("https://www.3gpp.org/DynaReport/38870.htm","38.870")</f>
        <v>38.870</v>
      </c>
      <c r="B1703" s="19" t="s">
        <v>17</v>
      </c>
      <c r="C1703" s="19" t="s">
        <v>42</v>
      </c>
      <c r="D1703" s="20" t="s">
        <v>104</v>
      </c>
      <c r="E1703" s="19" t="s">
        <v>74</v>
      </c>
    </row>
    <row r="1704" spans="1:5" x14ac:dyDescent="0.25">
      <c r="A1704" s="18" t="str">
        <f>HYPERLINK("https://www.3gpp.org/DynaReport/38901.htm","38.901")</f>
        <v>38.901</v>
      </c>
      <c r="B1704" s="19" t="s">
        <v>17</v>
      </c>
      <c r="C1704" s="19" t="s">
        <v>54</v>
      </c>
      <c r="D1704" s="20" t="s">
        <v>104</v>
      </c>
      <c r="E1704" s="19" t="s">
        <v>106</v>
      </c>
    </row>
    <row r="1705" spans="1:5" x14ac:dyDescent="0.25">
      <c r="A1705" s="18" t="str">
        <f>HYPERLINK("https://www.3gpp.org/DynaReport/38903.htm","38.903")</f>
        <v>38.903</v>
      </c>
      <c r="B1705" s="19" t="s">
        <v>40</v>
      </c>
      <c r="C1705" s="19" t="s">
        <v>69</v>
      </c>
      <c r="D1705" s="20" t="s">
        <v>104</v>
      </c>
      <c r="E1705" s="19" t="s">
        <v>105</v>
      </c>
    </row>
    <row r="1706" spans="1:5" x14ac:dyDescent="0.25">
      <c r="A1706" s="18" t="str">
        <f>HYPERLINK("https://www.3gpp.org/DynaReport/38903.htm","38.903")</f>
        <v>38.903</v>
      </c>
      <c r="B1706" s="19" t="s">
        <v>17</v>
      </c>
      <c r="C1706" s="19" t="s">
        <v>18</v>
      </c>
      <c r="D1706" s="20" t="s">
        <v>104</v>
      </c>
      <c r="E1706" s="19" t="s">
        <v>105</v>
      </c>
    </row>
    <row r="1707" spans="1:5" x14ac:dyDescent="0.25">
      <c r="A1707" s="18" t="str">
        <f>HYPERLINK("https://www.3gpp.org/DynaReport/38905.htm","38.905")</f>
        <v>38.905</v>
      </c>
      <c r="B1707" s="19" t="s">
        <v>17</v>
      </c>
      <c r="C1707" s="19" t="s">
        <v>54</v>
      </c>
      <c r="D1707" s="20" t="s">
        <v>104</v>
      </c>
      <c r="E1707" s="19" t="s">
        <v>105</v>
      </c>
    </row>
    <row r="1708" spans="1:5" x14ac:dyDescent="0.25">
      <c r="A1708" s="18" t="str">
        <f>HYPERLINK("https://www.3gpp.org/DynaReport/38912.htm","38.912")</f>
        <v>38.912</v>
      </c>
      <c r="B1708" s="19" t="s">
        <v>17</v>
      </c>
      <c r="C1708" s="19" t="s">
        <v>18</v>
      </c>
      <c r="D1708" s="20" t="s">
        <v>19</v>
      </c>
      <c r="E1708" s="19" t="s">
        <v>75</v>
      </c>
    </row>
    <row r="1709" spans="1:5" x14ac:dyDescent="0.25">
      <c r="A1709" s="18" t="str">
        <f>HYPERLINK("https://www.3gpp.org/DynaReport/38913.htm","38.913")</f>
        <v>38.913</v>
      </c>
      <c r="B1709" s="19" t="s">
        <v>17</v>
      </c>
      <c r="C1709" s="19" t="s">
        <v>18</v>
      </c>
      <c r="D1709" s="20" t="s">
        <v>19</v>
      </c>
      <c r="E1709" s="19" t="s">
        <v>75</v>
      </c>
    </row>
    <row r="1710" spans="1:5" x14ac:dyDescent="0.25">
      <c r="A1710" s="18" t="str">
        <f>HYPERLINK("https://www.3gpp.org/DynaReport/38914.htm","38.914")</f>
        <v>38.914</v>
      </c>
      <c r="B1710" s="19" t="s">
        <v>22</v>
      </c>
      <c r="C1710" s="19" t="s">
        <v>125</v>
      </c>
      <c r="D1710" s="20" t="s">
        <v>104</v>
      </c>
      <c r="E1710" s="19" t="s">
        <v>75</v>
      </c>
    </row>
    <row r="1711" spans="1:5" x14ac:dyDescent="0.25">
      <c r="A1711" s="18" t="str">
        <f>HYPERLINK("https://www.3gpp.org/DynaReport/38914.htm","38.914")</f>
        <v>38.914</v>
      </c>
      <c r="B1711" s="19" t="s">
        <v>22</v>
      </c>
      <c r="C1711" s="19" t="s">
        <v>23</v>
      </c>
      <c r="D1711" s="20" t="s">
        <v>104</v>
      </c>
      <c r="E1711" s="19" t="s">
        <v>75</v>
      </c>
    </row>
    <row r="1712" spans="1:5" x14ac:dyDescent="0.25">
      <c r="A1712" s="18" t="str">
        <f>HYPERLINK("https://www.3gpp.org/DynaReport/38921.htm","38.921")</f>
        <v>38.921</v>
      </c>
      <c r="B1712" s="19" t="s">
        <v>17</v>
      </c>
      <c r="C1712" s="19" t="s">
        <v>18</v>
      </c>
      <c r="D1712" s="20" t="s">
        <v>19</v>
      </c>
      <c r="E1712" s="19" t="s">
        <v>74</v>
      </c>
    </row>
    <row r="1713" spans="1:5" x14ac:dyDescent="0.25">
      <c r="A1713" s="18" t="str">
        <f>HYPERLINK("https://www.3gpp.org/DynaReport/38922.htm","38.922")</f>
        <v>38.922</v>
      </c>
      <c r="B1713" s="19" t="s">
        <v>17</v>
      </c>
      <c r="C1713" s="19" t="s">
        <v>42</v>
      </c>
      <c r="D1713" s="20" t="s">
        <v>104</v>
      </c>
      <c r="E1713" s="19" t="s">
        <v>74</v>
      </c>
    </row>
    <row r="1714" spans="1:5" x14ac:dyDescent="0.25">
      <c r="A1714" s="18" t="str">
        <f>HYPERLINK("https://www.3gpp.org/DynaReport/41031.htm","41.031")</f>
        <v>41.031</v>
      </c>
      <c r="B1714" s="19" t="s">
        <v>17</v>
      </c>
      <c r="C1714" s="19" t="s">
        <v>18</v>
      </c>
      <c r="D1714" s="20" t="s">
        <v>19</v>
      </c>
      <c r="E1714" s="19" t="s">
        <v>27</v>
      </c>
    </row>
    <row r="1715" spans="1:5" x14ac:dyDescent="0.25">
      <c r="A1715" s="18" t="str">
        <f>HYPERLINK("https://www.3gpp.org/DynaReport/41101.htm","41.101")</f>
        <v>41.101</v>
      </c>
      <c r="B1715" s="19" t="s">
        <v>17</v>
      </c>
      <c r="C1715" s="19" t="s">
        <v>18</v>
      </c>
      <c r="D1715" s="20" t="s">
        <v>19</v>
      </c>
      <c r="E1715" s="19" t="s">
        <v>20</v>
      </c>
    </row>
    <row r="1716" spans="1:5" x14ac:dyDescent="0.25">
      <c r="A1716" s="18" t="str">
        <f>HYPERLINK("https://www.3gpp.org/DynaReport/42043.htm","42.043")</f>
        <v>42.043</v>
      </c>
      <c r="B1716" s="19" t="s">
        <v>17</v>
      </c>
      <c r="C1716" s="19" t="s">
        <v>18</v>
      </c>
      <c r="D1716" s="20" t="s">
        <v>19</v>
      </c>
      <c r="E1716" s="19" t="s">
        <v>25</v>
      </c>
    </row>
    <row r="1717" spans="1:5" x14ac:dyDescent="0.25">
      <c r="A1717" s="18" t="str">
        <f>HYPERLINK("https://www.3gpp.org/DynaReport/42056.htm","42.056")</f>
        <v>42.056</v>
      </c>
      <c r="B1717" s="19" t="s">
        <v>17</v>
      </c>
      <c r="C1717" s="19" t="s">
        <v>18</v>
      </c>
      <c r="D1717" s="20" t="s">
        <v>19</v>
      </c>
      <c r="E1717" s="19" t="s">
        <v>25</v>
      </c>
    </row>
    <row r="1718" spans="1:5" x14ac:dyDescent="0.25">
      <c r="A1718" s="18" t="str">
        <f>HYPERLINK("https://www.3gpp.org/DynaReport/42068.htm","42.068")</f>
        <v>42.068</v>
      </c>
      <c r="B1718" s="19" t="s">
        <v>17</v>
      </c>
      <c r="C1718" s="19" t="s">
        <v>18</v>
      </c>
      <c r="D1718" s="20" t="s">
        <v>19</v>
      </c>
      <c r="E1718" s="19" t="s">
        <v>25</v>
      </c>
    </row>
    <row r="1719" spans="1:5" x14ac:dyDescent="0.25">
      <c r="A1719" s="18" t="str">
        <f>HYPERLINK("https://www.3gpp.org/DynaReport/42069.htm","42.069")</f>
        <v>42.069</v>
      </c>
      <c r="B1719" s="19" t="s">
        <v>17</v>
      </c>
      <c r="C1719" s="19" t="s">
        <v>18</v>
      </c>
      <c r="D1719" s="20" t="s">
        <v>19</v>
      </c>
      <c r="E1719" s="19" t="s">
        <v>25</v>
      </c>
    </row>
    <row r="1720" spans="1:5" x14ac:dyDescent="0.25">
      <c r="A1720" s="18" t="str">
        <f>HYPERLINK("https://www.3gpp.org/DynaReport/43005.htm","43.005")</f>
        <v>43.005</v>
      </c>
      <c r="B1720" s="19" t="s">
        <v>17</v>
      </c>
      <c r="C1720" s="19" t="s">
        <v>18</v>
      </c>
      <c r="D1720" s="20" t="s">
        <v>19</v>
      </c>
      <c r="E1720" s="19" t="s">
        <v>126</v>
      </c>
    </row>
    <row r="1721" spans="1:5" x14ac:dyDescent="0.25">
      <c r="A1721" s="18" t="str">
        <f>HYPERLINK("https://www.3gpp.org/DynaReport/43010.htm","43.010")</f>
        <v>43.010</v>
      </c>
      <c r="B1721" s="19" t="s">
        <v>17</v>
      </c>
      <c r="C1721" s="19" t="s">
        <v>18</v>
      </c>
      <c r="D1721" s="20" t="s">
        <v>19</v>
      </c>
      <c r="E1721" s="19" t="s">
        <v>43</v>
      </c>
    </row>
    <row r="1722" spans="1:5" x14ac:dyDescent="0.25">
      <c r="A1722" s="18" t="str">
        <f>HYPERLINK("https://www.3gpp.org/DynaReport/43013.htm","43.013")</f>
        <v>43.013</v>
      </c>
      <c r="B1722" s="19" t="s">
        <v>17</v>
      </c>
      <c r="C1722" s="19" t="s">
        <v>18</v>
      </c>
      <c r="D1722" s="20" t="s">
        <v>19</v>
      </c>
      <c r="E1722" s="19" t="s">
        <v>75</v>
      </c>
    </row>
    <row r="1723" spans="1:5" x14ac:dyDescent="0.25">
      <c r="A1723" s="18" t="str">
        <f>HYPERLINK("https://www.3gpp.org/DynaReport/43020.htm","43.020")</f>
        <v>43.020</v>
      </c>
      <c r="B1723" s="19" t="s">
        <v>17</v>
      </c>
      <c r="C1723" s="19" t="s">
        <v>18</v>
      </c>
      <c r="D1723" s="20" t="s">
        <v>19</v>
      </c>
      <c r="E1723" s="19" t="s">
        <v>27</v>
      </c>
    </row>
    <row r="1724" spans="1:5" x14ac:dyDescent="0.25">
      <c r="A1724" s="18" t="str">
        <f>HYPERLINK("https://www.3gpp.org/DynaReport/43022.htm","43.022")</f>
        <v>43.022</v>
      </c>
      <c r="B1724" s="19" t="s">
        <v>17</v>
      </c>
      <c r="C1724" s="19" t="s">
        <v>18</v>
      </c>
      <c r="D1724" s="20" t="s">
        <v>19</v>
      </c>
      <c r="E1724" s="19" t="s">
        <v>75</v>
      </c>
    </row>
    <row r="1725" spans="1:5" x14ac:dyDescent="0.25">
      <c r="A1725" s="18" t="str">
        <f>HYPERLINK("https://www.3gpp.org/DynaReport/43026.htm","43.026")</f>
        <v>43.026</v>
      </c>
      <c r="B1725" s="19" t="s">
        <v>17</v>
      </c>
      <c r="C1725" s="19" t="s">
        <v>18</v>
      </c>
      <c r="D1725" s="20" t="s">
        <v>19</v>
      </c>
      <c r="E1725" s="19" t="s">
        <v>75</v>
      </c>
    </row>
    <row r="1726" spans="1:5" x14ac:dyDescent="0.25">
      <c r="A1726" s="18" t="str">
        <f>HYPERLINK("https://www.3gpp.org/DynaReport/43030.htm","43.030")</f>
        <v>43.030</v>
      </c>
      <c r="B1726" s="19" t="s">
        <v>17</v>
      </c>
      <c r="C1726" s="19" t="s">
        <v>18</v>
      </c>
      <c r="D1726" s="20" t="s">
        <v>19</v>
      </c>
      <c r="E1726" s="19" t="s">
        <v>75</v>
      </c>
    </row>
    <row r="1727" spans="1:5" x14ac:dyDescent="0.25">
      <c r="A1727" s="18" t="str">
        <f>HYPERLINK("https://www.3gpp.org/DynaReport/43045.htm","43.045")</f>
        <v>43.045</v>
      </c>
      <c r="B1727" s="19" t="s">
        <v>17</v>
      </c>
      <c r="C1727" s="19" t="s">
        <v>18</v>
      </c>
      <c r="D1727" s="20" t="s">
        <v>19</v>
      </c>
      <c r="E1727" s="19" t="s">
        <v>43</v>
      </c>
    </row>
    <row r="1728" spans="1:5" x14ac:dyDescent="0.25">
      <c r="A1728" s="18" t="str">
        <f>HYPERLINK("https://www.3gpp.org/DynaReport/43050.htm","43.050")</f>
        <v>43.050</v>
      </c>
      <c r="B1728" s="19" t="s">
        <v>17</v>
      </c>
      <c r="C1728" s="19" t="s">
        <v>18</v>
      </c>
      <c r="D1728" s="20" t="s">
        <v>19</v>
      </c>
      <c r="E1728" s="19" t="s">
        <v>28</v>
      </c>
    </row>
    <row r="1729" spans="1:5" x14ac:dyDescent="0.25">
      <c r="A1729" s="18" t="str">
        <f>HYPERLINK("https://www.3gpp.org/DynaReport/43051.htm","43.051")</f>
        <v>43.051</v>
      </c>
      <c r="B1729" s="19" t="s">
        <v>17</v>
      </c>
      <c r="C1729" s="19" t="s">
        <v>18</v>
      </c>
      <c r="D1729" s="20" t="s">
        <v>19</v>
      </c>
      <c r="E1729" s="19" t="s">
        <v>75</v>
      </c>
    </row>
    <row r="1730" spans="1:5" x14ac:dyDescent="0.25">
      <c r="A1730" s="18" t="str">
        <f>HYPERLINK("https://www.3gpp.org/DynaReport/43052.htm","43.052")</f>
        <v>43.052</v>
      </c>
      <c r="B1730" s="19" t="s">
        <v>17</v>
      </c>
      <c r="C1730" s="19" t="s">
        <v>18</v>
      </c>
      <c r="D1730" s="20" t="s">
        <v>19</v>
      </c>
      <c r="E1730" s="19" t="s">
        <v>75</v>
      </c>
    </row>
    <row r="1731" spans="1:5" x14ac:dyDescent="0.25">
      <c r="A1731" s="18" t="str">
        <f>HYPERLINK("https://www.3gpp.org/DynaReport/43055.htm","43.055")</f>
        <v>43.055</v>
      </c>
      <c r="B1731" s="19" t="s">
        <v>17</v>
      </c>
      <c r="C1731" s="19" t="s">
        <v>18</v>
      </c>
      <c r="D1731" s="20" t="s">
        <v>19</v>
      </c>
      <c r="E1731" s="19" t="s">
        <v>75</v>
      </c>
    </row>
    <row r="1732" spans="1:5" x14ac:dyDescent="0.25">
      <c r="A1732" s="18" t="str">
        <f>HYPERLINK("https://www.3gpp.org/DynaReport/43058.htm","43.058")</f>
        <v>43.058</v>
      </c>
      <c r="B1732" s="19" t="s">
        <v>17</v>
      </c>
      <c r="C1732" s="19" t="s">
        <v>18</v>
      </c>
      <c r="D1732" s="20" t="s">
        <v>19</v>
      </c>
      <c r="E1732" s="19" t="s">
        <v>28</v>
      </c>
    </row>
    <row r="1733" spans="1:5" x14ac:dyDescent="0.25">
      <c r="A1733" s="18" t="str">
        <f>HYPERLINK("https://www.3gpp.org/DynaReport/43059.htm","43.059")</f>
        <v>43.059</v>
      </c>
      <c r="B1733" s="19" t="s">
        <v>17</v>
      </c>
      <c r="C1733" s="19" t="s">
        <v>18</v>
      </c>
      <c r="D1733" s="20" t="s">
        <v>19</v>
      </c>
      <c r="E1733" s="19" t="s">
        <v>75</v>
      </c>
    </row>
    <row r="1734" spans="1:5" x14ac:dyDescent="0.25">
      <c r="A1734" s="18" t="str">
        <f>HYPERLINK("https://www.3gpp.org/DynaReport/43064.htm","43.064")</f>
        <v>43.064</v>
      </c>
      <c r="B1734" s="19" t="s">
        <v>17</v>
      </c>
      <c r="C1734" s="19" t="s">
        <v>18</v>
      </c>
      <c r="D1734" s="20" t="s">
        <v>19</v>
      </c>
      <c r="E1734" s="19" t="s">
        <v>75</v>
      </c>
    </row>
    <row r="1735" spans="1:5" x14ac:dyDescent="0.25">
      <c r="A1735" s="18" t="str">
        <f>HYPERLINK("https://www.3gpp.org/DynaReport/43068.htm","43.068")</f>
        <v>43.068</v>
      </c>
      <c r="B1735" s="19" t="s">
        <v>17</v>
      </c>
      <c r="C1735" s="19" t="s">
        <v>18</v>
      </c>
      <c r="D1735" s="20" t="s">
        <v>19</v>
      </c>
      <c r="E1735" s="19" t="s">
        <v>37</v>
      </c>
    </row>
    <row r="1736" spans="1:5" x14ac:dyDescent="0.25">
      <c r="A1736" s="18" t="str">
        <f>HYPERLINK("https://www.3gpp.org/DynaReport/43069.htm","43.069")</f>
        <v>43.069</v>
      </c>
      <c r="B1736" s="19" t="s">
        <v>17</v>
      </c>
      <c r="C1736" s="19" t="s">
        <v>18</v>
      </c>
      <c r="D1736" s="20" t="s">
        <v>19</v>
      </c>
      <c r="E1736" s="19" t="s">
        <v>37</v>
      </c>
    </row>
    <row r="1737" spans="1:5" x14ac:dyDescent="0.25">
      <c r="A1737" s="18" t="str">
        <f>HYPERLINK("https://www.3gpp.org/DynaReport/43073.htm","43.073")</f>
        <v>43.073</v>
      </c>
      <c r="B1737" s="19" t="s">
        <v>17</v>
      </c>
      <c r="C1737" s="19" t="s">
        <v>18</v>
      </c>
      <c r="D1737" s="20" t="s">
        <v>19</v>
      </c>
      <c r="E1737" s="19" t="s">
        <v>36</v>
      </c>
    </row>
    <row r="1738" spans="1:5" x14ac:dyDescent="0.25">
      <c r="A1738" s="18" t="str">
        <f>HYPERLINK("https://www.3gpp.org/DynaReport/43129.htm","43.129")</f>
        <v>43.129</v>
      </c>
      <c r="B1738" s="19" t="s">
        <v>17</v>
      </c>
      <c r="C1738" s="19" t="s">
        <v>18</v>
      </c>
      <c r="D1738" s="20" t="s">
        <v>19</v>
      </c>
      <c r="E1738" s="19" t="s">
        <v>75</v>
      </c>
    </row>
    <row r="1739" spans="1:5" x14ac:dyDescent="0.25">
      <c r="A1739" s="18" t="str">
        <f>HYPERLINK("https://www.3gpp.org/DynaReport/43130.htm","43.130")</f>
        <v>43.130</v>
      </c>
      <c r="B1739" s="19" t="s">
        <v>17</v>
      </c>
      <c r="C1739" s="19" t="s">
        <v>18</v>
      </c>
      <c r="D1739" s="20" t="s">
        <v>19</v>
      </c>
      <c r="E1739" s="19" t="s">
        <v>75</v>
      </c>
    </row>
    <row r="1740" spans="1:5" x14ac:dyDescent="0.25">
      <c r="A1740" s="18" t="str">
        <f>HYPERLINK("https://www.3gpp.org/DynaReport/43246.htm","43.246")</f>
        <v>43.246</v>
      </c>
      <c r="B1740" s="19" t="s">
        <v>17</v>
      </c>
      <c r="C1740" s="19" t="s">
        <v>18</v>
      </c>
      <c r="D1740" s="20" t="s">
        <v>19</v>
      </c>
      <c r="E1740" s="19" t="s">
        <v>75</v>
      </c>
    </row>
    <row r="1741" spans="1:5" x14ac:dyDescent="0.25">
      <c r="A1741" s="18" t="str">
        <f>HYPERLINK("https://www.3gpp.org/DynaReport/43318.htm","43.318")</f>
        <v>43.318</v>
      </c>
      <c r="B1741" s="19" t="s">
        <v>17</v>
      </c>
      <c r="C1741" s="19" t="s">
        <v>18</v>
      </c>
      <c r="D1741" s="20" t="s">
        <v>19</v>
      </c>
      <c r="E1741" s="19" t="s">
        <v>75</v>
      </c>
    </row>
    <row r="1742" spans="1:5" x14ac:dyDescent="0.25">
      <c r="A1742" s="18" t="str">
        <f>HYPERLINK("https://www.3gpp.org/DynaReport/43901.htm","43.901")</f>
        <v>43.901</v>
      </c>
      <c r="B1742" s="19" t="s">
        <v>17</v>
      </c>
      <c r="C1742" s="19" t="s">
        <v>18</v>
      </c>
      <c r="D1742" s="20" t="s">
        <v>19</v>
      </c>
      <c r="E1742" s="19" t="s">
        <v>75</v>
      </c>
    </row>
    <row r="1743" spans="1:5" x14ac:dyDescent="0.25">
      <c r="A1743" s="18" t="str">
        <f>HYPERLINK("https://www.3gpp.org/DynaReport/43902.htm","43.902")</f>
        <v>43.902</v>
      </c>
      <c r="B1743" s="19" t="s">
        <v>17</v>
      </c>
      <c r="C1743" s="19" t="s">
        <v>18</v>
      </c>
      <c r="D1743" s="20" t="s">
        <v>19</v>
      </c>
      <c r="E1743" s="19" t="s">
        <v>75</v>
      </c>
    </row>
    <row r="1744" spans="1:5" x14ac:dyDescent="0.25">
      <c r="A1744" s="18" t="str">
        <f>HYPERLINK("https://www.3gpp.org/DynaReport/43903.htm","43.903")</f>
        <v>43.903</v>
      </c>
      <c r="B1744" s="19" t="s">
        <v>17</v>
      </c>
      <c r="C1744" s="19" t="s">
        <v>18</v>
      </c>
      <c r="D1744" s="20" t="s">
        <v>19</v>
      </c>
      <c r="E1744" s="19" t="s">
        <v>75</v>
      </c>
    </row>
    <row r="1745" spans="1:5" x14ac:dyDescent="0.25">
      <c r="A1745" s="18" t="str">
        <f>HYPERLINK("https://www.3gpp.org/DynaReport/44001.htm","44.001")</f>
        <v>44.001</v>
      </c>
      <c r="B1745" s="19" t="s">
        <v>17</v>
      </c>
      <c r="C1745" s="19" t="s">
        <v>18</v>
      </c>
      <c r="D1745" s="20" t="s">
        <v>19</v>
      </c>
      <c r="E1745" s="19" t="s">
        <v>37</v>
      </c>
    </row>
    <row r="1746" spans="1:5" x14ac:dyDescent="0.25">
      <c r="A1746" s="18" t="str">
        <f>HYPERLINK("https://www.3gpp.org/DynaReport/44003.htm","44.003")</f>
        <v>44.003</v>
      </c>
      <c r="B1746" s="19" t="s">
        <v>17</v>
      </c>
      <c r="C1746" s="19" t="s">
        <v>18</v>
      </c>
      <c r="D1746" s="20" t="s">
        <v>19</v>
      </c>
      <c r="E1746" s="19" t="s">
        <v>75</v>
      </c>
    </row>
    <row r="1747" spans="1:5" x14ac:dyDescent="0.25">
      <c r="A1747" s="18" t="str">
        <f>HYPERLINK("https://www.3gpp.org/DynaReport/44004.htm","44.004")</f>
        <v>44.004</v>
      </c>
      <c r="B1747" s="19" t="s">
        <v>17</v>
      </c>
      <c r="C1747" s="19" t="s">
        <v>18</v>
      </c>
      <c r="D1747" s="20" t="s">
        <v>19</v>
      </c>
      <c r="E1747" s="19" t="s">
        <v>75</v>
      </c>
    </row>
    <row r="1748" spans="1:5" x14ac:dyDescent="0.25">
      <c r="A1748" s="18" t="str">
        <f>HYPERLINK("https://www.3gpp.org/DynaReport/44005.htm","44.005")</f>
        <v>44.005</v>
      </c>
      <c r="B1748" s="19" t="s">
        <v>17</v>
      </c>
      <c r="C1748" s="19" t="s">
        <v>18</v>
      </c>
      <c r="D1748" s="20" t="s">
        <v>19</v>
      </c>
      <c r="E1748" s="19" t="s">
        <v>75</v>
      </c>
    </row>
    <row r="1749" spans="1:5" x14ac:dyDescent="0.25">
      <c r="A1749" s="18" t="str">
        <f>HYPERLINK("https://www.3gpp.org/DynaReport/44006.htm","44.006")</f>
        <v>44.006</v>
      </c>
      <c r="B1749" s="19" t="s">
        <v>17</v>
      </c>
      <c r="C1749" s="19" t="s">
        <v>18</v>
      </c>
      <c r="D1749" s="20" t="s">
        <v>19</v>
      </c>
      <c r="E1749" s="19" t="s">
        <v>75</v>
      </c>
    </row>
    <row r="1750" spans="1:5" x14ac:dyDescent="0.25">
      <c r="A1750" s="18" t="str">
        <f>HYPERLINK("https://www.3gpp.org/DynaReport/44012.htm","44.012")</f>
        <v>44.012</v>
      </c>
      <c r="B1750" s="19" t="s">
        <v>17</v>
      </c>
      <c r="C1750" s="19" t="s">
        <v>18</v>
      </c>
      <c r="D1750" s="20" t="s">
        <v>19</v>
      </c>
      <c r="E1750" s="19" t="s">
        <v>75</v>
      </c>
    </row>
    <row r="1751" spans="1:5" x14ac:dyDescent="0.25">
      <c r="A1751" s="18" t="str">
        <f>HYPERLINK("https://www.3gpp.org/DynaReport/44013.htm","44.013")</f>
        <v>44.013</v>
      </c>
      <c r="B1751" s="19" t="s">
        <v>17</v>
      </c>
      <c r="C1751" s="19" t="s">
        <v>18</v>
      </c>
      <c r="D1751" s="20" t="s">
        <v>19</v>
      </c>
      <c r="E1751" s="19" t="s">
        <v>37</v>
      </c>
    </row>
    <row r="1752" spans="1:5" x14ac:dyDescent="0.25">
      <c r="A1752" s="18" t="str">
        <f>HYPERLINK("https://www.3gpp.org/DynaReport/44014.htm","44.014")</f>
        <v>44.014</v>
      </c>
      <c r="B1752" s="19" t="s">
        <v>17</v>
      </c>
      <c r="C1752" s="19" t="s">
        <v>18</v>
      </c>
      <c r="D1752" s="20" t="s">
        <v>19</v>
      </c>
      <c r="E1752" s="19" t="s">
        <v>75</v>
      </c>
    </row>
    <row r="1753" spans="1:5" x14ac:dyDescent="0.25">
      <c r="A1753" s="18" t="str">
        <f>HYPERLINK("https://www.3gpp.org/DynaReport/44018.htm","44.018")</f>
        <v>44.018</v>
      </c>
      <c r="B1753" s="19" t="s">
        <v>17</v>
      </c>
      <c r="C1753" s="19" t="s">
        <v>18</v>
      </c>
      <c r="D1753" s="20" t="s">
        <v>19</v>
      </c>
      <c r="E1753" s="19" t="s">
        <v>75</v>
      </c>
    </row>
    <row r="1754" spans="1:5" x14ac:dyDescent="0.25">
      <c r="A1754" s="18" t="str">
        <f>HYPERLINK("https://www.3gpp.org/DynaReport/44021.htm","44.021")</f>
        <v>44.021</v>
      </c>
      <c r="B1754" s="19" t="s">
        <v>17</v>
      </c>
      <c r="C1754" s="19" t="s">
        <v>18</v>
      </c>
      <c r="D1754" s="20" t="s">
        <v>19</v>
      </c>
      <c r="E1754" s="19" t="s">
        <v>43</v>
      </c>
    </row>
    <row r="1755" spans="1:5" x14ac:dyDescent="0.25">
      <c r="A1755" s="18" t="str">
        <f>HYPERLINK("https://www.3gpp.org/DynaReport/44031.htm","44.031")</f>
        <v>44.031</v>
      </c>
      <c r="B1755" s="19" t="s">
        <v>17</v>
      </c>
      <c r="C1755" s="19" t="s">
        <v>18</v>
      </c>
      <c r="D1755" s="20" t="s">
        <v>19</v>
      </c>
      <c r="E1755" s="19" t="s">
        <v>75</v>
      </c>
    </row>
    <row r="1756" spans="1:5" x14ac:dyDescent="0.25">
      <c r="A1756" s="18" t="str">
        <f>HYPERLINK("https://www.3gpp.org/DynaReport/44035.htm","44.035")</f>
        <v>44.035</v>
      </c>
      <c r="B1756" s="19" t="s">
        <v>17</v>
      </c>
      <c r="C1756" s="19" t="s">
        <v>18</v>
      </c>
      <c r="D1756" s="20" t="s">
        <v>19</v>
      </c>
      <c r="E1756" s="19" t="s">
        <v>75</v>
      </c>
    </row>
    <row r="1757" spans="1:5" x14ac:dyDescent="0.25">
      <c r="A1757" s="18" t="str">
        <f>HYPERLINK("https://www.3gpp.org/DynaReport/44056.htm","44.056")</f>
        <v>44.056</v>
      </c>
      <c r="B1757" s="19" t="s">
        <v>17</v>
      </c>
      <c r="C1757" s="19" t="s">
        <v>18</v>
      </c>
      <c r="D1757" s="20" t="s">
        <v>19</v>
      </c>
      <c r="E1757" s="19" t="s">
        <v>37</v>
      </c>
    </row>
    <row r="1758" spans="1:5" x14ac:dyDescent="0.25">
      <c r="A1758" s="18" t="str">
        <f>HYPERLINK("https://www.3gpp.org/DynaReport/44057.htm","44.057")</f>
        <v>44.057</v>
      </c>
      <c r="B1758" s="19" t="s">
        <v>17</v>
      </c>
      <c r="C1758" s="19" t="s">
        <v>18</v>
      </c>
      <c r="D1758" s="20" t="s">
        <v>19</v>
      </c>
      <c r="E1758" s="19" t="s">
        <v>37</v>
      </c>
    </row>
    <row r="1759" spans="1:5" x14ac:dyDescent="0.25">
      <c r="A1759" s="18" t="str">
        <f>HYPERLINK("https://www.3gpp.org/DynaReport/44060.htm","44.060")</f>
        <v>44.060</v>
      </c>
      <c r="B1759" s="19" t="s">
        <v>17</v>
      </c>
      <c r="C1759" s="19" t="s">
        <v>18</v>
      </c>
      <c r="D1759" s="20" t="s">
        <v>19</v>
      </c>
      <c r="E1759" s="19" t="s">
        <v>75</v>
      </c>
    </row>
    <row r="1760" spans="1:5" x14ac:dyDescent="0.25">
      <c r="A1760" s="18" t="str">
        <f>HYPERLINK("https://www.3gpp.org/DynaReport/44064.htm","44.064")</f>
        <v>44.064</v>
      </c>
      <c r="B1760" s="19" t="s">
        <v>17</v>
      </c>
      <c r="C1760" s="19" t="s">
        <v>18</v>
      </c>
      <c r="D1760" s="20" t="s">
        <v>19</v>
      </c>
      <c r="E1760" s="19" t="s">
        <v>37</v>
      </c>
    </row>
    <row r="1761" spans="1:5" x14ac:dyDescent="0.25">
      <c r="A1761" s="18" t="str">
        <f>HYPERLINK("https://www.3gpp.org/DynaReport/44065.htm","44.065")</f>
        <v>44.065</v>
      </c>
      <c r="B1761" s="19" t="s">
        <v>17</v>
      </c>
      <c r="C1761" s="19" t="s">
        <v>18</v>
      </c>
      <c r="D1761" s="20" t="s">
        <v>19</v>
      </c>
      <c r="E1761" s="19" t="s">
        <v>37</v>
      </c>
    </row>
    <row r="1762" spans="1:5" x14ac:dyDescent="0.25">
      <c r="A1762" s="18" t="str">
        <f>HYPERLINK("https://www.3gpp.org/DynaReport/44068.htm","44.068")</f>
        <v>44.068</v>
      </c>
      <c r="B1762" s="19" t="s">
        <v>17</v>
      </c>
      <c r="C1762" s="19" t="s">
        <v>18</v>
      </c>
      <c r="D1762" s="20" t="s">
        <v>19</v>
      </c>
      <c r="E1762" s="19" t="s">
        <v>37</v>
      </c>
    </row>
    <row r="1763" spans="1:5" x14ac:dyDescent="0.25">
      <c r="A1763" s="18" t="str">
        <f>HYPERLINK("https://www.3gpp.org/DynaReport/44069.htm","44.069")</f>
        <v>44.069</v>
      </c>
      <c r="B1763" s="19" t="s">
        <v>17</v>
      </c>
      <c r="C1763" s="19" t="s">
        <v>18</v>
      </c>
      <c r="D1763" s="20" t="s">
        <v>19</v>
      </c>
      <c r="E1763" s="19" t="s">
        <v>37</v>
      </c>
    </row>
    <row r="1764" spans="1:5" x14ac:dyDescent="0.25">
      <c r="A1764" s="18" t="str">
        <f>HYPERLINK("https://www.3gpp.org/DynaReport/44071.htm","44.071")</f>
        <v>44.071</v>
      </c>
      <c r="B1764" s="19" t="s">
        <v>17</v>
      </c>
      <c r="C1764" s="19" t="s">
        <v>18</v>
      </c>
      <c r="D1764" s="20" t="s">
        <v>19</v>
      </c>
      <c r="E1764" s="19" t="s">
        <v>75</v>
      </c>
    </row>
    <row r="1765" spans="1:5" x14ac:dyDescent="0.25">
      <c r="A1765" s="18" t="str">
        <f>HYPERLINK("https://www.3gpp.org/DynaReport/44318.htm","44.318")</f>
        <v>44.318</v>
      </c>
      <c r="B1765" s="19" t="s">
        <v>17</v>
      </c>
      <c r="C1765" s="19" t="s">
        <v>18</v>
      </c>
      <c r="D1765" s="20" t="s">
        <v>19</v>
      </c>
      <c r="E1765" s="19" t="s">
        <v>75</v>
      </c>
    </row>
    <row r="1766" spans="1:5" x14ac:dyDescent="0.25">
      <c r="A1766" s="18" t="str">
        <f>HYPERLINK("https://www.3gpp.org/DynaReport/44901.htm","44.901")</f>
        <v>44.901</v>
      </c>
      <c r="B1766" s="19" t="s">
        <v>17</v>
      </c>
      <c r="C1766" s="19" t="s">
        <v>18</v>
      </c>
      <c r="D1766" s="20" t="s">
        <v>19</v>
      </c>
      <c r="E1766" s="19" t="s">
        <v>75</v>
      </c>
    </row>
    <row r="1767" spans="1:5" x14ac:dyDescent="0.25">
      <c r="A1767" s="18" t="str">
        <f>HYPERLINK("https://www.3gpp.org/DynaReport/45001.htm","45.001")</f>
        <v>45.001</v>
      </c>
      <c r="B1767" s="19" t="s">
        <v>17</v>
      </c>
      <c r="C1767" s="19" t="s">
        <v>18</v>
      </c>
      <c r="D1767" s="20" t="s">
        <v>19</v>
      </c>
      <c r="E1767" s="19" t="s">
        <v>75</v>
      </c>
    </row>
    <row r="1768" spans="1:5" x14ac:dyDescent="0.25">
      <c r="A1768" s="18" t="str">
        <f>HYPERLINK("https://www.3gpp.org/DynaReport/45002.htm","45.002")</f>
        <v>45.002</v>
      </c>
      <c r="B1768" s="19" t="s">
        <v>17</v>
      </c>
      <c r="C1768" s="19" t="s">
        <v>18</v>
      </c>
      <c r="D1768" s="20" t="s">
        <v>19</v>
      </c>
      <c r="E1768" s="19" t="s">
        <v>75</v>
      </c>
    </row>
    <row r="1769" spans="1:5" x14ac:dyDescent="0.25">
      <c r="A1769" s="18" t="str">
        <f>HYPERLINK("https://www.3gpp.org/DynaReport/45003.htm","45.003")</f>
        <v>45.003</v>
      </c>
      <c r="B1769" s="19" t="s">
        <v>17</v>
      </c>
      <c r="C1769" s="19" t="s">
        <v>18</v>
      </c>
      <c r="D1769" s="20" t="s">
        <v>19</v>
      </c>
      <c r="E1769" s="19" t="s">
        <v>75</v>
      </c>
    </row>
    <row r="1770" spans="1:5" x14ac:dyDescent="0.25">
      <c r="A1770" s="18" t="str">
        <f>HYPERLINK("https://www.3gpp.org/DynaReport/45004.htm","45.004")</f>
        <v>45.004</v>
      </c>
      <c r="B1770" s="19" t="s">
        <v>17</v>
      </c>
      <c r="C1770" s="19" t="s">
        <v>18</v>
      </c>
      <c r="D1770" s="20" t="s">
        <v>19</v>
      </c>
      <c r="E1770" s="19" t="s">
        <v>75</v>
      </c>
    </row>
    <row r="1771" spans="1:5" x14ac:dyDescent="0.25">
      <c r="A1771" s="18" t="str">
        <f>HYPERLINK("https://www.3gpp.org/DynaReport/45005.htm","45.005")</f>
        <v>45.005</v>
      </c>
      <c r="B1771" s="19" t="s">
        <v>17</v>
      </c>
      <c r="C1771" s="19" t="s">
        <v>18</v>
      </c>
      <c r="D1771" s="20" t="s">
        <v>19</v>
      </c>
      <c r="E1771" s="19" t="s">
        <v>75</v>
      </c>
    </row>
    <row r="1772" spans="1:5" x14ac:dyDescent="0.25">
      <c r="A1772" s="18" t="str">
        <f>HYPERLINK("https://www.3gpp.org/DynaReport/45008.htm","45.008")</f>
        <v>45.008</v>
      </c>
      <c r="B1772" s="19" t="s">
        <v>17</v>
      </c>
      <c r="C1772" s="19" t="s">
        <v>18</v>
      </c>
      <c r="D1772" s="20" t="s">
        <v>19</v>
      </c>
      <c r="E1772" s="19" t="s">
        <v>75</v>
      </c>
    </row>
    <row r="1773" spans="1:5" x14ac:dyDescent="0.25">
      <c r="A1773" s="18" t="str">
        <f>HYPERLINK("https://www.3gpp.org/DynaReport/45009.htm","45.009")</f>
        <v>45.009</v>
      </c>
      <c r="B1773" s="19" t="s">
        <v>17</v>
      </c>
      <c r="C1773" s="19" t="s">
        <v>18</v>
      </c>
      <c r="D1773" s="20" t="s">
        <v>19</v>
      </c>
      <c r="E1773" s="19" t="s">
        <v>75</v>
      </c>
    </row>
    <row r="1774" spans="1:5" x14ac:dyDescent="0.25">
      <c r="A1774" s="18" t="str">
        <f>HYPERLINK("https://www.3gpp.org/DynaReport/45010.htm","45.010")</f>
        <v>45.010</v>
      </c>
      <c r="B1774" s="19" t="s">
        <v>17</v>
      </c>
      <c r="C1774" s="19" t="s">
        <v>18</v>
      </c>
      <c r="D1774" s="20" t="s">
        <v>19</v>
      </c>
      <c r="E1774" s="19" t="s">
        <v>75</v>
      </c>
    </row>
    <row r="1775" spans="1:5" x14ac:dyDescent="0.25">
      <c r="A1775" s="18" t="str">
        <f>HYPERLINK("https://www.3gpp.org/DynaReport/45015.htm","45.015")</f>
        <v>45.015</v>
      </c>
      <c r="B1775" s="19" t="s">
        <v>17</v>
      </c>
      <c r="C1775" s="19" t="s">
        <v>18</v>
      </c>
      <c r="D1775" s="20" t="s">
        <v>19</v>
      </c>
      <c r="E1775" s="19" t="s">
        <v>75</v>
      </c>
    </row>
    <row r="1776" spans="1:5" x14ac:dyDescent="0.25">
      <c r="A1776" s="18" t="str">
        <f>HYPERLINK("https://www.3gpp.org/DynaReport/45022.htm","45.022")</f>
        <v>45.022</v>
      </c>
      <c r="B1776" s="19" t="s">
        <v>17</v>
      </c>
      <c r="C1776" s="19" t="s">
        <v>18</v>
      </c>
      <c r="D1776" s="20" t="s">
        <v>19</v>
      </c>
      <c r="E1776" s="19" t="s">
        <v>75</v>
      </c>
    </row>
    <row r="1777" spans="1:5" x14ac:dyDescent="0.25">
      <c r="A1777" s="18" t="str">
        <f>HYPERLINK("https://www.3gpp.org/DynaReport/45050.htm","45.050")</f>
        <v>45.050</v>
      </c>
      <c r="B1777" s="19" t="s">
        <v>17</v>
      </c>
      <c r="C1777" s="19" t="s">
        <v>18</v>
      </c>
      <c r="D1777" s="20" t="s">
        <v>19</v>
      </c>
      <c r="E1777" s="19" t="s">
        <v>75</v>
      </c>
    </row>
    <row r="1778" spans="1:5" x14ac:dyDescent="0.25">
      <c r="A1778" s="18" t="str">
        <f>HYPERLINK("https://www.3gpp.org/DynaReport/45056.htm","45.056")</f>
        <v>45.056</v>
      </c>
      <c r="B1778" s="19" t="s">
        <v>17</v>
      </c>
      <c r="C1778" s="19" t="s">
        <v>18</v>
      </c>
      <c r="D1778" s="20" t="s">
        <v>19</v>
      </c>
      <c r="E1778" s="19" t="s">
        <v>75</v>
      </c>
    </row>
    <row r="1779" spans="1:5" x14ac:dyDescent="0.25">
      <c r="A1779" s="18" t="str">
        <f>HYPERLINK("https://www.3gpp.org/DynaReport/45902.htm","45.902")</f>
        <v>45.902</v>
      </c>
      <c r="B1779" s="19" t="s">
        <v>17</v>
      </c>
      <c r="C1779" s="19" t="s">
        <v>18</v>
      </c>
      <c r="D1779" s="20" t="s">
        <v>19</v>
      </c>
      <c r="E1779" s="19" t="s">
        <v>75</v>
      </c>
    </row>
    <row r="1780" spans="1:5" x14ac:dyDescent="0.25">
      <c r="A1780" s="18" t="str">
        <f>HYPERLINK("https://www.3gpp.org/DynaReport/45903.htm","45.903")</f>
        <v>45.903</v>
      </c>
      <c r="B1780" s="19" t="s">
        <v>17</v>
      </c>
      <c r="C1780" s="19" t="s">
        <v>18</v>
      </c>
      <c r="D1780" s="20" t="s">
        <v>19</v>
      </c>
      <c r="E1780" s="19" t="s">
        <v>75</v>
      </c>
    </row>
    <row r="1781" spans="1:5" x14ac:dyDescent="0.25">
      <c r="A1781" s="18" t="str">
        <f>HYPERLINK("https://www.3gpp.org/DynaReport/45912.htm","45.912")</f>
        <v>45.912</v>
      </c>
      <c r="B1781" s="19" t="s">
        <v>17</v>
      </c>
      <c r="C1781" s="19" t="s">
        <v>18</v>
      </c>
      <c r="D1781" s="20" t="s">
        <v>19</v>
      </c>
      <c r="E1781" s="19" t="s">
        <v>75</v>
      </c>
    </row>
    <row r="1782" spans="1:5" x14ac:dyDescent="0.25">
      <c r="A1782" s="18" t="str">
        <f>HYPERLINK("https://www.3gpp.org/DynaReport/45913.htm","45.913")</f>
        <v>45.913</v>
      </c>
      <c r="B1782" s="19" t="s">
        <v>17</v>
      </c>
      <c r="C1782" s="19" t="s">
        <v>18</v>
      </c>
      <c r="D1782" s="20" t="s">
        <v>19</v>
      </c>
      <c r="E1782" s="19" t="s">
        <v>75</v>
      </c>
    </row>
    <row r="1783" spans="1:5" x14ac:dyDescent="0.25">
      <c r="A1783" s="18" t="str">
        <f>HYPERLINK("https://www.3gpp.org/DynaReport/45914.htm","45.914")</f>
        <v>45.914</v>
      </c>
      <c r="B1783" s="19" t="s">
        <v>17</v>
      </c>
      <c r="C1783" s="19" t="s">
        <v>18</v>
      </c>
      <c r="D1783" s="20" t="s">
        <v>19</v>
      </c>
      <c r="E1783" s="19" t="s">
        <v>75</v>
      </c>
    </row>
    <row r="1784" spans="1:5" x14ac:dyDescent="0.25">
      <c r="A1784" s="18" t="str">
        <f>HYPERLINK("https://www.3gpp.org/DynaReport/45926.htm","45.926")</f>
        <v>45.926</v>
      </c>
      <c r="B1784" s="19" t="s">
        <v>17</v>
      </c>
      <c r="C1784" s="19" t="s">
        <v>18</v>
      </c>
      <c r="D1784" s="20" t="s">
        <v>19</v>
      </c>
      <c r="E1784" s="19" t="s">
        <v>75</v>
      </c>
    </row>
    <row r="1785" spans="1:5" x14ac:dyDescent="0.25">
      <c r="A1785" s="18" t="str">
        <f>HYPERLINK("https://www.3gpp.org/DynaReport/46001.htm","46.001")</f>
        <v>46.001</v>
      </c>
      <c r="B1785" s="19" t="s">
        <v>17</v>
      </c>
      <c r="C1785" s="19" t="s">
        <v>18</v>
      </c>
      <c r="D1785" s="20" t="s">
        <v>19</v>
      </c>
      <c r="E1785" s="19" t="s">
        <v>28</v>
      </c>
    </row>
    <row r="1786" spans="1:5" x14ac:dyDescent="0.25">
      <c r="A1786" s="18" t="str">
        <f>HYPERLINK("https://www.3gpp.org/DynaReport/46002.htm","46.002")</f>
        <v>46.002</v>
      </c>
      <c r="B1786" s="19" t="s">
        <v>17</v>
      </c>
      <c r="C1786" s="19" t="s">
        <v>18</v>
      </c>
      <c r="D1786" s="20" t="s">
        <v>19</v>
      </c>
      <c r="E1786" s="19" t="s">
        <v>28</v>
      </c>
    </row>
    <row r="1787" spans="1:5" x14ac:dyDescent="0.25">
      <c r="A1787" s="18" t="str">
        <f>HYPERLINK("https://www.3gpp.org/DynaReport/46006.htm","46.006")</f>
        <v>46.006</v>
      </c>
      <c r="B1787" s="19" t="s">
        <v>17</v>
      </c>
      <c r="C1787" s="19" t="s">
        <v>18</v>
      </c>
      <c r="D1787" s="20" t="s">
        <v>19</v>
      </c>
      <c r="E1787" s="19" t="s">
        <v>28</v>
      </c>
    </row>
    <row r="1788" spans="1:5" x14ac:dyDescent="0.25">
      <c r="A1788" s="18" t="str">
        <f>HYPERLINK("https://www.3gpp.org/DynaReport/46007.htm","46.007")</f>
        <v>46.007</v>
      </c>
      <c r="B1788" s="19" t="s">
        <v>17</v>
      </c>
      <c r="C1788" s="19" t="s">
        <v>18</v>
      </c>
      <c r="D1788" s="20" t="s">
        <v>19</v>
      </c>
      <c r="E1788" s="19" t="s">
        <v>28</v>
      </c>
    </row>
    <row r="1789" spans="1:5" x14ac:dyDescent="0.25">
      <c r="A1789" s="18" t="str">
        <f>HYPERLINK("https://www.3gpp.org/DynaReport/46008.htm","46.008")</f>
        <v>46.008</v>
      </c>
      <c r="B1789" s="19" t="s">
        <v>17</v>
      </c>
      <c r="C1789" s="19" t="s">
        <v>18</v>
      </c>
      <c r="D1789" s="20" t="s">
        <v>19</v>
      </c>
      <c r="E1789" s="19" t="s">
        <v>28</v>
      </c>
    </row>
    <row r="1790" spans="1:5" x14ac:dyDescent="0.25">
      <c r="A1790" s="18" t="str">
        <f>HYPERLINK("https://www.3gpp.org/DynaReport/46010.htm","46.010")</f>
        <v>46.010</v>
      </c>
      <c r="B1790" s="19" t="s">
        <v>17</v>
      </c>
      <c r="C1790" s="19" t="s">
        <v>18</v>
      </c>
      <c r="D1790" s="20" t="s">
        <v>19</v>
      </c>
      <c r="E1790" s="19" t="s">
        <v>28</v>
      </c>
    </row>
    <row r="1791" spans="1:5" x14ac:dyDescent="0.25">
      <c r="A1791" s="18" t="str">
        <f>HYPERLINK("https://www.3gpp.org/DynaReport/46011.htm","46.011")</f>
        <v>46.011</v>
      </c>
      <c r="B1791" s="19" t="s">
        <v>17</v>
      </c>
      <c r="C1791" s="19" t="s">
        <v>18</v>
      </c>
      <c r="D1791" s="20" t="s">
        <v>19</v>
      </c>
      <c r="E1791" s="19" t="s">
        <v>28</v>
      </c>
    </row>
    <row r="1792" spans="1:5" x14ac:dyDescent="0.25">
      <c r="A1792" s="18" t="str">
        <f>HYPERLINK("https://www.3gpp.org/DynaReport/46012.htm","46.012")</f>
        <v>46.012</v>
      </c>
      <c r="B1792" s="19" t="s">
        <v>17</v>
      </c>
      <c r="C1792" s="19" t="s">
        <v>18</v>
      </c>
      <c r="D1792" s="20" t="s">
        <v>19</v>
      </c>
      <c r="E1792" s="19" t="s">
        <v>28</v>
      </c>
    </row>
    <row r="1793" spans="1:5" x14ac:dyDescent="0.25">
      <c r="A1793" s="18" t="str">
        <f>HYPERLINK("https://www.3gpp.org/DynaReport/46020.htm","46.020")</f>
        <v>46.020</v>
      </c>
      <c r="B1793" s="19" t="s">
        <v>17</v>
      </c>
      <c r="C1793" s="19" t="s">
        <v>18</v>
      </c>
      <c r="D1793" s="20" t="s">
        <v>19</v>
      </c>
      <c r="E1793" s="19" t="s">
        <v>28</v>
      </c>
    </row>
    <row r="1794" spans="1:5" x14ac:dyDescent="0.25">
      <c r="A1794" s="18" t="str">
        <f>HYPERLINK("https://www.3gpp.org/DynaReport/46021.htm","46.021")</f>
        <v>46.021</v>
      </c>
      <c r="B1794" s="19" t="s">
        <v>17</v>
      </c>
      <c r="C1794" s="19" t="s">
        <v>18</v>
      </c>
      <c r="D1794" s="20" t="s">
        <v>19</v>
      </c>
      <c r="E1794" s="19" t="s">
        <v>28</v>
      </c>
    </row>
    <row r="1795" spans="1:5" x14ac:dyDescent="0.25">
      <c r="A1795" s="18" t="str">
        <f>HYPERLINK("https://www.3gpp.org/DynaReport/46022.htm","46.022")</f>
        <v>46.022</v>
      </c>
      <c r="B1795" s="19" t="s">
        <v>17</v>
      </c>
      <c r="C1795" s="19" t="s">
        <v>18</v>
      </c>
      <c r="D1795" s="20" t="s">
        <v>19</v>
      </c>
      <c r="E1795" s="19" t="s">
        <v>28</v>
      </c>
    </row>
    <row r="1796" spans="1:5" x14ac:dyDescent="0.25">
      <c r="A1796" s="18" t="str">
        <f>HYPERLINK("https://www.3gpp.org/DynaReport/46031.htm","46.031")</f>
        <v>46.031</v>
      </c>
      <c r="B1796" s="19" t="s">
        <v>17</v>
      </c>
      <c r="C1796" s="19" t="s">
        <v>18</v>
      </c>
      <c r="D1796" s="20" t="s">
        <v>19</v>
      </c>
      <c r="E1796" s="19" t="s">
        <v>28</v>
      </c>
    </row>
    <row r="1797" spans="1:5" x14ac:dyDescent="0.25">
      <c r="A1797" s="18" t="str">
        <f>HYPERLINK("https://www.3gpp.org/DynaReport/46032.htm","46.032")</f>
        <v>46.032</v>
      </c>
      <c r="B1797" s="19" t="s">
        <v>17</v>
      </c>
      <c r="C1797" s="19" t="s">
        <v>18</v>
      </c>
      <c r="D1797" s="20" t="s">
        <v>19</v>
      </c>
      <c r="E1797" s="19" t="s">
        <v>28</v>
      </c>
    </row>
    <row r="1798" spans="1:5" x14ac:dyDescent="0.25">
      <c r="A1798" s="18" t="str">
        <f>HYPERLINK("https://www.3gpp.org/DynaReport/46041.htm","46.041")</f>
        <v>46.041</v>
      </c>
      <c r="B1798" s="19" t="s">
        <v>17</v>
      </c>
      <c r="C1798" s="19" t="s">
        <v>18</v>
      </c>
      <c r="D1798" s="20" t="s">
        <v>19</v>
      </c>
      <c r="E1798" s="19" t="s">
        <v>28</v>
      </c>
    </row>
    <row r="1799" spans="1:5" x14ac:dyDescent="0.25">
      <c r="A1799" s="18" t="str">
        <f>HYPERLINK("https://www.3gpp.org/DynaReport/46042.htm","46.042")</f>
        <v>46.042</v>
      </c>
      <c r="B1799" s="19" t="s">
        <v>17</v>
      </c>
      <c r="C1799" s="19" t="s">
        <v>18</v>
      </c>
      <c r="D1799" s="20" t="s">
        <v>19</v>
      </c>
      <c r="E1799" s="19" t="s">
        <v>28</v>
      </c>
    </row>
    <row r="1800" spans="1:5" x14ac:dyDescent="0.25">
      <c r="A1800" s="18" t="str">
        <f>HYPERLINK("https://www.3gpp.org/DynaReport/46051.htm","46.051")</f>
        <v>46.051</v>
      </c>
      <c r="B1800" s="19" t="s">
        <v>17</v>
      </c>
      <c r="C1800" s="19" t="s">
        <v>18</v>
      </c>
      <c r="D1800" s="20" t="s">
        <v>19</v>
      </c>
      <c r="E1800" s="19" t="s">
        <v>28</v>
      </c>
    </row>
    <row r="1801" spans="1:5" x14ac:dyDescent="0.25">
      <c r="A1801" s="18" t="str">
        <f>HYPERLINK("https://www.3gpp.org/DynaReport/46053.htm","46.053")</f>
        <v>46.053</v>
      </c>
      <c r="B1801" s="19" t="s">
        <v>17</v>
      </c>
      <c r="C1801" s="19" t="s">
        <v>18</v>
      </c>
      <c r="D1801" s="20" t="s">
        <v>19</v>
      </c>
      <c r="E1801" s="19" t="s">
        <v>28</v>
      </c>
    </row>
    <row r="1802" spans="1:5" x14ac:dyDescent="0.25">
      <c r="A1802" s="18" t="str">
        <f>HYPERLINK("https://www.3gpp.org/DynaReport/46054.htm","46.054")</f>
        <v>46.054</v>
      </c>
      <c r="B1802" s="19" t="s">
        <v>17</v>
      </c>
      <c r="C1802" s="19" t="s">
        <v>18</v>
      </c>
      <c r="D1802" s="20" t="s">
        <v>19</v>
      </c>
      <c r="E1802" s="19" t="s">
        <v>28</v>
      </c>
    </row>
    <row r="1803" spans="1:5" x14ac:dyDescent="0.25">
      <c r="A1803" s="18" t="str">
        <f>HYPERLINK("https://www.3gpp.org/DynaReport/46055.htm","46.055")</f>
        <v>46.055</v>
      </c>
      <c r="B1803" s="19" t="s">
        <v>17</v>
      </c>
      <c r="C1803" s="19" t="s">
        <v>18</v>
      </c>
      <c r="D1803" s="20" t="s">
        <v>19</v>
      </c>
      <c r="E1803" s="19" t="s">
        <v>28</v>
      </c>
    </row>
    <row r="1804" spans="1:5" x14ac:dyDescent="0.25">
      <c r="A1804" s="18" t="str">
        <f>HYPERLINK("https://www.3gpp.org/DynaReport/46060.htm","46.060")</f>
        <v>46.060</v>
      </c>
      <c r="B1804" s="19" t="s">
        <v>17</v>
      </c>
      <c r="C1804" s="19" t="s">
        <v>18</v>
      </c>
      <c r="D1804" s="20" t="s">
        <v>19</v>
      </c>
      <c r="E1804" s="19" t="s">
        <v>28</v>
      </c>
    </row>
    <row r="1805" spans="1:5" x14ac:dyDescent="0.25">
      <c r="A1805" s="18" t="str">
        <f>HYPERLINK("https://www.3gpp.org/DynaReport/46061.htm","46.061")</f>
        <v>46.061</v>
      </c>
      <c r="B1805" s="19" t="s">
        <v>17</v>
      </c>
      <c r="C1805" s="19" t="s">
        <v>18</v>
      </c>
      <c r="D1805" s="20" t="s">
        <v>19</v>
      </c>
      <c r="E1805" s="19" t="s">
        <v>28</v>
      </c>
    </row>
    <row r="1806" spans="1:5" x14ac:dyDescent="0.25">
      <c r="A1806" s="18" t="str">
        <f>HYPERLINK("https://www.3gpp.org/DynaReport/46062.htm","46.062")</f>
        <v>46.062</v>
      </c>
      <c r="B1806" s="19" t="s">
        <v>17</v>
      </c>
      <c r="C1806" s="19" t="s">
        <v>18</v>
      </c>
      <c r="D1806" s="20" t="s">
        <v>19</v>
      </c>
      <c r="E1806" s="19" t="s">
        <v>28</v>
      </c>
    </row>
    <row r="1807" spans="1:5" x14ac:dyDescent="0.25">
      <c r="A1807" s="18" t="str">
        <f>HYPERLINK("https://www.3gpp.org/DynaReport/46076.htm","46.076")</f>
        <v>46.076</v>
      </c>
      <c r="B1807" s="19" t="s">
        <v>17</v>
      </c>
      <c r="C1807" s="19" t="s">
        <v>18</v>
      </c>
      <c r="D1807" s="20" t="s">
        <v>19</v>
      </c>
      <c r="E1807" s="19" t="s">
        <v>28</v>
      </c>
    </row>
    <row r="1808" spans="1:5" x14ac:dyDescent="0.25">
      <c r="A1808" s="18" t="str">
        <f>HYPERLINK("https://www.3gpp.org/DynaReport/46081.htm","46.081")</f>
        <v>46.081</v>
      </c>
      <c r="B1808" s="19" t="s">
        <v>17</v>
      </c>
      <c r="C1808" s="19" t="s">
        <v>18</v>
      </c>
      <c r="D1808" s="20" t="s">
        <v>19</v>
      </c>
      <c r="E1808" s="19" t="s">
        <v>28</v>
      </c>
    </row>
    <row r="1809" spans="1:5" x14ac:dyDescent="0.25">
      <c r="A1809" s="18" t="str">
        <f>HYPERLINK("https://www.3gpp.org/DynaReport/46082.htm","46.082")</f>
        <v>46.082</v>
      </c>
      <c r="B1809" s="19" t="s">
        <v>17</v>
      </c>
      <c r="C1809" s="19" t="s">
        <v>18</v>
      </c>
      <c r="D1809" s="20" t="s">
        <v>19</v>
      </c>
      <c r="E1809" s="19" t="s">
        <v>28</v>
      </c>
    </row>
    <row r="1810" spans="1:5" x14ac:dyDescent="0.25">
      <c r="A1810" s="18" t="str">
        <f>HYPERLINK("https://www.3gpp.org/DynaReport/46085.htm","46.085")</f>
        <v>46.085</v>
      </c>
      <c r="B1810" s="19" t="s">
        <v>17</v>
      </c>
      <c r="C1810" s="19" t="s">
        <v>18</v>
      </c>
      <c r="D1810" s="20" t="s">
        <v>19</v>
      </c>
      <c r="E1810" s="19" t="s">
        <v>28</v>
      </c>
    </row>
    <row r="1811" spans="1:5" x14ac:dyDescent="0.25">
      <c r="A1811" s="18" t="str">
        <f>HYPERLINK("https://www.3gpp.org/DynaReport/48001.htm","48.001")</f>
        <v>48.001</v>
      </c>
      <c r="B1811" s="19" t="s">
        <v>17</v>
      </c>
      <c r="C1811" s="19" t="s">
        <v>18</v>
      </c>
      <c r="D1811" s="20" t="s">
        <v>19</v>
      </c>
      <c r="E1811" s="19" t="s">
        <v>75</v>
      </c>
    </row>
    <row r="1812" spans="1:5" x14ac:dyDescent="0.25">
      <c r="A1812" s="18" t="str">
        <f>HYPERLINK("https://www.3gpp.org/DynaReport/48002.htm","48.002")</f>
        <v>48.002</v>
      </c>
      <c r="B1812" s="19" t="s">
        <v>17</v>
      </c>
      <c r="C1812" s="19" t="s">
        <v>18</v>
      </c>
      <c r="D1812" s="20" t="s">
        <v>19</v>
      </c>
      <c r="E1812" s="19" t="s">
        <v>75</v>
      </c>
    </row>
    <row r="1813" spans="1:5" x14ac:dyDescent="0.25">
      <c r="A1813" s="18" t="str">
        <f>HYPERLINK("https://www.3gpp.org/DynaReport/48004.htm","48.004")</f>
        <v>48.004</v>
      </c>
      <c r="B1813" s="19" t="s">
        <v>17</v>
      </c>
      <c r="C1813" s="19" t="s">
        <v>18</v>
      </c>
      <c r="D1813" s="20" t="s">
        <v>19</v>
      </c>
      <c r="E1813" s="19" t="s">
        <v>75</v>
      </c>
    </row>
    <row r="1814" spans="1:5" x14ac:dyDescent="0.25">
      <c r="A1814" s="18" t="str">
        <f>HYPERLINK("https://www.3gpp.org/DynaReport/48006.htm","48.006")</f>
        <v>48.006</v>
      </c>
      <c r="B1814" s="19" t="s">
        <v>17</v>
      </c>
      <c r="C1814" s="19" t="s">
        <v>18</v>
      </c>
      <c r="D1814" s="20" t="s">
        <v>19</v>
      </c>
      <c r="E1814" s="19" t="s">
        <v>75</v>
      </c>
    </row>
    <row r="1815" spans="1:5" x14ac:dyDescent="0.25">
      <c r="A1815" s="18" t="str">
        <f>HYPERLINK("https://www.3gpp.org/DynaReport/48008.htm","48.008")</f>
        <v>48.008</v>
      </c>
      <c r="B1815" s="19" t="s">
        <v>17</v>
      </c>
      <c r="C1815" s="19" t="s">
        <v>18</v>
      </c>
      <c r="D1815" s="20" t="s">
        <v>19</v>
      </c>
      <c r="E1815" s="19" t="s">
        <v>75</v>
      </c>
    </row>
    <row r="1816" spans="1:5" x14ac:dyDescent="0.25">
      <c r="A1816" s="18" t="str">
        <f>HYPERLINK("https://www.3gpp.org/DynaReport/48014.htm","48.014")</f>
        <v>48.014</v>
      </c>
      <c r="B1816" s="19" t="s">
        <v>17</v>
      </c>
      <c r="C1816" s="19" t="s">
        <v>18</v>
      </c>
      <c r="D1816" s="20" t="s">
        <v>19</v>
      </c>
      <c r="E1816" s="19" t="s">
        <v>75</v>
      </c>
    </row>
    <row r="1817" spans="1:5" x14ac:dyDescent="0.25">
      <c r="A1817" s="18" t="str">
        <f>HYPERLINK("https://www.3gpp.org/DynaReport/48016.htm","48.016")</f>
        <v>48.016</v>
      </c>
      <c r="B1817" s="19" t="s">
        <v>17</v>
      </c>
      <c r="C1817" s="19" t="s">
        <v>18</v>
      </c>
      <c r="D1817" s="20" t="s">
        <v>19</v>
      </c>
      <c r="E1817" s="19" t="s">
        <v>75</v>
      </c>
    </row>
    <row r="1818" spans="1:5" x14ac:dyDescent="0.25">
      <c r="A1818" s="18" t="str">
        <f>HYPERLINK("https://www.3gpp.org/DynaReport/48018.htm","48.018")</f>
        <v>48.018</v>
      </c>
      <c r="B1818" s="19" t="s">
        <v>17</v>
      </c>
      <c r="C1818" s="19" t="s">
        <v>18</v>
      </c>
      <c r="D1818" s="20" t="s">
        <v>19</v>
      </c>
      <c r="E1818" s="19" t="s">
        <v>75</v>
      </c>
    </row>
    <row r="1819" spans="1:5" x14ac:dyDescent="0.25">
      <c r="A1819" s="18" t="str">
        <f>HYPERLINK("https://www.3gpp.org/DynaReport/48020.htm","48.020")</f>
        <v>48.020</v>
      </c>
      <c r="B1819" s="19" t="s">
        <v>17</v>
      </c>
      <c r="C1819" s="19" t="s">
        <v>18</v>
      </c>
      <c r="D1819" s="20" t="s">
        <v>19</v>
      </c>
      <c r="E1819" s="19" t="s">
        <v>43</v>
      </c>
    </row>
    <row r="1820" spans="1:5" x14ac:dyDescent="0.25">
      <c r="A1820" s="18" t="str">
        <f>HYPERLINK("https://www.3gpp.org/DynaReport/48031.htm","48.031")</f>
        <v>48.031</v>
      </c>
      <c r="B1820" s="19" t="s">
        <v>17</v>
      </c>
      <c r="C1820" s="19" t="s">
        <v>18</v>
      </c>
      <c r="D1820" s="20" t="s">
        <v>19</v>
      </c>
      <c r="E1820" s="19" t="s">
        <v>75</v>
      </c>
    </row>
    <row r="1821" spans="1:5" x14ac:dyDescent="0.25">
      <c r="A1821" s="18" t="str">
        <f>HYPERLINK("https://www.3gpp.org/DynaReport/48049.htm","48.049")</f>
        <v>48.049</v>
      </c>
      <c r="B1821" s="19" t="s">
        <v>17</v>
      </c>
      <c r="C1821" s="19" t="s">
        <v>18</v>
      </c>
      <c r="D1821" s="20" t="s">
        <v>19</v>
      </c>
      <c r="E1821" s="19" t="s">
        <v>75</v>
      </c>
    </row>
    <row r="1822" spans="1:5" x14ac:dyDescent="0.25">
      <c r="A1822" s="18" t="str">
        <f>HYPERLINK("https://www.3gpp.org/DynaReport/48051.htm","48.051")</f>
        <v>48.051</v>
      </c>
      <c r="B1822" s="19" t="s">
        <v>17</v>
      </c>
      <c r="C1822" s="19" t="s">
        <v>18</v>
      </c>
      <c r="D1822" s="20" t="s">
        <v>19</v>
      </c>
      <c r="E1822" s="19" t="s">
        <v>75</v>
      </c>
    </row>
    <row r="1823" spans="1:5" x14ac:dyDescent="0.25">
      <c r="A1823" s="18" t="str">
        <f>HYPERLINK("https://www.3gpp.org/DynaReport/48052.htm","48.052")</f>
        <v>48.052</v>
      </c>
      <c r="B1823" s="19" t="s">
        <v>17</v>
      </c>
      <c r="C1823" s="19" t="s">
        <v>18</v>
      </c>
      <c r="D1823" s="20" t="s">
        <v>19</v>
      </c>
      <c r="E1823" s="19" t="s">
        <v>75</v>
      </c>
    </row>
    <row r="1824" spans="1:5" x14ac:dyDescent="0.25">
      <c r="A1824" s="18" t="str">
        <f>HYPERLINK("https://www.3gpp.org/DynaReport/48054.htm","48.054")</f>
        <v>48.054</v>
      </c>
      <c r="B1824" s="19" t="s">
        <v>17</v>
      </c>
      <c r="C1824" s="19" t="s">
        <v>18</v>
      </c>
      <c r="D1824" s="20" t="s">
        <v>19</v>
      </c>
      <c r="E1824" s="19" t="s">
        <v>75</v>
      </c>
    </row>
    <row r="1825" spans="1:5" x14ac:dyDescent="0.25">
      <c r="A1825" s="18" t="str">
        <f>HYPERLINK("https://www.3gpp.org/DynaReport/48056.htm","48.056")</f>
        <v>48.056</v>
      </c>
      <c r="B1825" s="19" t="s">
        <v>17</v>
      </c>
      <c r="C1825" s="19" t="s">
        <v>18</v>
      </c>
      <c r="D1825" s="20" t="s">
        <v>19</v>
      </c>
      <c r="E1825" s="19" t="s">
        <v>75</v>
      </c>
    </row>
    <row r="1826" spans="1:5" x14ac:dyDescent="0.25">
      <c r="A1826" s="18" t="str">
        <f>HYPERLINK("https://www.3gpp.org/DynaReport/48058.htm","48.058")</f>
        <v>48.058</v>
      </c>
      <c r="B1826" s="19" t="s">
        <v>17</v>
      </c>
      <c r="C1826" s="19" t="s">
        <v>18</v>
      </c>
      <c r="D1826" s="20" t="s">
        <v>19</v>
      </c>
      <c r="E1826" s="19" t="s">
        <v>75</v>
      </c>
    </row>
    <row r="1827" spans="1:5" x14ac:dyDescent="0.25">
      <c r="A1827" s="18" t="str">
        <f>HYPERLINK("https://www.3gpp.org/DynaReport/48060.htm","48.060")</f>
        <v>48.060</v>
      </c>
      <c r="B1827" s="19" t="s">
        <v>17</v>
      </c>
      <c r="C1827" s="19" t="s">
        <v>18</v>
      </c>
      <c r="D1827" s="20" t="s">
        <v>19</v>
      </c>
      <c r="E1827" s="19" t="s">
        <v>75</v>
      </c>
    </row>
    <row r="1828" spans="1:5" x14ac:dyDescent="0.25">
      <c r="A1828" s="18" t="str">
        <f>HYPERLINK("https://www.3gpp.org/DynaReport/48061.htm","48.061")</f>
        <v>48.061</v>
      </c>
      <c r="B1828" s="19" t="s">
        <v>17</v>
      </c>
      <c r="C1828" s="19" t="s">
        <v>18</v>
      </c>
      <c r="D1828" s="20" t="s">
        <v>19</v>
      </c>
      <c r="E1828" s="19" t="s">
        <v>75</v>
      </c>
    </row>
    <row r="1829" spans="1:5" x14ac:dyDescent="0.25">
      <c r="A1829" s="18" t="str">
        <f>HYPERLINK("https://www.3gpp.org/DynaReport/48071.htm","48.071")</f>
        <v>48.071</v>
      </c>
      <c r="B1829" s="19" t="s">
        <v>17</v>
      </c>
      <c r="C1829" s="19" t="s">
        <v>18</v>
      </c>
      <c r="D1829" s="20" t="s">
        <v>19</v>
      </c>
      <c r="E1829" s="19" t="s">
        <v>75</v>
      </c>
    </row>
    <row r="1830" spans="1:5" x14ac:dyDescent="0.25">
      <c r="A1830" s="18" t="str">
        <f>HYPERLINK("https://www.3gpp.org/DynaReport/48103.htm","48.103")</f>
        <v>48.103</v>
      </c>
      <c r="B1830" s="19" t="s">
        <v>17</v>
      </c>
      <c r="C1830" s="19" t="s">
        <v>18</v>
      </c>
      <c r="D1830" s="20" t="s">
        <v>19</v>
      </c>
      <c r="E1830" s="19" t="s">
        <v>75</v>
      </c>
    </row>
    <row r="1831" spans="1:5" x14ac:dyDescent="0.25">
      <c r="A1831" s="18" t="str">
        <f>HYPERLINK("https://www.3gpp.org/DynaReport/49008.htm","49.008")</f>
        <v>49.008</v>
      </c>
      <c r="B1831" s="19" t="s">
        <v>17</v>
      </c>
      <c r="C1831" s="19" t="s">
        <v>18</v>
      </c>
      <c r="D1831" s="20" t="s">
        <v>19</v>
      </c>
      <c r="E1831" s="19" t="s">
        <v>37</v>
      </c>
    </row>
    <row r="1832" spans="1:5" x14ac:dyDescent="0.25">
      <c r="A1832" s="18" t="str">
        <f>HYPERLINK("https://www.3gpp.org/DynaReport/49031.htm","49.031")</f>
        <v>49.031</v>
      </c>
      <c r="B1832" s="19" t="s">
        <v>17</v>
      </c>
      <c r="C1832" s="19" t="s">
        <v>18</v>
      </c>
      <c r="D1832" s="20" t="s">
        <v>19</v>
      </c>
      <c r="E1832" s="19" t="s">
        <v>75</v>
      </c>
    </row>
    <row r="1833" spans="1:5" x14ac:dyDescent="0.25">
      <c r="A1833" s="18" t="str">
        <f>HYPERLINK("https://www.3gpp.org/DynaReport/49995.htm","49.995")</f>
        <v>49.995</v>
      </c>
      <c r="B1833" s="19" t="s">
        <v>17</v>
      </c>
      <c r="C1833" s="19" t="s">
        <v>18</v>
      </c>
      <c r="D1833" s="20" t="s">
        <v>19</v>
      </c>
      <c r="E1833" s="19" t="s">
        <v>75</v>
      </c>
    </row>
    <row r="1834" spans="1:5" x14ac:dyDescent="0.25">
      <c r="A1834" s="18" t="str">
        <f>HYPERLINK("https://www.3gpp.org/DynaReport/51010-4.htm","51.010-4")</f>
        <v>51.010-4</v>
      </c>
      <c r="B1834" s="19" t="s">
        <v>17</v>
      </c>
      <c r="C1834" s="19" t="s">
        <v>18</v>
      </c>
      <c r="D1834" s="20" t="s">
        <v>19</v>
      </c>
      <c r="E1834" s="19" t="s">
        <v>21</v>
      </c>
    </row>
    <row r="1835" spans="1:5" x14ac:dyDescent="0.25">
      <c r="A1835" s="18" t="str">
        <f>HYPERLINK("https://www.3gpp.org/DynaReport/51013.htm","51.013")</f>
        <v>51.013</v>
      </c>
      <c r="B1835" s="19" t="s">
        <v>17</v>
      </c>
      <c r="C1835" s="19" t="s">
        <v>18</v>
      </c>
      <c r="D1835" s="20" t="s">
        <v>19</v>
      </c>
      <c r="E1835" s="19" t="s">
        <v>21</v>
      </c>
    </row>
    <row r="1836" spans="1:5" x14ac:dyDescent="0.25">
      <c r="A1836" s="18" t="str">
        <f>HYPERLINK("https://www.3gpp.org/DynaReport/51021.htm","51.021")</f>
        <v>51.021</v>
      </c>
      <c r="B1836" s="19" t="s">
        <v>17</v>
      </c>
      <c r="C1836" s="19" t="s">
        <v>18</v>
      </c>
      <c r="D1836" s="20" t="s">
        <v>19</v>
      </c>
      <c r="E1836" s="19" t="s">
        <v>75</v>
      </c>
    </row>
    <row r="1837" spans="1:5" x14ac:dyDescent="0.25">
      <c r="A1837" s="18" t="str">
        <f>HYPERLINK("https://www.3gpp.org/DynaReport/51026.htm","51.026")</f>
        <v>51.026</v>
      </c>
      <c r="B1837" s="19" t="s">
        <v>17</v>
      </c>
      <c r="C1837" s="19" t="s">
        <v>18</v>
      </c>
      <c r="D1837" s="20" t="s">
        <v>19</v>
      </c>
      <c r="E1837" s="19" t="s">
        <v>75</v>
      </c>
    </row>
    <row r="1838" spans="1:5" x14ac:dyDescent="0.25">
      <c r="A1838" s="18" t="str">
        <f>HYPERLINK("https://www.3gpp.org/DynaReport/52008.htm","52.008")</f>
        <v>52.008</v>
      </c>
      <c r="B1838" s="19" t="s">
        <v>17</v>
      </c>
      <c r="C1838" s="19" t="s">
        <v>18</v>
      </c>
      <c r="D1838" s="20" t="s">
        <v>19</v>
      </c>
      <c r="E1838" s="19" t="s">
        <v>80</v>
      </c>
    </row>
    <row r="1839" spans="1:5" x14ac:dyDescent="0.25">
      <c r="A1839" s="18" t="str">
        <f>HYPERLINK("https://www.3gpp.org/DynaReport/52021.htm","52.021")</f>
        <v>52.021</v>
      </c>
      <c r="B1839" s="19" t="s">
        <v>17</v>
      </c>
      <c r="C1839" s="19" t="s">
        <v>18</v>
      </c>
      <c r="D1839" s="20" t="s">
        <v>19</v>
      </c>
      <c r="E1839" s="19" t="s">
        <v>75</v>
      </c>
    </row>
    <row r="1840" spans="1:5" x14ac:dyDescent="0.25">
      <c r="A1840" s="18" t="str">
        <f>HYPERLINK("https://www.3gpp.org/DynaReport/52402.htm","52.402")</f>
        <v>52.402</v>
      </c>
      <c r="B1840" s="19" t="s">
        <v>17</v>
      </c>
      <c r="C1840" s="19" t="s">
        <v>18</v>
      </c>
      <c r="D1840" s="20" t="s">
        <v>19</v>
      </c>
      <c r="E1840" s="19" t="s">
        <v>80</v>
      </c>
    </row>
    <row r="1841" spans="1:5" x14ac:dyDescent="0.25">
      <c r="A1841" s="18" t="str">
        <f>HYPERLINK("https://www.3gpp.org/DynaReport/55205.htm","55.205")</f>
        <v>55.205</v>
      </c>
      <c r="B1841" s="19" t="s">
        <v>17</v>
      </c>
      <c r="C1841" s="19" t="s">
        <v>18</v>
      </c>
      <c r="D1841" s="20" t="s">
        <v>19</v>
      </c>
      <c r="E1841" s="19" t="s">
        <v>27</v>
      </c>
    </row>
    <row r="1842" spans="1:5" x14ac:dyDescent="0.25">
      <c r="A1842" s="18" t="str">
        <f>HYPERLINK("https://www.3gpp.org/DynaReport/55216.htm","55.216")</f>
        <v>55.216</v>
      </c>
      <c r="B1842" s="19" t="s">
        <v>17</v>
      </c>
      <c r="C1842" s="19" t="s">
        <v>18</v>
      </c>
      <c r="D1842" s="20" t="s">
        <v>19</v>
      </c>
      <c r="E1842" s="19" t="s">
        <v>27</v>
      </c>
    </row>
    <row r="1843" spans="1:5" x14ac:dyDescent="0.25">
      <c r="A1843" s="18" t="str">
        <f>HYPERLINK("https://www.3gpp.org/DynaReport/55217.htm","55.217")</f>
        <v>55.217</v>
      </c>
      <c r="B1843" s="19" t="s">
        <v>17</v>
      </c>
      <c r="C1843" s="19" t="s">
        <v>18</v>
      </c>
      <c r="D1843" s="20" t="s">
        <v>19</v>
      </c>
      <c r="E1843" s="19" t="s">
        <v>27</v>
      </c>
    </row>
    <row r="1844" spans="1:5" x14ac:dyDescent="0.25">
      <c r="A1844" s="18" t="str">
        <f>HYPERLINK("https://www.3gpp.org/DynaReport/55218.htm","55.218")</f>
        <v>55.218</v>
      </c>
      <c r="B1844" s="19" t="s">
        <v>17</v>
      </c>
      <c r="C1844" s="19" t="s">
        <v>18</v>
      </c>
      <c r="D1844" s="20" t="s">
        <v>19</v>
      </c>
      <c r="E1844" s="19" t="s">
        <v>27</v>
      </c>
    </row>
    <row r="1845" spans="1:5" x14ac:dyDescent="0.25">
      <c r="A1845" s="18" t="str">
        <f>HYPERLINK("https://www.3gpp.org/DynaReport/55226.htm","55.226")</f>
        <v>55.226</v>
      </c>
      <c r="B1845" s="19" t="s">
        <v>17</v>
      </c>
      <c r="C1845" s="19" t="s">
        <v>18</v>
      </c>
      <c r="D1845" s="20" t="s">
        <v>19</v>
      </c>
      <c r="E1845" s="19" t="s">
        <v>27</v>
      </c>
    </row>
    <row r="1846" spans="1:5" x14ac:dyDescent="0.25">
      <c r="A1846" s="18" t="str">
        <f>HYPERLINK("https://www.3gpp.org/DynaReport/55236.htm","55.236")</f>
        <v>55.236</v>
      </c>
      <c r="B1846" s="19" t="s">
        <v>17</v>
      </c>
      <c r="C1846" s="19" t="s">
        <v>18</v>
      </c>
      <c r="D1846" s="20" t="s">
        <v>19</v>
      </c>
      <c r="E1846" s="19" t="s">
        <v>27</v>
      </c>
    </row>
    <row r="1847" spans="1:5" x14ac:dyDescent="0.25">
      <c r="A1847" s="18" t="str">
        <f>HYPERLINK("https://www.3gpp.org/DynaReport/55241.htm","55.241")</f>
        <v>55.241</v>
      </c>
      <c r="B1847" s="19" t="s">
        <v>17</v>
      </c>
      <c r="C1847" s="19" t="s">
        <v>18</v>
      </c>
      <c r="D1847" s="20" t="s">
        <v>19</v>
      </c>
      <c r="E1847" s="19" t="s">
        <v>27</v>
      </c>
    </row>
    <row r="1848" spans="1:5" x14ac:dyDescent="0.25">
      <c r="A1848" s="18" t="str">
        <f>HYPERLINK("https://www.3gpp.org/DynaReport/55242.htm","55.242")</f>
        <v>55.242</v>
      </c>
      <c r="B1848" s="19" t="s">
        <v>17</v>
      </c>
      <c r="C1848" s="19" t="s">
        <v>18</v>
      </c>
      <c r="D1848" s="20" t="s">
        <v>19</v>
      </c>
      <c r="E1848" s="19" t="s">
        <v>27</v>
      </c>
    </row>
    <row r="1849" spans="1:5" x14ac:dyDescent="0.25">
      <c r="A1849" s="18" t="str">
        <f>HYPERLINK("https://www.3gpp.org/DynaReport/55243.htm","55.243")</f>
        <v>55.243</v>
      </c>
      <c r="B1849" s="19" t="s">
        <v>17</v>
      </c>
      <c r="C1849" s="19" t="s">
        <v>18</v>
      </c>
      <c r="D1849" s="20" t="s">
        <v>19</v>
      </c>
      <c r="E1849" s="19" t="s">
        <v>27</v>
      </c>
    </row>
    <row r="1850" spans="1:5" x14ac:dyDescent="0.25">
      <c r="A1850" s="18" t="str">
        <f>HYPERLINK("https://www.3gpp.org/DynaReport/55251.htm","55.251")</f>
        <v>55.251</v>
      </c>
      <c r="B1850" s="19" t="s">
        <v>17</v>
      </c>
      <c r="C1850" s="19" t="s">
        <v>18</v>
      </c>
      <c r="D1850" s="20" t="s">
        <v>19</v>
      </c>
      <c r="E1850" s="19" t="s">
        <v>27</v>
      </c>
    </row>
    <row r="1851" spans="1:5" x14ac:dyDescent="0.25">
      <c r="A1851" s="18" t="str">
        <f>HYPERLINK("https://www.3gpp.org/DynaReport/55252.htm","55.252")</f>
        <v>55.252</v>
      </c>
      <c r="B1851" s="19" t="s">
        <v>17</v>
      </c>
      <c r="C1851" s="19" t="s">
        <v>18</v>
      </c>
      <c r="D1851" s="20" t="s">
        <v>19</v>
      </c>
      <c r="E1851" s="19" t="s">
        <v>27</v>
      </c>
    </row>
    <row r="1852" spans="1:5" x14ac:dyDescent="0.25">
      <c r="A1852" s="18" t="str">
        <f>HYPERLINK("https://www.3gpp.org/DynaReport/55253.htm","55.253")</f>
        <v>55.253</v>
      </c>
      <c r="B1852" s="19" t="s">
        <v>17</v>
      </c>
      <c r="C1852" s="19" t="s">
        <v>18</v>
      </c>
      <c r="D1852" s="20" t="s">
        <v>19</v>
      </c>
      <c r="E1852" s="19" t="s">
        <v>27</v>
      </c>
    </row>
    <row r="1853" spans="1:5" x14ac:dyDescent="0.25">
      <c r="A1853" s="18" t="str">
        <f>HYPERLINK("https://www.3gpp.org/DynaReport/55919.htm","55.919")</f>
        <v>55.919</v>
      </c>
      <c r="B1853" s="19" t="s">
        <v>17</v>
      </c>
      <c r="C1853" s="19" t="s">
        <v>18</v>
      </c>
      <c r="D1853" s="20" t="s">
        <v>19</v>
      </c>
      <c r="E1853" s="19" t="s">
        <v>27</v>
      </c>
    </row>
  </sheetData>
  <autoFilter ref="A18:E733" xr:uid="{00000000-0001-0000-0000-000000000000}"/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MCC</cp:lastModifiedBy>
  <dcterms:created xsi:type="dcterms:W3CDTF">2023-03-13T11:36:57Z</dcterms:created>
  <dcterms:modified xsi:type="dcterms:W3CDTF">2025-10-13T08:54:04Z</dcterms:modified>
</cp:coreProperties>
</file>