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firstSheet="12" activeTab="16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44525"/>
</workbook>
</file>

<file path=xl/sharedStrings.xml><?xml version="1.0" encoding="utf-8"?>
<sst xmlns="http://schemas.openxmlformats.org/spreadsheetml/2006/main" count="54">
  <si>
    <t>Date</t>
  </si>
  <si>
    <t>Version</t>
  </si>
  <si>
    <t>Company</t>
  </si>
  <si>
    <t>v00</t>
  </si>
  <si>
    <t>v01</t>
  </si>
  <si>
    <t>HW/HiSi. Added Scen 1-12</t>
  </si>
  <si>
    <t>v02</t>
  </si>
  <si>
    <t>Sharp Scen 1-18</t>
  </si>
  <si>
    <t>v03</t>
  </si>
  <si>
    <t>Sony Scen 1-12</t>
  </si>
  <si>
    <t>v04</t>
  </si>
  <si>
    <t>LGE Scen 1-12</t>
  </si>
  <si>
    <t>v05</t>
  </si>
  <si>
    <t>Hw/HiSi Scen 1-12. Update according to new template. Scena 1-12</t>
  </si>
  <si>
    <t>v06</t>
  </si>
  <si>
    <t>Nokia/NSB Scen 1-12,14,16,18</t>
  </si>
  <si>
    <t>v07</t>
  </si>
  <si>
    <t>Ericsson Scen 1-18</t>
  </si>
  <si>
    <t>v08</t>
  </si>
  <si>
    <t>Mediatek Scen 1-18</t>
  </si>
  <si>
    <t>v09</t>
  </si>
  <si>
    <t>QC Scen 1-6</t>
  </si>
  <si>
    <t>v10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</si>
  <si>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</si>
  <si>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</si>
  <si>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</si>
  <si>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</si>
  <si>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</si>
  <si>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</si>
  <si>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</si>
  <si>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</si>
  <si>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</si>
  <si>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</si>
  <si>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</si>
  <si>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</si>
  <si>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</si>
  <si>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</si>
  <si>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</si>
  <si>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</si>
  <si>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</si>
  <si>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LGE</t>
  </si>
  <si>
    <t>Nokia/NSB</t>
  </si>
  <si>
    <t>Ericsson</t>
  </si>
  <si>
    <t>Mediatek</t>
  </si>
  <si>
    <t>QC</t>
  </si>
  <si>
    <t>n..a.</t>
  </si>
  <si>
    <t>n</t>
  </si>
  <si>
    <t>ZTE</t>
  </si>
  <si>
    <t>HW/HiSi</t>
  </si>
  <si>
    <t>no</t>
  </si>
  <si>
    <t>not valid, because (N1=N2) &gt; 4.5</t>
  </si>
  <si>
    <t>0 (N1=4.5)</t>
  </si>
  <si>
    <t>not possible</t>
  </si>
  <si>
    <t>na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</si>
</sst>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"/>
  </numFmts>
  <fonts count="25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26" borderId="5" applyNumberFormat="0" applyAlignment="0" applyProtection="0">
      <alignment vertical="center"/>
    </xf>
    <xf numFmtId="0" fontId="16" fillId="26" borderId="4" applyNumberFormat="0" applyAlignment="0" applyProtection="0">
      <alignment vertical="center"/>
    </xf>
    <xf numFmtId="0" fontId="18" fillId="28" borderId="6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11" applyNumberFormat="1" applyFont="1" applyAlignment="1">
      <alignment horizontal="center"/>
    </xf>
    <xf numFmtId="10" fontId="0" fillId="0" borderId="0" xfId="1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1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4" fontId="0" fillId="0" borderId="0" xfId="0" applyNumberForma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CBE9CB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19" sqref="C19"/>
    </sheetView>
  </sheetViews>
  <sheetFormatPr defaultColWidth="9" defaultRowHeight="13.5" outlineLevelCol="2"/>
  <cols>
    <col min="1" max="1" width="19.2833333333333" customWidth="1"/>
    <col min="2" max="2" width="21.8583333333333" customWidth="1"/>
    <col min="3" max="3" width="22.8583333333333" customWidth="1"/>
  </cols>
  <sheetData>
    <row r="1" spans="1:3">
      <c r="A1" s="19" t="s">
        <v>0</v>
      </c>
      <c r="B1" s="20" t="s">
        <v>1</v>
      </c>
      <c r="C1" s="20" t="s">
        <v>2</v>
      </c>
    </row>
    <row r="2" spans="1:3">
      <c r="A2" s="21"/>
      <c r="B2" s="22" t="s">
        <v>3</v>
      </c>
      <c r="C2" s="22"/>
    </row>
    <row r="3" spans="1:3">
      <c r="A3" s="21">
        <v>43515</v>
      </c>
      <c r="B3" s="22" t="s">
        <v>4</v>
      </c>
      <c r="C3" s="22" t="s">
        <v>5</v>
      </c>
    </row>
    <row r="4" spans="1:3">
      <c r="A4" s="21">
        <v>43516</v>
      </c>
      <c r="B4" s="22" t="s">
        <v>6</v>
      </c>
      <c r="C4" s="22" t="s">
        <v>7</v>
      </c>
    </row>
    <row r="5" spans="1:3">
      <c r="A5" s="21">
        <v>43516</v>
      </c>
      <c r="B5" s="23" t="s">
        <v>8</v>
      </c>
      <c r="C5" s="23" t="s">
        <v>9</v>
      </c>
    </row>
    <row r="6" spans="1:3">
      <c r="A6" s="21">
        <v>43517</v>
      </c>
      <c r="B6" s="22" t="s">
        <v>10</v>
      </c>
      <c r="C6" s="22" t="s">
        <v>11</v>
      </c>
    </row>
    <row r="7" ht="48" spans="1:3">
      <c r="A7" s="21">
        <v>43517</v>
      </c>
      <c r="B7" s="22" t="s">
        <v>12</v>
      </c>
      <c r="C7" s="24" t="s">
        <v>13</v>
      </c>
    </row>
    <row r="8" spans="1:3">
      <c r="A8" s="21">
        <v>43517</v>
      </c>
      <c r="B8" s="22" t="s">
        <v>14</v>
      </c>
      <c r="C8" s="22" t="s">
        <v>15</v>
      </c>
    </row>
    <row r="9" spans="1:3">
      <c r="A9" s="21">
        <v>43517</v>
      </c>
      <c r="B9" s="22" t="s">
        <v>16</v>
      </c>
      <c r="C9" s="22" t="s">
        <v>17</v>
      </c>
    </row>
    <row r="10" spans="1:3">
      <c r="A10" s="21">
        <v>43517</v>
      </c>
      <c r="B10" s="22" t="s">
        <v>18</v>
      </c>
      <c r="C10" s="22" t="s">
        <v>19</v>
      </c>
    </row>
    <row r="11" spans="1:3">
      <c r="A11" s="21">
        <v>43518</v>
      </c>
      <c r="B11" s="22" t="s">
        <v>20</v>
      </c>
      <c r="C11" s="22" t="s">
        <v>21</v>
      </c>
    </row>
    <row r="12" spans="1:3">
      <c r="A12" s="21">
        <v>43518</v>
      </c>
      <c r="B12" s="22" t="s">
        <v>22</v>
      </c>
      <c r="C12" s="22" t="s">
        <v>23</v>
      </c>
    </row>
  </sheetData>
  <pageMargins left="0.699305555555556" right="0.699305555555556" top="0.75" bottom="0.75" header="0.3" footer="0.3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85" zoomScaleNormal="85" workbookViewId="0">
      <selection activeCell="B13" sqref="B13"/>
    </sheetView>
  </sheetViews>
  <sheetFormatPr defaultColWidth="9" defaultRowHeight="13.5" outlineLevelRow="7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1.46</v>
      </c>
      <c r="H2" s="6">
        <v>5</v>
      </c>
      <c r="I2" s="6">
        <v>0.99</v>
      </c>
      <c r="J2" s="6">
        <f>6/11*100</f>
        <v>54.5454545454545</v>
      </c>
      <c r="K2" s="6">
        <v>27.5</v>
      </c>
      <c r="L2" s="2" t="s">
        <v>36</v>
      </c>
    </row>
    <row r="3" spans="1:12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1.26</v>
      </c>
      <c r="H3" s="2">
        <v>5</v>
      </c>
      <c r="I3" s="2">
        <v>0.87</v>
      </c>
      <c r="J3" s="2">
        <v>54.55</v>
      </c>
      <c r="K3" s="2">
        <v>27.91</v>
      </c>
      <c r="L3" s="2"/>
    </row>
    <row r="4" spans="1:12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1.32</v>
      </c>
      <c r="H4" s="2">
        <v>5</v>
      </c>
      <c r="I4" s="2">
        <v>0.89</v>
      </c>
      <c r="J4" s="11">
        <f>(11-5)/11</f>
        <v>0.545454545454545</v>
      </c>
      <c r="K4" s="8">
        <v>0.2791</v>
      </c>
      <c r="L4" s="2" t="s">
        <v>39</v>
      </c>
    </row>
    <row r="5" spans="1:12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1.27</v>
      </c>
      <c r="H5" s="2">
        <v>5</v>
      </c>
      <c r="I5" s="2">
        <v>0.88</v>
      </c>
      <c r="J5" s="12">
        <v>0.545454545454545</v>
      </c>
      <c r="K5" s="12">
        <v>0.27906976744186</v>
      </c>
      <c r="L5" s="2" t="s">
        <v>39</v>
      </c>
    </row>
    <row r="6" s="2" customFormat="1" spans="1:12">
      <c r="A6" s="2" t="s">
        <v>41</v>
      </c>
      <c r="B6" s="4">
        <v>0.6875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1.2589</v>
      </c>
      <c r="H6" s="2">
        <v>7</v>
      </c>
      <c r="I6" s="2">
        <v>1</v>
      </c>
      <c r="J6" s="12">
        <f>(11-7)/11</f>
        <v>0.363636363636364</v>
      </c>
      <c r="K6" s="12">
        <f>3/4*(9-7)/(3/4*9+4)</f>
        <v>0.13953488372093</v>
      </c>
      <c r="L6" s="2" t="s">
        <v>39</v>
      </c>
    </row>
    <row r="7" s="2" customFormat="1" spans="1:12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1.26</v>
      </c>
      <c r="H7" s="5">
        <v>5</v>
      </c>
      <c r="I7" s="2">
        <v>0.87</v>
      </c>
      <c r="J7" s="6">
        <f>(11-H7)/11*100</f>
        <v>54.5454545454545</v>
      </c>
      <c r="K7" s="6">
        <f>((3/4*9+4)-(3/4*H7+4))/(3/4*9+4)*100</f>
        <v>27.906976744186</v>
      </c>
      <c r="L7" s="2" t="s">
        <v>39</v>
      </c>
    </row>
    <row r="8" spans="1:12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1.26</v>
      </c>
      <c r="H8" s="2">
        <v>5</v>
      </c>
      <c r="I8" s="2">
        <v>0.83</v>
      </c>
      <c r="J8" s="6">
        <f>(11-H8)/11*100</f>
        <v>54.5454545454545</v>
      </c>
      <c r="K8" s="6">
        <f>((3/4*9+4)-(3/4*H8+4))/(3/4*9+4)*100</f>
        <v>27.906976744186</v>
      </c>
      <c r="L8" s="2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85" zoomScaleNormal="85" workbookViewId="0">
      <selection activeCell="A9" sqref="$A9:$XFD9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2.46</v>
      </c>
      <c r="H2" s="6">
        <v>5</v>
      </c>
      <c r="I2" s="6">
        <v>0.99</v>
      </c>
      <c r="J2" s="6">
        <f>6/11*100</f>
        <v>54.5454545454545</v>
      </c>
      <c r="K2" s="6">
        <v>27.5</v>
      </c>
      <c r="L2" s="2" t="s">
        <v>36</v>
      </c>
    </row>
    <row r="3" spans="1:12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1.22</v>
      </c>
      <c r="H3" s="2">
        <v>7</v>
      </c>
      <c r="I3" s="2">
        <v>1</v>
      </c>
      <c r="J3" s="2">
        <v>36.36</v>
      </c>
      <c r="K3" s="2">
        <v>13.95</v>
      </c>
      <c r="L3" s="2"/>
    </row>
    <row r="4" spans="1:12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1.29</v>
      </c>
      <c r="H4" s="2">
        <v>6</v>
      </c>
      <c r="I4" s="2">
        <v>0.98</v>
      </c>
      <c r="J4" s="11">
        <f>(11-6)/11</f>
        <v>0.454545454545455</v>
      </c>
      <c r="K4" s="8">
        <v>0.2093</v>
      </c>
      <c r="L4" s="2" t="s">
        <v>39</v>
      </c>
    </row>
    <row r="5" spans="1:12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1.24</v>
      </c>
      <c r="H5" s="2">
        <v>6.5</v>
      </c>
      <c r="I5" s="2">
        <v>1</v>
      </c>
      <c r="J5" s="12">
        <v>0.409090909090909</v>
      </c>
      <c r="K5" s="12">
        <v>0.174418604651163</v>
      </c>
      <c r="L5" s="2" t="s">
        <v>39</v>
      </c>
    </row>
    <row r="6" s="2" customFormat="1" spans="1:12">
      <c r="A6" s="2" t="s">
        <v>41</v>
      </c>
      <c r="B6" s="4">
        <v>0.6518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1.1875</v>
      </c>
      <c r="H6" s="2">
        <v>7</v>
      </c>
      <c r="I6" s="2">
        <v>0.9911</v>
      </c>
      <c r="J6" s="12">
        <f>(11-7)/11</f>
        <v>0.363636363636364</v>
      </c>
      <c r="K6" s="12">
        <f>3/4*(9-7)/(3/4*9+4)</f>
        <v>0.13953488372093</v>
      </c>
      <c r="L6" s="2" t="s">
        <v>39</v>
      </c>
    </row>
    <row r="7" s="2" customFormat="1" spans="1:12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1.22</v>
      </c>
      <c r="H7" s="5">
        <v>7</v>
      </c>
      <c r="I7" s="2">
        <v>0.99</v>
      </c>
      <c r="J7" s="6">
        <f t="shared" ref="J7" si="0">(11-H7)/11*100</f>
        <v>36.3636363636364</v>
      </c>
      <c r="K7" s="6">
        <f t="shared" ref="K7" si="1">((3/4*9+4)-(3/4*H7+4))/(3/4*9+4)*100</f>
        <v>13.953488372093</v>
      </c>
      <c r="L7" s="2" t="s">
        <v>39</v>
      </c>
    </row>
    <row r="8" spans="1:12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1.22</v>
      </c>
      <c r="H8" s="2">
        <v>7</v>
      </c>
      <c r="I8" s="2">
        <v>0.99</v>
      </c>
      <c r="J8" s="6">
        <f t="shared" ref="J8" si="2">(11-H8)/11*100</f>
        <v>36.3636363636364</v>
      </c>
      <c r="K8" s="6">
        <f t="shared" ref="K8" si="3">((3/4*9+4)-(3/4*H8+4))/(3/4*9+4)*100</f>
        <v>13.953488372093</v>
      </c>
      <c r="L8" s="2" t="s">
        <v>36</v>
      </c>
    </row>
    <row r="9" s="9" customFormat="1" spans="1:12">
      <c r="A9" s="9" t="s">
        <v>47</v>
      </c>
      <c r="B9" s="9">
        <v>0.71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1.28</v>
      </c>
      <c r="H9" s="9">
        <v>6</v>
      </c>
      <c r="I9" s="9">
        <v>1</v>
      </c>
      <c r="J9" s="10">
        <v>0.4545</v>
      </c>
      <c r="K9" s="10">
        <v>0.2093</v>
      </c>
      <c r="L9" s="9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85" zoomScaleNormal="85" topLeftCell="H1" workbookViewId="0">
      <selection activeCell="H20" sqref="H20"/>
    </sheetView>
  </sheetViews>
  <sheetFormatPr defaultColWidth="9" defaultRowHeight="13.5" outlineLevelRow="7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</v>
      </c>
      <c r="H2" s="6">
        <v>3</v>
      </c>
      <c r="I2" s="6">
        <v>0.94</v>
      </c>
      <c r="J2" s="6">
        <f>8/11*100</f>
        <v>72.7272727272727</v>
      </c>
      <c r="K2" s="6">
        <f>(46+35)/2</f>
        <v>40.5</v>
      </c>
      <c r="L2" s="2" t="s">
        <v>36</v>
      </c>
    </row>
    <row r="3" spans="1:12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1.42</v>
      </c>
      <c r="H3" s="2">
        <v>3</v>
      </c>
      <c r="I3" s="2">
        <v>0.9</v>
      </c>
      <c r="J3" s="2">
        <v>72.73</v>
      </c>
      <c r="K3" s="2">
        <v>41.86</v>
      </c>
      <c r="L3" s="2"/>
    </row>
    <row r="4" spans="1:12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1.48</v>
      </c>
      <c r="H4" s="2">
        <v>3</v>
      </c>
      <c r="I4" s="2">
        <v>0.91</v>
      </c>
      <c r="J4" s="11">
        <f>(11-3)/11</f>
        <v>0.727272727272727</v>
      </c>
      <c r="K4" s="8">
        <v>0.4186</v>
      </c>
      <c r="L4" s="2" t="s">
        <v>36</v>
      </c>
    </row>
    <row r="5" spans="1:12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1.43</v>
      </c>
      <c r="H5" s="2">
        <v>3</v>
      </c>
      <c r="I5" s="2">
        <v>0.91</v>
      </c>
      <c r="J5" s="12">
        <v>0.727272727272727</v>
      </c>
      <c r="K5" s="12">
        <v>0.418604651162791</v>
      </c>
      <c r="L5" s="2" t="s">
        <v>39</v>
      </c>
    </row>
    <row r="6" s="2" customFormat="1" spans="1:12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1.4196</v>
      </c>
      <c r="H6" s="2">
        <v>3</v>
      </c>
      <c r="I6" s="2">
        <v>0.8304</v>
      </c>
      <c r="J6" s="12">
        <v>0.727272727272727</v>
      </c>
      <c r="K6" s="12">
        <v>0.418604651162791</v>
      </c>
      <c r="L6" s="2" t="s">
        <v>39</v>
      </c>
    </row>
    <row r="7" s="2" customFormat="1" spans="1:12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1.42</v>
      </c>
      <c r="H7" s="5">
        <v>3</v>
      </c>
      <c r="I7" s="2">
        <v>0.9</v>
      </c>
      <c r="J7" s="6">
        <f t="shared" ref="J7" si="0">(11-H7)/11*100</f>
        <v>72.7272727272727</v>
      </c>
      <c r="K7" s="6">
        <f t="shared" ref="K7" si="1">((3/4*9+4)-(3/4*H7+4))/(3/4*9+4)*100</f>
        <v>41.8604651162791</v>
      </c>
      <c r="L7" s="2" t="s">
        <v>39</v>
      </c>
    </row>
    <row r="8" spans="1:12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3</v>
      </c>
      <c r="I8" s="2">
        <v>0.96</v>
      </c>
      <c r="J8" s="6">
        <f t="shared" ref="J8" si="2">(11-H8)/11*100</f>
        <v>72.7272727272727</v>
      </c>
      <c r="K8" s="6">
        <f t="shared" ref="K8" si="3">((3/4*9+4)-(3/4*H8+4))/(3/4*9+4)*100</f>
        <v>41.8604651162791</v>
      </c>
      <c r="L8" s="2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85" zoomScaleNormal="85" workbookViewId="0">
      <selection activeCell="A9" sqref="$A9:$XFD9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1.58</v>
      </c>
      <c r="H2" s="6">
        <v>3</v>
      </c>
      <c r="I2" s="6">
        <v>0.9</v>
      </c>
      <c r="J2" s="6">
        <f>8/11*100</f>
        <v>72.7272727272727</v>
      </c>
      <c r="K2" s="6">
        <f>(46+35)/2</f>
        <v>40.5</v>
      </c>
      <c r="L2" s="2" t="s">
        <v>36</v>
      </c>
    </row>
    <row r="3" spans="1:12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1.38</v>
      </c>
      <c r="H3" s="2">
        <v>4</v>
      </c>
      <c r="I3" s="2">
        <v>0.93</v>
      </c>
      <c r="J3" s="2">
        <v>63.64</v>
      </c>
      <c r="K3" s="2">
        <v>34.88</v>
      </c>
      <c r="L3" s="2"/>
    </row>
    <row r="4" spans="1:12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1.45</v>
      </c>
      <c r="H4" s="2">
        <v>4</v>
      </c>
      <c r="I4" s="2">
        <v>0.95</v>
      </c>
      <c r="J4" s="11">
        <f>(11-4)/11</f>
        <v>0.636363636363636</v>
      </c>
      <c r="K4" s="8">
        <v>0.3488</v>
      </c>
      <c r="L4" s="2" t="s">
        <v>39</v>
      </c>
    </row>
    <row r="5" spans="1:12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</v>
      </c>
      <c r="H5" s="2">
        <v>4</v>
      </c>
      <c r="I5" s="2">
        <v>0.94</v>
      </c>
      <c r="J5" s="12">
        <v>0.636363636363636</v>
      </c>
      <c r="K5" s="12">
        <v>0.348837209302326</v>
      </c>
      <c r="L5" s="2" t="s">
        <v>39</v>
      </c>
    </row>
    <row r="6" s="2" customFormat="1" spans="1:12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1.3839</v>
      </c>
      <c r="H6" s="2">
        <v>4</v>
      </c>
      <c r="I6" s="2">
        <v>0.8929</v>
      </c>
      <c r="J6" s="12">
        <v>0.636363636363636</v>
      </c>
      <c r="K6" s="12">
        <v>0.348837209302326</v>
      </c>
      <c r="L6" s="2" t="s">
        <v>39</v>
      </c>
    </row>
    <row r="7" s="2" customFormat="1" spans="1:12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1.38</v>
      </c>
      <c r="H7" s="5">
        <v>4</v>
      </c>
      <c r="I7" s="2">
        <v>0.93</v>
      </c>
      <c r="J7" s="6">
        <f t="shared" ref="J7" si="0">(11-H7)/11*100</f>
        <v>63.6363636363636</v>
      </c>
      <c r="K7" s="6">
        <f t="shared" ref="K7" si="1">((3/4*9+4)-(3/4*H7+4))/(3/4*9+4)*100</f>
        <v>34.8837209302326</v>
      </c>
      <c r="L7" s="2" t="s">
        <v>39</v>
      </c>
    </row>
    <row r="8" spans="1:12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4</v>
      </c>
      <c r="I8" s="2">
        <v>0.93</v>
      </c>
      <c r="J8" s="6">
        <f t="shared" ref="J8" si="2">(11-H8)/11*100</f>
        <v>63.6363636363636</v>
      </c>
      <c r="K8" s="6">
        <f t="shared" ref="K8" si="3">((3/4*9+4)-(3/4*H8+4))/(3/4*9+4)*100</f>
        <v>34.8837209302326</v>
      </c>
      <c r="L8" s="2" t="s">
        <v>36</v>
      </c>
    </row>
    <row r="9" s="9" customFormat="1" spans="1:12">
      <c r="A9" s="9" t="s">
        <v>47</v>
      </c>
      <c r="B9" s="9">
        <v>0.83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1.53</v>
      </c>
      <c r="H9" s="9">
        <v>3</v>
      </c>
      <c r="I9" s="9">
        <v>0.92</v>
      </c>
      <c r="J9" s="10">
        <v>0.7273</v>
      </c>
      <c r="K9" s="10">
        <v>0.4186</v>
      </c>
      <c r="L9" s="9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9" sqref="A9"/>
    </sheetView>
  </sheetViews>
  <sheetFormatPr defaultColWidth="9" defaultRowHeight="13.5" outlineLevelRow="3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16</v>
      </c>
      <c r="I2" s="2">
        <v>0.99</v>
      </c>
      <c r="J2" s="2">
        <v>55.56</v>
      </c>
      <c r="K2" s="2">
        <v>13.04</v>
      </c>
      <c r="L2" s="2"/>
    </row>
    <row r="3" s="2" customFormat="1" spans="1:12">
      <c r="A3" s="2" t="s">
        <v>42</v>
      </c>
      <c r="B3" s="2">
        <v>0.88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1.53</v>
      </c>
      <c r="H3" s="2">
        <v>15</v>
      </c>
      <c r="I3" s="2">
        <v>0.99</v>
      </c>
      <c r="J3" s="6">
        <f>(36-H3)/36*100</f>
        <v>58.3333333333333</v>
      </c>
      <c r="K3" s="6">
        <f>((3/4*20+8)-(3/4*H3+8))/(3/4*20+8)*100</f>
        <v>16.304347826087</v>
      </c>
      <c r="L3" s="2" t="s">
        <v>39</v>
      </c>
    </row>
    <row r="4" spans="1:12">
      <c r="A4" s="2" t="s">
        <v>43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1.45</v>
      </c>
      <c r="H4" s="2">
        <v>15</v>
      </c>
      <c r="I4" s="2">
        <v>0.97</v>
      </c>
      <c r="J4" s="6">
        <f>(36-H4)/36*100</f>
        <v>58.3333333333333</v>
      </c>
      <c r="K4" s="6">
        <f>((3/4*20+8)-(3/4*H4+8))/(3/4*20+8)*100</f>
        <v>16.304347826087</v>
      </c>
      <c r="L4" s="2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A6" sqref="$A6:$XFD6"/>
    </sheetView>
  </sheetViews>
  <sheetFormatPr defaultColWidth="9" defaultRowHeight="13.5" outlineLevelRow="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0.78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</v>
      </c>
      <c r="H2" s="2">
        <v>16</v>
      </c>
      <c r="I2" s="2">
        <v>0.97</v>
      </c>
      <c r="J2" s="2">
        <v>55.56</v>
      </c>
      <c r="K2" s="2">
        <v>13.04</v>
      </c>
      <c r="L2" s="2"/>
    </row>
    <row r="3" s="2" customFormat="1" spans="1:12">
      <c r="A3" s="2" t="s">
        <v>41</v>
      </c>
      <c r="B3" s="4">
        <v>0.7768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1.4018</v>
      </c>
      <c r="H3" s="2">
        <v>16</v>
      </c>
      <c r="I3" s="2">
        <v>0.99</v>
      </c>
      <c r="J3" s="8">
        <f>(36-16)/36</f>
        <v>0.555555555555556</v>
      </c>
      <c r="K3" s="11">
        <f>3/4*(20-16)/(3/4*20+8)</f>
        <v>0.130434782608696</v>
      </c>
      <c r="L3" s="2" t="s">
        <v>39</v>
      </c>
    </row>
    <row r="4" s="2" customFormat="1" spans="1:12">
      <c r="A4" s="2" t="s">
        <v>42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1.44</v>
      </c>
      <c r="H4" s="2">
        <v>15</v>
      </c>
      <c r="I4" s="2">
        <v>0.99</v>
      </c>
      <c r="J4" s="6">
        <f t="shared" ref="J4" si="0">(36-H4)/36*100</f>
        <v>58.3333333333333</v>
      </c>
      <c r="K4" s="6">
        <f t="shared" ref="K4" si="1">((3/4*20+8)-(3/4*H4+8))/(3/4*20+8)*100</f>
        <v>16.304347826087</v>
      </c>
      <c r="L4" s="2" t="s">
        <v>39</v>
      </c>
    </row>
    <row r="5" spans="1:12">
      <c r="A5" s="2" t="s">
        <v>43</v>
      </c>
      <c r="B5" s="2">
        <v>0.78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1.43</v>
      </c>
      <c r="H5" s="2">
        <v>16</v>
      </c>
      <c r="I5" s="2">
        <v>0.99</v>
      </c>
      <c r="J5" s="6">
        <f t="shared" ref="J5" si="2">(36-H5)/36*100</f>
        <v>55.5555555555556</v>
      </c>
      <c r="K5" s="6">
        <f t="shared" ref="K5" si="3">((3/4*20+8)-(3/4*H5+8))/(3/4*20+8)*100</f>
        <v>13.0434782608696</v>
      </c>
      <c r="L5" s="2" t="s">
        <v>36</v>
      </c>
    </row>
    <row r="6" s="9" customFormat="1" spans="1:12">
      <c r="A6" s="9" t="s">
        <v>47</v>
      </c>
      <c r="B6" s="9">
        <v>0.79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1.43</v>
      </c>
      <c r="H6" s="9">
        <v>14</v>
      </c>
      <c r="I6" s="9">
        <v>0.99</v>
      </c>
      <c r="J6" s="10">
        <v>0.6111</v>
      </c>
      <c r="K6" s="10">
        <v>0.1957</v>
      </c>
      <c r="L6" s="9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opLeftCell="I1" workbookViewId="0">
      <selection activeCell="L4" sqref="L4"/>
    </sheetView>
  </sheetViews>
  <sheetFormatPr defaultColWidth="9" defaultRowHeight="13.5" outlineLevelRow="3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0.81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1.44</v>
      </c>
      <c r="H2" s="2">
        <v>15</v>
      </c>
      <c r="I2" s="2">
        <v>1</v>
      </c>
      <c r="J2" s="2">
        <v>58.33</v>
      </c>
      <c r="K2" s="2">
        <v>16.3</v>
      </c>
      <c r="L2" s="2"/>
    </row>
    <row r="3" s="2" customFormat="1" spans="1:12">
      <c r="A3" s="2" t="s">
        <v>42</v>
      </c>
      <c r="B3" s="2">
        <v>0.9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1.54</v>
      </c>
      <c r="H3" s="2">
        <v>13</v>
      </c>
      <c r="I3" s="2">
        <v>1</v>
      </c>
      <c r="J3" s="6">
        <f t="shared" ref="J3" si="0">(36-H3)/36*100</f>
        <v>63.8888888888889</v>
      </c>
      <c r="K3" s="6">
        <f t="shared" ref="K3" si="1">((3/4*20+8)-(3/4*H3+8))/(3/4*20+8)*100</f>
        <v>22.8260869565217</v>
      </c>
      <c r="L3" s="2" t="s">
        <v>39</v>
      </c>
    </row>
    <row r="4" spans="1:12">
      <c r="A4" s="2" t="s">
        <v>43</v>
      </c>
      <c r="B4" s="2">
        <v>0.81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1.46</v>
      </c>
      <c r="H4" s="2">
        <v>13</v>
      </c>
      <c r="I4" s="2">
        <v>0.98</v>
      </c>
      <c r="J4" s="6">
        <f t="shared" ref="J4" si="2">(36-H4)/36*100</f>
        <v>63.8888888888889</v>
      </c>
      <c r="K4" s="6">
        <f t="shared" ref="K4" si="3">((3/4*20+8)-(3/4*H4+8))/(3/4*20+8)*100</f>
        <v>22.8260869565217</v>
      </c>
      <c r="L4" s="2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zoomScale="85" zoomScaleNormal="85" workbookViewId="0">
      <selection activeCell="A6" sqref="$A6:$XFD6"/>
    </sheetView>
  </sheetViews>
  <sheetFormatPr defaultColWidth="9" defaultRowHeight="13.5" outlineLevelRow="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1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15</v>
      </c>
      <c r="I2" s="2">
        <v>0.98</v>
      </c>
      <c r="J2" s="2">
        <v>58.33</v>
      </c>
      <c r="K2" s="2">
        <v>16.3</v>
      </c>
    </row>
    <row r="3" s="2" customFormat="1" spans="1:12">
      <c r="A3" s="2" t="s">
        <v>41</v>
      </c>
      <c r="B3" s="4">
        <v>0.7946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1.4196</v>
      </c>
      <c r="H3" s="2">
        <v>14</v>
      </c>
      <c r="I3" s="2">
        <v>0.99</v>
      </c>
      <c r="J3" s="8">
        <f>(36-14)/36</f>
        <v>0.611111111111111</v>
      </c>
      <c r="K3" s="8">
        <f>3/4*(20-14)/(3/4*20+8)</f>
        <v>0.195652173913043</v>
      </c>
      <c r="L3" s="2" t="s">
        <v>39</v>
      </c>
    </row>
    <row r="4" s="2" customFormat="1" spans="1:12">
      <c r="A4" s="2" t="s">
        <v>42</v>
      </c>
      <c r="B4" s="2">
        <v>0.9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1.54</v>
      </c>
      <c r="H4" s="2">
        <v>13</v>
      </c>
      <c r="I4" s="2">
        <v>1</v>
      </c>
      <c r="J4" s="6">
        <f t="shared" ref="J4" si="0">(36-H4)/36*100</f>
        <v>63.8888888888889</v>
      </c>
      <c r="K4" s="6">
        <f t="shared" ref="K4" si="1">((3/4*20+8)-(3/4*H4+8))/(3/4*20+8)*100</f>
        <v>22.8260869565217</v>
      </c>
      <c r="L4" s="2" t="s">
        <v>39</v>
      </c>
    </row>
    <row r="5" spans="1:12">
      <c r="A5" s="2" t="s">
        <v>43</v>
      </c>
      <c r="B5" s="2">
        <v>0.81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1.46</v>
      </c>
      <c r="H5" s="2">
        <v>15</v>
      </c>
      <c r="I5" s="2">
        <v>1</v>
      </c>
      <c r="J5" s="6">
        <f t="shared" ref="J5" si="2">(36-H5)/36*100</f>
        <v>58.3333333333333</v>
      </c>
      <c r="K5" s="6">
        <f t="shared" ref="K5" si="3">((3/4*20+8)-(3/4*H5+8))/(3/4*20+8)*100</f>
        <v>16.304347826087</v>
      </c>
      <c r="L5" s="2" t="s">
        <v>36</v>
      </c>
    </row>
    <row r="6" s="9" customFormat="1" spans="1:12">
      <c r="A6" s="9" t="s">
        <v>47</v>
      </c>
      <c r="B6" s="9">
        <v>0.84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1.57</v>
      </c>
      <c r="H6" s="9">
        <v>11</v>
      </c>
      <c r="I6" s="9">
        <v>1</v>
      </c>
      <c r="J6" s="10">
        <v>0.6944</v>
      </c>
      <c r="K6" s="10">
        <v>0.2935</v>
      </c>
      <c r="L6" s="9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opLeftCell="F1" workbookViewId="0">
      <selection activeCell="L4" sqref="L4"/>
    </sheetView>
  </sheetViews>
  <sheetFormatPr defaultColWidth="9" defaultRowHeight="13.5" outlineLevelRow="3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1">
      <c r="A2" s="2" t="s">
        <v>37</v>
      </c>
      <c r="B2" s="2">
        <v>0.88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1.63</v>
      </c>
      <c r="H2" s="2">
        <v>13</v>
      </c>
      <c r="I2" s="2">
        <v>0.96</v>
      </c>
      <c r="J2" s="2">
        <v>63.89</v>
      </c>
      <c r="K2" s="2">
        <v>22.83</v>
      </c>
    </row>
    <row r="3" s="2" customFormat="1" spans="1:12">
      <c r="A3" s="2" t="s">
        <v>42</v>
      </c>
      <c r="B3" s="2">
        <v>0.95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1.7</v>
      </c>
      <c r="H3" s="2">
        <v>9</v>
      </c>
      <c r="I3" s="2">
        <v>0.92</v>
      </c>
      <c r="J3" s="6">
        <f t="shared" ref="J3" si="0">(36-H3)/36*100</f>
        <v>75</v>
      </c>
      <c r="K3" s="6">
        <f t="shared" ref="K3" si="1">((3/4*20+8)-(3/4*H3+8))/(3/4*20+8)*100</f>
        <v>35.8695652173913</v>
      </c>
      <c r="L3" s="2" t="s">
        <v>39</v>
      </c>
    </row>
    <row r="4" spans="1:12">
      <c r="A4" s="2" t="s">
        <v>43</v>
      </c>
      <c r="B4" s="2">
        <v>0.93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1.68</v>
      </c>
      <c r="H4" s="2">
        <v>10</v>
      </c>
      <c r="I4" s="2">
        <v>0.92</v>
      </c>
      <c r="J4" s="6">
        <f t="shared" ref="J4" si="2">(36-H4)/36*100</f>
        <v>72.2222222222222</v>
      </c>
      <c r="K4" s="6">
        <f t="shared" ref="K4" si="3">((3/4*20+8)-(3/4*H4+8))/(3/4*20+8)*100</f>
        <v>32.6086956521739</v>
      </c>
      <c r="L4" s="2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zoomScale="85" zoomScaleNormal="85" topLeftCell="I1" workbookViewId="0">
      <selection activeCell="L5" sqref="L5"/>
    </sheetView>
  </sheetViews>
  <sheetFormatPr defaultColWidth="9" defaultRowHeight="13.5" outlineLevelRow="4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1">
      <c r="A2" s="2" t="s">
        <v>37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1.62</v>
      </c>
      <c r="H2" s="2">
        <v>14</v>
      </c>
      <c r="I2" s="2">
        <v>0.99</v>
      </c>
      <c r="J2" s="2">
        <v>61.11</v>
      </c>
      <c r="K2" s="2">
        <v>19.57</v>
      </c>
    </row>
    <row r="3" s="2" customFormat="1" spans="1:12">
      <c r="A3" s="2" t="s">
        <v>41</v>
      </c>
      <c r="B3" s="4">
        <v>0.9196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1.6696</v>
      </c>
      <c r="H3" s="2">
        <v>11</v>
      </c>
      <c r="I3" s="2">
        <v>0.8795</v>
      </c>
      <c r="J3" s="8">
        <f>(36-11)/36</f>
        <v>0.694444444444444</v>
      </c>
      <c r="K3" s="8">
        <f>3/4*(20-11)/(3/4*20+8)</f>
        <v>0.293478260869565</v>
      </c>
      <c r="L3" s="2" t="s">
        <v>39</v>
      </c>
    </row>
    <row r="4" s="2" customFormat="1" spans="1:12">
      <c r="A4" s="2" t="s">
        <v>42</v>
      </c>
      <c r="B4" s="2">
        <v>0.95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1.7</v>
      </c>
      <c r="H4" s="2">
        <v>9</v>
      </c>
      <c r="I4" s="2">
        <v>0.92</v>
      </c>
      <c r="J4" s="6">
        <f t="shared" ref="J4" si="0">(36-H4)/36*100</f>
        <v>75</v>
      </c>
      <c r="K4" s="6">
        <f t="shared" ref="K4" si="1">((3/4*20+8)-(3/4*H4+8))/(3/4*20+8)*100</f>
        <v>35.8695652173913</v>
      </c>
      <c r="L4" s="2" t="s">
        <v>39</v>
      </c>
    </row>
    <row r="5" spans="1:12">
      <c r="A5" s="2" t="s">
        <v>43</v>
      </c>
      <c r="B5" s="2">
        <v>0.91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1.66</v>
      </c>
      <c r="H5" s="2">
        <v>12</v>
      </c>
      <c r="I5" s="2">
        <v>0.93</v>
      </c>
      <c r="J5" s="6">
        <f t="shared" ref="J5" si="2">(36-H5)/36*100</f>
        <v>66.6666666666667</v>
      </c>
      <c r="K5" s="6">
        <f t="shared" ref="K5" si="3">((3/4*20+8)-(3/4*H5+8))/(3/4*20+8)*100</f>
        <v>26.0869565217391</v>
      </c>
      <c r="L5" s="2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85" zoomScaleNormal="85" workbookViewId="0">
      <selection activeCell="C17" sqref="C17"/>
    </sheetView>
  </sheetViews>
  <sheetFormatPr defaultColWidth="9" defaultRowHeight="13.5"/>
  <cols>
    <col min="1" max="1" width="15" customWidth="1"/>
    <col min="2" max="2" width="22.858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22.7083333333333" customWidth="1"/>
    <col min="8" max="8" width="24.1416666666667" customWidth="1"/>
    <col min="9" max="9" width="24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72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1.65</v>
      </c>
      <c r="H2" s="2">
        <v>1.5</v>
      </c>
      <c r="I2" s="2">
        <v>0.99</v>
      </c>
      <c r="J2" s="18">
        <f>4/5.5*100</f>
        <v>72.7272727272727</v>
      </c>
      <c r="K2" s="2">
        <f>(46+35)/2</f>
        <v>40.5</v>
      </c>
      <c r="L2" s="2" t="s">
        <v>36</v>
      </c>
    </row>
    <row r="3" spans="1:12">
      <c r="A3" s="2" t="s">
        <v>37</v>
      </c>
      <c r="B3" s="2">
        <v>0.83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1.47</v>
      </c>
      <c r="H3" s="2">
        <v>2</v>
      </c>
      <c r="I3" s="2">
        <v>0.93</v>
      </c>
      <c r="J3" s="2">
        <v>63.64</v>
      </c>
      <c r="K3" s="2">
        <v>34.88</v>
      </c>
      <c r="L3" s="2"/>
    </row>
    <row r="4" spans="1:12">
      <c r="A4" s="2" t="s">
        <v>38</v>
      </c>
      <c r="B4" s="2">
        <v>0.89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1.54</v>
      </c>
      <c r="H4" s="2">
        <v>2</v>
      </c>
      <c r="I4" s="2">
        <v>0.93</v>
      </c>
      <c r="J4" s="11">
        <f>(5.5-2)/5.5</f>
        <v>0.636363636363636</v>
      </c>
      <c r="K4" s="8">
        <v>0.3488</v>
      </c>
      <c r="L4" s="2" t="s">
        <v>39</v>
      </c>
    </row>
    <row r="5" spans="1:12">
      <c r="A5" s="2" t="s">
        <v>40</v>
      </c>
      <c r="B5" s="2">
        <v>0.85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1.49</v>
      </c>
      <c r="H5" s="2">
        <v>2</v>
      </c>
      <c r="I5" s="2">
        <v>0.95</v>
      </c>
      <c r="J5" s="12">
        <v>0.636363636363636</v>
      </c>
      <c r="K5" s="12">
        <v>0.348837209302326</v>
      </c>
      <c r="L5" s="2" t="s">
        <v>39</v>
      </c>
    </row>
    <row r="6" s="2" customFormat="1" spans="1:12">
      <c r="A6" s="2" t="s">
        <v>41</v>
      </c>
      <c r="B6" s="4">
        <v>0.8304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1.4732</v>
      </c>
      <c r="H6" s="2">
        <v>2</v>
      </c>
      <c r="I6" s="2">
        <v>0.8571</v>
      </c>
      <c r="J6" s="11">
        <f>(5.5-2)/5.5</f>
        <v>0.636363636363636</v>
      </c>
      <c r="K6" s="8">
        <v>0.3488</v>
      </c>
      <c r="L6" s="2" t="s">
        <v>39</v>
      </c>
    </row>
    <row r="7" s="2" customFormat="1" spans="1:12">
      <c r="A7" s="2" t="s">
        <v>42</v>
      </c>
      <c r="B7" s="2">
        <v>0.83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1.47</v>
      </c>
      <c r="H7" s="5">
        <v>2</v>
      </c>
      <c r="I7" s="2">
        <v>0.93</v>
      </c>
      <c r="J7" s="6">
        <f>(5.5-H7)/5.5*100</f>
        <v>63.6363636363636</v>
      </c>
      <c r="K7" s="6">
        <f>((3/4*4.5+2)-(3/4*H7+2))/(3/4*4.5+2)*100</f>
        <v>34.8837209302326</v>
      </c>
      <c r="L7" s="2" t="s">
        <v>39</v>
      </c>
    </row>
    <row r="8" spans="1:12">
      <c r="A8" s="2" t="s">
        <v>43</v>
      </c>
      <c r="B8" s="2">
        <v>0.83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1.51</v>
      </c>
      <c r="H8" s="2">
        <v>2</v>
      </c>
      <c r="I8" s="2">
        <v>0.93</v>
      </c>
      <c r="J8" s="6">
        <f>(5.5-H8)/5.5*100</f>
        <v>63.6363636363636</v>
      </c>
      <c r="K8" s="6">
        <f>((3/4*4.5+2)-(3/4*H8+2))/(3/4*4.5+2)*100</f>
        <v>34.8837209302326</v>
      </c>
      <c r="L8" s="2" t="s">
        <v>36</v>
      </c>
    </row>
    <row r="9" s="2" customFormat="1" spans="1:12">
      <c r="A9" s="2" t="s">
        <v>44</v>
      </c>
      <c r="B9" s="2">
        <v>0.83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1.47</v>
      </c>
      <c r="H9" s="2">
        <v>2</v>
      </c>
      <c r="I9" s="2">
        <v>0.93</v>
      </c>
      <c r="J9" s="8">
        <v>0.6364</v>
      </c>
      <c r="K9" s="8">
        <v>0.3488</v>
      </c>
      <c r="L9" s="2" t="s">
        <v>39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85" zoomScaleNormal="85" workbookViewId="0">
      <selection activeCell="A10" sqref="$A10:$XFD10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6">
        <v>0.83</v>
      </c>
      <c r="C2" s="2" t="s">
        <v>35</v>
      </c>
      <c r="D2" s="2" t="s">
        <v>35</v>
      </c>
      <c r="E2" s="2" t="s">
        <v>35</v>
      </c>
      <c r="F2" s="2" t="s">
        <v>45</v>
      </c>
      <c r="G2" s="2">
        <v>1.65</v>
      </c>
      <c r="H2" s="2">
        <v>2</v>
      </c>
      <c r="I2" s="18">
        <v>1</v>
      </c>
      <c r="J2" s="18">
        <f>3.5/5.5*100</f>
        <v>63.6363636363636</v>
      </c>
      <c r="K2" s="18">
        <f>(38+29)/2</f>
        <v>33.5</v>
      </c>
      <c r="L2" s="2" t="s">
        <v>36</v>
      </c>
    </row>
    <row r="3" spans="1:12">
      <c r="A3" s="2" t="s">
        <v>37</v>
      </c>
      <c r="B3" s="2">
        <v>0.79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</v>
      </c>
      <c r="H3" s="2">
        <v>3</v>
      </c>
      <c r="I3" s="2">
        <v>0.98</v>
      </c>
      <c r="J3" s="2">
        <v>45.45</v>
      </c>
      <c r="K3" s="2">
        <v>20.93</v>
      </c>
      <c r="L3" s="2"/>
    </row>
    <row r="4" spans="1:12">
      <c r="A4" s="2" t="s">
        <v>38</v>
      </c>
      <c r="B4" s="2">
        <v>0.86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1.46</v>
      </c>
      <c r="H4" s="2">
        <v>3</v>
      </c>
      <c r="I4" s="2">
        <v>1</v>
      </c>
      <c r="J4" s="11">
        <f>(5.5-3)/5.5</f>
        <v>0.454545454545455</v>
      </c>
      <c r="K4" s="8">
        <v>0.2093</v>
      </c>
      <c r="L4" s="2" t="s">
        <v>39</v>
      </c>
    </row>
    <row r="5" spans="1:12">
      <c r="A5" s="2" t="s">
        <v>40</v>
      </c>
      <c r="B5" s="2">
        <v>0.82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1.42</v>
      </c>
      <c r="H5" s="2">
        <v>2.5</v>
      </c>
      <c r="I5" s="2">
        <v>1</v>
      </c>
      <c r="J5" s="12">
        <v>0.545454545454545</v>
      </c>
      <c r="K5" s="12">
        <v>0.27906976744186</v>
      </c>
      <c r="L5" s="2" t="s">
        <v>39</v>
      </c>
    </row>
    <row r="6" s="2" customFormat="1" spans="1:12">
      <c r="A6" s="2" t="s">
        <v>41</v>
      </c>
      <c r="B6" s="4">
        <v>0.7946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1.4018</v>
      </c>
      <c r="H6" s="2">
        <v>3</v>
      </c>
      <c r="I6" s="2">
        <v>0.9821</v>
      </c>
      <c r="J6" s="11">
        <f>(5.5-3)/5.5</f>
        <v>0.454545454545455</v>
      </c>
      <c r="K6" s="8">
        <v>0.2093</v>
      </c>
      <c r="L6" s="2" t="s">
        <v>39</v>
      </c>
    </row>
    <row r="7" s="2" customFormat="1" spans="1:12">
      <c r="A7" s="2" t="s">
        <v>42</v>
      </c>
      <c r="B7" s="2">
        <v>0.79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</v>
      </c>
      <c r="H7" s="5">
        <v>3</v>
      </c>
      <c r="I7" s="2">
        <v>0.98</v>
      </c>
      <c r="J7" s="6">
        <f t="shared" ref="J7:J8" si="0">(5.5-H7)/5.5*100</f>
        <v>45.4545454545455</v>
      </c>
      <c r="K7" s="6">
        <f t="shared" ref="K7:K8" si="1">((3/4*4.5+2)-(3/4*H7+2))/(3/4*4.5+2)*100</f>
        <v>20.9302325581395</v>
      </c>
      <c r="L7" s="2" t="s">
        <v>39</v>
      </c>
    </row>
    <row r="8" spans="1:12">
      <c r="A8" s="2" t="s">
        <v>43</v>
      </c>
      <c r="B8" s="2">
        <v>0.79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1.37</v>
      </c>
      <c r="H8" s="2">
        <v>3</v>
      </c>
      <c r="I8" s="2">
        <v>0.98</v>
      </c>
      <c r="J8" s="6">
        <f t="shared" si="0"/>
        <v>45.4545454545455</v>
      </c>
      <c r="K8" s="6">
        <f t="shared" si="1"/>
        <v>20.9302325581395</v>
      </c>
      <c r="L8" s="2" t="s">
        <v>36</v>
      </c>
    </row>
    <row r="9" s="2" customFormat="1" spans="1:12">
      <c r="A9" s="2" t="s">
        <v>44</v>
      </c>
      <c r="B9" s="2">
        <v>0.79</v>
      </c>
      <c r="C9" s="2" t="s">
        <v>35</v>
      </c>
      <c r="D9" s="2" t="s">
        <v>35</v>
      </c>
      <c r="E9" s="2" t="s">
        <v>35</v>
      </c>
      <c r="F9" s="2" t="s">
        <v>46</v>
      </c>
      <c r="G9" s="2">
        <v>1.4</v>
      </c>
      <c r="H9" s="2">
        <v>3</v>
      </c>
      <c r="I9" s="2">
        <v>0.98</v>
      </c>
      <c r="J9" s="8">
        <v>0.4545</v>
      </c>
      <c r="K9" s="8">
        <v>0.2093</v>
      </c>
      <c r="L9" s="2" t="s">
        <v>39</v>
      </c>
    </row>
    <row r="10" s="9" customFormat="1" spans="1:12">
      <c r="A10" s="9" t="s">
        <v>47</v>
      </c>
      <c r="B10" s="9">
        <v>0.79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1.44</v>
      </c>
      <c r="H10" s="9">
        <v>2.5</v>
      </c>
      <c r="I10" s="9">
        <v>0.97</v>
      </c>
      <c r="J10" s="10">
        <v>0.5455</v>
      </c>
      <c r="K10" s="10">
        <v>0.2791</v>
      </c>
      <c r="L10" s="9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85" zoomScaleNormal="85" workbookViewId="0">
      <selection activeCell="D16" sqref="D16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ht="27" spans="1:12">
      <c r="A2" s="2" t="s">
        <v>48</v>
      </c>
      <c r="B2" s="2" t="s">
        <v>49</v>
      </c>
      <c r="C2" s="2">
        <v>5</v>
      </c>
      <c r="D2" s="2">
        <f>(1.04-0.91)/1.04*100</f>
        <v>12.5</v>
      </c>
      <c r="E2" s="6">
        <f>0.5/5.5*100</f>
        <v>9.09090909090909</v>
      </c>
      <c r="F2" s="16" t="s">
        <v>50</v>
      </c>
      <c r="G2" s="2">
        <v>1.87</v>
      </c>
      <c r="H2" s="6">
        <v>0.5</v>
      </c>
      <c r="I2" s="6">
        <v>0.9</v>
      </c>
      <c r="J2" s="6">
        <f>5/5.5</f>
        <v>0.909090909090909</v>
      </c>
      <c r="K2" s="6">
        <f>(62+47)/2</f>
        <v>54.5</v>
      </c>
      <c r="L2" s="2" t="s">
        <v>36</v>
      </c>
    </row>
    <row r="3" spans="1:12">
      <c r="A3" s="2" t="s">
        <v>37</v>
      </c>
      <c r="B3" s="2">
        <v>1.01</v>
      </c>
      <c r="C3" s="2">
        <v>5</v>
      </c>
      <c r="D3" s="2">
        <v>0.87</v>
      </c>
      <c r="E3" s="2">
        <v>9.09</v>
      </c>
      <c r="F3" s="2" t="s">
        <v>51</v>
      </c>
      <c r="G3" s="2">
        <v>1.72</v>
      </c>
      <c r="H3" s="2">
        <v>1</v>
      </c>
      <c r="I3" s="2">
        <v>0.88</v>
      </c>
      <c r="J3" s="2">
        <v>81.82</v>
      </c>
      <c r="K3" s="2">
        <v>48.84</v>
      </c>
      <c r="L3" s="2"/>
    </row>
    <row r="4" spans="1:12">
      <c r="A4" s="2" t="s">
        <v>38</v>
      </c>
      <c r="B4" s="2">
        <v>1.07</v>
      </c>
      <c r="C4" s="2">
        <v>4</v>
      </c>
      <c r="D4" s="2">
        <v>0.89</v>
      </c>
      <c r="E4" s="11">
        <f>(5.5-4)/5.5</f>
        <v>0.272727272727273</v>
      </c>
      <c r="F4" s="8">
        <v>0.0698</v>
      </c>
      <c r="G4" s="2">
        <v>1.79</v>
      </c>
      <c r="H4" s="2">
        <v>1</v>
      </c>
      <c r="I4" s="2">
        <v>0.86</v>
      </c>
      <c r="J4" s="11">
        <f>(5.5-1)/5.5</f>
        <v>0.818181818181818</v>
      </c>
      <c r="K4" s="8">
        <v>0.4884</v>
      </c>
      <c r="L4" s="2" t="s">
        <v>39</v>
      </c>
    </row>
    <row r="5" spans="1:12">
      <c r="A5" s="2" t="s">
        <v>40</v>
      </c>
      <c r="B5" s="2">
        <v>1.03</v>
      </c>
      <c r="C5" s="2">
        <v>4</v>
      </c>
      <c r="D5" s="2">
        <v>0.88</v>
      </c>
      <c r="E5" s="11">
        <f>(5.5-4)/5.5</f>
        <v>0.272727272727273</v>
      </c>
      <c r="F5" s="8">
        <v>0.0698</v>
      </c>
      <c r="G5" s="2">
        <v>1.74</v>
      </c>
      <c r="H5" s="2">
        <v>1</v>
      </c>
      <c r="I5" s="2">
        <v>0.9</v>
      </c>
      <c r="J5" s="12">
        <v>0.818181818181818</v>
      </c>
      <c r="K5" s="12">
        <v>0.488372093023256</v>
      </c>
      <c r="L5" s="2" t="s">
        <v>39</v>
      </c>
    </row>
    <row r="6" s="2" customFormat="1" spans="1:12">
      <c r="A6" s="2" t="s">
        <v>41</v>
      </c>
      <c r="B6" s="4">
        <v>0.9018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="2" customFormat="1" ht="27" spans="1:12">
      <c r="A7" s="2" t="s">
        <v>42</v>
      </c>
      <c r="B7" s="2">
        <v>1.01</v>
      </c>
      <c r="C7" s="5">
        <v>5</v>
      </c>
      <c r="D7" s="2">
        <v>0.88</v>
      </c>
      <c r="E7" s="6">
        <f>(5.5-C7)/5.5*100</f>
        <v>9.09090909090909</v>
      </c>
      <c r="F7" s="17" t="s">
        <v>50</v>
      </c>
      <c r="G7" s="2">
        <v>1.72</v>
      </c>
      <c r="H7" s="5">
        <v>1</v>
      </c>
      <c r="I7" s="2">
        <v>0.88</v>
      </c>
      <c r="J7" s="6">
        <f t="shared" ref="J7" si="0">(5.5-H7)/5.5*100</f>
        <v>81.8181818181818</v>
      </c>
      <c r="K7" s="6">
        <f t="shared" ref="K7" si="1">((3/4*4.5+2)-(3/4*H7+2))/(3/4*4.5+2)*100</f>
        <v>48.8372093023256</v>
      </c>
      <c r="L7" s="2" t="s">
        <v>39</v>
      </c>
    </row>
    <row r="8" spans="1:12">
      <c r="A8" s="2" t="s">
        <v>43</v>
      </c>
      <c r="B8" s="2">
        <v>1.01</v>
      </c>
      <c r="C8" s="2">
        <v>5</v>
      </c>
      <c r="D8" s="2">
        <v>0.88</v>
      </c>
      <c r="E8" s="6">
        <f>(5.5-C8)/5.5*100</f>
        <v>9.09090909090909</v>
      </c>
      <c r="F8" s="2" t="s">
        <v>35</v>
      </c>
      <c r="G8" s="2">
        <v>1.72</v>
      </c>
      <c r="H8" s="2">
        <v>1</v>
      </c>
      <c r="I8" s="2">
        <v>0.87</v>
      </c>
      <c r="J8" s="6">
        <f t="shared" ref="J8" si="2">(5.5-H8)/5.5*100</f>
        <v>81.8181818181818</v>
      </c>
      <c r="K8" s="6">
        <f t="shared" ref="K8" si="3">((3/4*4.5+2)-(3/4*H8+2))/(3/4*4.5+2)*100</f>
        <v>48.8372093023256</v>
      </c>
      <c r="L8" s="2" t="s">
        <v>36</v>
      </c>
    </row>
    <row r="9" s="2" customFormat="1" spans="1:12">
      <c r="A9" s="2" t="s">
        <v>44</v>
      </c>
      <c r="B9" s="2">
        <v>1.01</v>
      </c>
      <c r="C9" s="2">
        <v>5</v>
      </c>
      <c r="D9" s="2">
        <v>0.87</v>
      </c>
      <c r="E9" s="8">
        <v>0.0909</v>
      </c>
      <c r="F9" s="2" t="s">
        <v>51</v>
      </c>
      <c r="G9" s="2">
        <v>1.67</v>
      </c>
      <c r="H9" s="2">
        <v>1</v>
      </c>
      <c r="I9" s="2">
        <v>0.88</v>
      </c>
      <c r="J9" s="8">
        <v>0.8182</v>
      </c>
      <c r="K9" s="8">
        <v>0.4884</v>
      </c>
      <c r="L9" s="2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85" zoomScaleNormal="85" workbookViewId="0">
      <selection activeCell="A10" sqref="$A10:$XFD10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0.97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1.97</v>
      </c>
      <c r="H2" s="6">
        <v>0.5</v>
      </c>
      <c r="I2" s="6">
        <v>0.9</v>
      </c>
      <c r="J2" s="6">
        <f>5/5.5*100</f>
        <v>90.9090909090909</v>
      </c>
      <c r="K2" s="6">
        <f>(62+47)/2</f>
        <v>54.5</v>
      </c>
      <c r="L2" s="2" t="s">
        <v>36</v>
      </c>
    </row>
    <row r="3" spans="1:12">
      <c r="A3" s="2" t="s">
        <v>37</v>
      </c>
      <c r="B3" s="2">
        <v>0.94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1.62</v>
      </c>
      <c r="H3" s="2">
        <v>1</v>
      </c>
      <c r="I3" s="2">
        <v>0.88</v>
      </c>
      <c r="J3" s="2">
        <v>81.82</v>
      </c>
      <c r="K3" s="2">
        <v>48.84</v>
      </c>
      <c r="L3" s="2"/>
    </row>
    <row r="4" spans="1:12">
      <c r="A4" s="2" t="s">
        <v>38</v>
      </c>
      <c r="B4" s="2">
        <v>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1.68</v>
      </c>
      <c r="H4" s="2">
        <v>1</v>
      </c>
      <c r="I4" s="2">
        <v>0.86</v>
      </c>
      <c r="J4" s="11">
        <f>(5.5-1)/5.5</f>
        <v>0.818181818181818</v>
      </c>
      <c r="K4" s="8">
        <v>0.4884</v>
      </c>
      <c r="L4" s="2" t="s">
        <v>36</v>
      </c>
    </row>
    <row r="5" spans="1:12">
      <c r="A5" s="2" t="s">
        <v>40</v>
      </c>
      <c r="B5" s="2">
        <v>0.96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1.64</v>
      </c>
      <c r="H5" s="2">
        <v>1</v>
      </c>
      <c r="I5" s="2">
        <v>0.9</v>
      </c>
      <c r="J5" s="12">
        <v>0.818181818181818</v>
      </c>
      <c r="K5" s="12">
        <v>0.488372093023256</v>
      </c>
      <c r="L5" s="2"/>
    </row>
    <row r="6" s="2" customFormat="1" spans="1:12">
      <c r="A6" s="2" t="s">
        <v>41</v>
      </c>
      <c r="B6" s="4">
        <v>0.8661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>
        <v>2</v>
      </c>
      <c r="I6" s="2">
        <v>1</v>
      </c>
      <c r="J6" s="14">
        <f>(5.5-2)/5.5</f>
        <v>0.636363636363636</v>
      </c>
      <c r="K6" s="14">
        <f>3/4*(4.5-2)/(3/4*4.5+2)</f>
        <v>0.348837209302326</v>
      </c>
      <c r="L6" s="2" t="s">
        <v>39</v>
      </c>
    </row>
    <row r="7" s="2" customFormat="1" spans="1:12">
      <c r="A7" s="2" t="s">
        <v>42</v>
      </c>
      <c r="B7" s="2">
        <v>0.94</v>
      </c>
      <c r="C7" s="5" t="s">
        <v>35</v>
      </c>
      <c r="D7" s="2" t="s">
        <v>35</v>
      </c>
      <c r="E7" s="2" t="s">
        <v>35</v>
      </c>
      <c r="F7" s="2" t="s">
        <v>35</v>
      </c>
      <c r="G7" s="2">
        <v>1.62</v>
      </c>
      <c r="H7" s="5">
        <v>1</v>
      </c>
      <c r="I7" s="2">
        <v>0.88</v>
      </c>
      <c r="J7" s="6">
        <f t="shared" ref="J7:J8" si="0">(5.5-H7)/5.5*100</f>
        <v>81.8181818181818</v>
      </c>
      <c r="K7" s="6">
        <f t="shared" ref="K7:K8" si="1">((3/4*4.5+2)-(3/4*H7+2))/(3/4*4.5+2)*100</f>
        <v>48.8372093023256</v>
      </c>
      <c r="L7" s="2" t="s">
        <v>39</v>
      </c>
    </row>
    <row r="8" spans="1:12">
      <c r="A8" s="2" t="s">
        <v>43</v>
      </c>
      <c r="B8" s="2">
        <v>0.94</v>
      </c>
      <c r="C8" s="5" t="s">
        <v>35</v>
      </c>
      <c r="D8" s="2" t="s">
        <v>35</v>
      </c>
      <c r="E8" s="2" t="s">
        <v>35</v>
      </c>
      <c r="F8" s="2" t="s">
        <v>35</v>
      </c>
      <c r="G8" s="2">
        <v>1.58</v>
      </c>
      <c r="H8" s="2">
        <v>1</v>
      </c>
      <c r="I8" s="2">
        <v>0.88</v>
      </c>
      <c r="J8" s="6">
        <f t="shared" si="0"/>
        <v>81.8181818181818</v>
      </c>
      <c r="K8" s="6">
        <f t="shared" si="1"/>
        <v>48.8372093023256</v>
      </c>
      <c r="L8" s="2" t="s">
        <v>36</v>
      </c>
    </row>
    <row r="9" s="2" customFormat="1" spans="1:12">
      <c r="A9" s="2" t="s">
        <v>44</v>
      </c>
      <c r="B9" s="2">
        <v>0.94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1.62</v>
      </c>
      <c r="H9" s="2">
        <v>1</v>
      </c>
      <c r="I9" s="2">
        <v>0.88</v>
      </c>
      <c r="J9" s="8">
        <v>0.8182</v>
      </c>
      <c r="K9" s="8">
        <v>0.4884</v>
      </c>
      <c r="L9" s="2" t="s">
        <v>36</v>
      </c>
    </row>
    <row r="10" s="9" customFormat="1" spans="1:12">
      <c r="A10" s="9" t="s">
        <v>47</v>
      </c>
      <c r="B10" s="9">
        <v>0.94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1.72</v>
      </c>
      <c r="H10" s="9">
        <v>1</v>
      </c>
      <c r="I10" s="9">
        <v>0.95</v>
      </c>
      <c r="J10" s="10">
        <v>0.8182</v>
      </c>
      <c r="K10" s="10">
        <v>0.4884</v>
      </c>
      <c r="L10" s="9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85" zoomScaleNormal="85" workbookViewId="0">
      <selection activeCell="E18" sqref="E18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1.15</v>
      </c>
      <c r="C2" s="2">
        <v>2</v>
      </c>
      <c r="D2" s="6">
        <v>0.89</v>
      </c>
      <c r="E2" s="6">
        <f>3.5/5.5*100</f>
        <v>63.6363636363636</v>
      </c>
      <c r="F2" s="6">
        <v>38</v>
      </c>
      <c r="G2" s="2">
        <v>2.15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>
      <c r="A3" s="2" t="s">
        <v>37</v>
      </c>
      <c r="B3" s="2">
        <v>1.12</v>
      </c>
      <c r="C3" s="2">
        <v>2</v>
      </c>
      <c r="D3" s="2">
        <v>0.86</v>
      </c>
      <c r="E3" s="2">
        <v>63.64</v>
      </c>
      <c r="F3" s="2">
        <v>34.88</v>
      </c>
      <c r="G3" s="2">
        <v>1.97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>
      <c r="A4" s="2" t="s">
        <v>38</v>
      </c>
      <c r="B4" s="2">
        <v>1.18</v>
      </c>
      <c r="C4" s="2">
        <v>2</v>
      </c>
      <c r="D4" s="2">
        <v>0.86</v>
      </c>
      <c r="E4" s="11">
        <f>(5.5-2)/5.5</f>
        <v>0.636363636363636</v>
      </c>
      <c r="F4" s="8">
        <v>0.3488</v>
      </c>
      <c r="G4" s="2">
        <v>2.04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>
      <c r="A5" s="2" t="s">
        <v>40</v>
      </c>
      <c r="B5" s="2">
        <v>1.14</v>
      </c>
      <c r="C5" s="2">
        <v>2</v>
      </c>
      <c r="D5" s="2">
        <v>0.88</v>
      </c>
      <c r="E5" s="11">
        <f>(5.5-2)/5.5</f>
        <v>0.636363636363636</v>
      </c>
      <c r="F5" s="8">
        <v>0.3488</v>
      </c>
      <c r="G5" s="2">
        <v>1.99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="2" customFormat="1" spans="1:12">
      <c r="A6" s="2" t="s">
        <v>41</v>
      </c>
      <c r="B6" s="13">
        <v>1.0089</v>
      </c>
      <c r="C6" s="2">
        <v>5</v>
      </c>
      <c r="D6" s="2">
        <v>0.9821</v>
      </c>
      <c r="E6" s="14">
        <f>(5.5-5)/5.5</f>
        <v>0.0909090909090909</v>
      </c>
      <c r="F6" s="15">
        <v>0</v>
      </c>
      <c r="G6" s="4">
        <v>1.9732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="2" customFormat="1" spans="1:12">
      <c r="A7" s="2" t="s">
        <v>42</v>
      </c>
      <c r="B7" s="2">
        <v>1.12</v>
      </c>
      <c r="C7" s="5">
        <v>2</v>
      </c>
      <c r="D7" s="2">
        <v>0.86</v>
      </c>
      <c r="E7" s="6">
        <f t="shared" ref="E7" si="0">(5.5-C7)/5.5*100</f>
        <v>63.6363636363636</v>
      </c>
      <c r="F7" s="6">
        <f t="shared" ref="F7" si="1">(4.5-C7)/(4.5+2)*100</f>
        <v>38.4615384615385</v>
      </c>
      <c r="G7" s="2">
        <v>1.97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>
      <c r="A8" s="2" t="s">
        <v>43</v>
      </c>
      <c r="B8" s="2">
        <v>1.12</v>
      </c>
      <c r="C8" s="2">
        <v>2.25</v>
      </c>
      <c r="D8" s="2">
        <v>0.89</v>
      </c>
      <c r="E8" s="6">
        <f t="shared" ref="E8" si="2">(5.5-C8)/5.5*100</f>
        <v>59.0909090909091</v>
      </c>
      <c r="F8" s="6">
        <f t="shared" ref="F8" si="3">(4.5-C8)/(4.5+2)*100</f>
        <v>34.6153846153846</v>
      </c>
      <c r="G8" s="2">
        <v>1.97</v>
      </c>
      <c r="H8" s="2" t="s">
        <v>53</v>
      </c>
      <c r="I8" s="2" t="s">
        <v>35</v>
      </c>
      <c r="J8" s="6" t="s">
        <v>35</v>
      </c>
      <c r="K8" s="6" t="s">
        <v>35</v>
      </c>
      <c r="L8" s="2" t="s">
        <v>36</v>
      </c>
    </row>
    <row r="9" s="2" customFormat="1" spans="1:12">
      <c r="A9" s="2" t="s">
        <v>44</v>
      </c>
      <c r="B9" s="2">
        <v>1.12</v>
      </c>
      <c r="C9" s="2">
        <v>2</v>
      </c>
      <c r="D9" s="2">
        <v>0.86</v>
      </c>
      <c r="E9" s="8">
        <v>0.6364</v>
      </c>
      <c r="F9" s="8">
        <v>0.3488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85" zoomScaleNormal="85" workbookViewId="0">
      <selection activeCell="A10" sqref="$A10:$XFD10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1.15</v>
      </c>
      <c r="C2" s="6">
        <v>3</v>
      </c>
      <c r="D2" s="6">
        <v>0.98</v>
      </c>
      <c r="E2" s="6">
        <f>2.5/5.5*100</f>
        <v>45.4545454545455</v>
      </c>
      <c r="F2" s="6">
        <v>23</v>
      </c>
      <c r="G2" s="2">
        <v>2.22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>
      <c r="A3" s="2" t="s">
        <v>37</v>
      </c>
      <c r="B3" s="2">
        <v>1.12</v>
      </c>
      <c r="C3" s="2">
        <v>3</v>
      </c>
      <c r="D3" s="2">
        <v>0.95</v>
      </c>
      <c r="E3" s="2">
        <v>45.45</v>
      </c>
      <c r="F3" s="2">
        <v>20.93</v>
      </c>
      <c r="G3" s="2">
        <v>1.9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>
      <c r="A4" s="2" t="s">
        <v>38</v>
      </c>
      <c r="B4" s="2">
        <v>1.18</v>
      </c>
      <c r="C4" s="2">
        <v>3</v>
      </c>
      <c r="D4" s="2">
        <v>0.96</v>
      </c>
      <c r="E4" s="11">
        <f>(5.5-3)/5.5</f>
        <v>0.454545454545455</v>
      </c>
      <c r="F4" s="8">
        <v>0.2093</v>
      </c>
      <c r="G4" s="2">
        <v>1.96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>
      <c r="A5" s="2" t="s">
        <v>40</v>
      </c>
      <c r="B5" s="2">
        <v>1.14</v>
      </c>
      <c r="C5" s="2">
        <v>3</v>
      </c>
      <c r="D5" s="2">
        <v>0.97</v>
      </c>
      <c r="E5" s="11">
        <f>(5.5-3)/5.5</f>
        <v>0.454545454545455</v>
      </c>
      <c r="F5" s="8">
        <v>0.2093</v>
      </c>
      <c r="G5" s="2">
        <v>1.92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="2" customFormat="1" spans="1:12">
      <c r="A6" s="2" t="s">
        <v>41</v>
      </c>
      <c r="B6" s="4">
        <v>0.9732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1.7232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="2" customFormat="1" spans="1:12">
      <c r="A7" s="2" t="s">
        <v>42</v>
      </c>
      <c r="B7" s="2">
        <v>1.12</v>
      </c>
      <c r="C7" s="5">
        <v>3</v>
      </c>
      <c r="D7" s="2">
        <v>0.95</v>
      </c>
      <c r="E7" s="6">
        <f t="shared" ref="E7:E8" si="0">(5.5-C7)/5.5*100</f>
        <v>45.4545454545455</v>
      </c>
      <c r="F7" s="6">
        <f t="shared" ref="F7:F8" si="1">(4.5-C7)/(4.5+2)*100</f>
        <v>23.0769230769231</v>
      </c>
      <c r="G7" s="2">
        <v>1.9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>
      <c r="A8" s="2" t="s">
        <v>43</v>
      </c>
      <c r="B8" s="2">
        <v>1.12</v>
      </c>
      <c r="C8" s="2">
        <v>3</v>
      </c>
      <c r="D8" s="2">
        <v>0.95</v>
      </c>
      <c r="E8" s="6">
        <f t="shared" si="0"/>
        <v>45.4545454545455</v>
      </c>
      <c r="F8" s="6">
        <f t="shared" si="1"/>
        <v>23.0769230769231</v>
      </c>
      <c r="G8" s="2">
        <v>1.9</v>
      </c>
      <c r="H8" s="2" t="s">
        <v>35</v>
      </c>
      <c r="I8" s="2" t="s">
        <v>35</v>
      </c>
      <c r="J8" s="6" t="s">
        <v>35</v>
      </c>
      <c r="K8" s="6" t="s">
        <v>35</v>
      </c>
      <c r="L8" s="2" t="s">
        <v>36</v>
      </c>
    </row>
    <row r="9" s="2" customFormat="1" spans="1:12">
      <c r="A9" s="2" t="s">
        <v>44</v>
      </c>
      <c r="B9" s="2">
        <v>1.12</v>
      </c>
      <c r="C9" s="2">
        <v>3</v>
      </c>
      <c r="D9" s="2">
        <v>0.98</v>
      </c>
      <c r="E9" s="8">
        <v>0.4545</v>
      </c>
      <c r="F9" s="8">
        <v>0.2093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="9" customFormat="1" spans="1:12">
      <c r="A10" s="9" t="s">
        <v>47</v>
      </c>
      <c r="B10" s="9">
        <v>1.12</v>
      </c>
      <c r="C10" s="9">
        <v>4</v>
      </c>
      <c r="D10" s="9">
        <v>0.95</v>
      </c>
      <c r="E10" s="10">
        <v>0.2727</v>
      </c>
      <c r="F10" s="10">
        <v>0.0698</v>
      </c>
      <c r="G10" s="9">
        <v>2.08</v>
      </c>
      <c r="H10" s="9" t="s">
        <v>52</v>
      </c>
      <c r="I10" s="9" t="s">
        <v>35</v>
      </c>
      <c r="J10" s="9" t="s">
        <v>35</v>
      </c>
      <c r="K10" s="9" t="s">
        <v>35</v>
      </c>
      <c r="L10" s="9" t="s">
        <v>39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85" zoomScaleNormal="85" topLeftCell="H1" workbookViewId="0">
      <selection activeCell="K15" sqref="K15"/>
    </sheetView>
  </sheetViews>
  <sheetFormatPr defaultColWidth="9" defaultRowHeight="13.5" outlineLevelRow="7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6">
        <v>0.67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1.33</v>
      </c>
      <c r="H2" s="6">
        <v>5.5</v>
      </c>
      <c r="I2" s="6">
        <v>1</v>
      </c>
      <c r="J2" s="6">
        <v>50</v>
      </c>
      <c r="K2" s="6">
        <v>24</v>
      </c>
      <c r="L2" s="2" t="s">
        <v>36</v>
      </c>
    </row>
    <row r="3" spans="1:12">
      <c r="A3" s="2" t="s">
        <v>37</v>
      </c>
      <c r="B3" s="2">
        <v>0.65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1.15</v>
      </c>
      <c r="H3" s="2">
        <v>7</v>
      </c>
      <c r="I3" s="2">
        <v>0.96</v>
      </c>
      <c r="J3" s="2">
        <v>36.36</v>
      </c>
      <c r="K3" s="2">
        <v>13.95</v>
      </c>
      <c r="L3" s="2"/>
    </row>
    <row r="4" spans="1:12">
      <c r="A4" s="2" t="s">
        <v>38</v>
      </c>
      <c r="B4" s="2">
        <v>0.71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1.21</v>
      </c>
      <c r="H4" s="2">
        <v>7</v>
      </c>
      <c r="I4" s="2">
        <v>1</v>
      </c>
      <c r="J4" s="11">
        <f>(11-7)/11</f>
        <v>0.363636363636364</v>
      </c>
      <c r="K4" s="8">
        <v>0.1395</v>
      </c>
      <c r="L4" s="2" t="s">
        <v>39</v>
      </c>
    </row>
    <row r="5" spans="1:12">
      <c r="A5" s="2" t="s">
        <v>40</v>
      </c>
      <c r="B5" s="2">
        <v>0.66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1.16</v>
      </c>
      <c r="H5" s="2">
        <v>7</v>
      </c>
      <c r="I5" s="2">
        <v>0.97</v>
      </c>
      <c r="J5" s="12">
        <v>0.363636363636364</v>
      </c>
      <c r="K5" s="12">
        <v>0.13953488372093</v>
      </c>
      <c r="L5" s="2" t="s">
        <v>39</v>
      </c>
    </row>
    <row r="6" s="2" customFormat="1" spans="1:12">
      <c r="A6" s="2" t="s">
        <v>41</v>
      </c>
      <c r="B6" s="4">
        <v>0.6518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1.1518</v>
      </c>
      <c r="H6" s="2">
        <v>7</v>
      </c>
      <c r="I6" s="2">
        <v>0.9196</v>
      </c>
      <c r="J6" s="11">
        <f>(11-7)/11</f>
        <v>0.363636363636364</v>
      </c>
      <c r="K6" s="8">
        <f>3/4*(9-7)/(3/4*9+4)</f>
        <v>0.13953488372093</v>
      </c>
      <c r="L6" s="2" t="s">
        <v>39</v>
      </c>
    </row>
    <row r="7" s="2" customFormat="1" spans="1:12">
      <c r="A7" s="2" t="s">
        <v>42</v>
      </c>
      <c r="B7" s="2">
        <v>0.65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1.15</v>
      </c>
      <c r="H7" s="5">
        <v>7</v>
      </c>
      <c r="I7" s="2">
        <v>0.96</v>
      </c>
      <c r="J7" s="6">
        <f t="shared" ref="J7" si="0">(11-H7)/11*100</f>
        <v>36.3636363636364</v>
      </c>
      <c r="K7" s="6">
        <f t="shared" ref="K7" si="1">((3/4*9+4)-(3/4*H7+4))/(3/4*9+4)*100</f>
        <v>13.953488372093</v>
      </c>
      <c r="L7" s="2" t="s">
        <v>39</v>
      </c>
    </row>
    <row r="8" spans="1:12">
      <c r="A8" s="2" t="s">
        <v>43</v>
      </c>
      <c r="B8" s="2">
        <v>0.65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</v>
      </c>
      <c r="H8" s="2">
        <v>7</v>
      </c>
      <c r="I8" s="2">
        <v>1.96</v>
      </c>
      <c r="J8" s="6">
        <f t="shared" ref="J8" si="2">(11-H8)/11*100</f>
        <v>36.3636363636364</v>
      </c>
      <c r="K8" s="6">
        <f t="shared" ref="K8" si="3">((3/4*9+4)-(3/4*H8+4))/(3/4*9+4)*100</f>
        <v>13.953488372093</v>
      </c>
      <c r="L8" s="2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85" zoomScaleNormal="85" workbookViewId="0">
      <selection activeCell="A9" sqref="$A9:$XFD9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1" customFormat="1" ht="46.5" customHeight="1" spans="1:12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0.63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1.31</v>
      </c>
      <c r="H2" s="6">
        <v>6.5</v>
      </c>
      <c r="I2" s="6">
        <v>1</v>
      </c>
      <c r="J2" s="6">
        <f>4.5/11*100</f>
        <v>40.9090909090909</v>
      </c>
      <c r="K2" s="2">
        <v>17</v>
      </c>
      <c r="L2" s="2" t="s">
        <v>49</v>
      </c>
    </row>
    <row r="3" spans="1:12">
      <c r="A3" s="2" t="s">
        <v>37</v>
      </c>
      <c r="B3" s="2">
        <v>0.62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1.12</v>
      </c>
      <c r="H3" s="2">
        <v>8</v>
      </c>
      <c r="I3" s="2">
        <v>1</v>
      </c>
      <c r="J3" s="2">
        <v>27.27</v>
      </c>
      <c r="K3" s="2">
        <v>6.98</v>
      </c>
      <c r="L3" s="2"/>
    </row>
    <row r="4" spans="1:12">
      <c r="A4" s="2" t="s">
        <v>38</v>
      </c>
      <c r="B4" s="2">
        <v>0.68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1.18</v>
      </c>
      <c r="H4" s="2">
        <v>7</v>
      </c>
      <c r="I4" s="2">
        <v>0.93</v>
      </c>
      <c r="J4" s="11">
        <f>(11-7)/11</f>
        <v>0.363636363636364</v>
      </c>
      <c r="K4" s="8">
        <v>0.1395</v>
      </c>
      <c r="L4" s="2" t="s">
        <v>39</v>
      </c>
    </row>
    <row r="5" spans="1:12">
      <c r="A5" s="2" t="s">
        <v>40</v>
      </c>
      <c r="B5" s="2">
        <v>0.63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1.13</v>
      </c>
      <c r="H5" s="2">
        <v>7</v>
      </c>
      <c r="I5" s="2">
        <v>0.9</v>
      </c>
      <c r="J5" s="12">
        <v>0.363636363636364</v>
      </c>
      <c r="K5" s="12">
        <v>0.13953488372093</v>
      </c>
      <c r="L5" s="2" t="s">
        <v>39</v>
      </c>
    </row>
    <row r="6" s="2" customFormat="1" spans="1:12">
      <c r="A6" s="2" t="s">
        <v>41</v>
      </c>
      <c r="B6" s="4">
        <v>0.6161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1.1161</v>
      </c>
      <c r="H6" s="2">
        <v>8</v>
      </c>
      <c r="I6" s="2">
        <v>0.9821</v>
      </c>
      <c r="J6" s="12">
        <f>(11-8)/11</f>
        <v>0.272727272727273</v>
      </c>
      <c r="K6" s="12">
        <f>3/4*(9-8)/(3/4*9+4)</f>
        <v>0.0697674418604651</v>
      </c>
      <c r="L6" s="2" t="s">
        <v>39</v>
      </c>
    </row>
    <row r="7" s="2" customFormat="1" spans="1:12">
      <c r="A7" s="2" t="s">
        <v>42</v>
      </c>
      <c r="B7" s="2">
        <v>0.62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1.12</v>
      </c>
      <c r="H7" s="5">
        <v>8</v>
      </c>
      <c r="I7" s="2">
        <v>1</v>
      </c>
      <c r="J7" s="6">
        <f t="shared" ref="J7" si="0">(11-H7)/11*100</f>
        <v>27.2727272727273</v>
      </c>
      <c r="K7" s="6">
        <f t="shared" ref="K7" si="1">((3/4*9+4)-(3/4*H7+4))/(3/4*9+4)*100</f>
        <v>6.97674418604651</v>
      </c>
      <c r="L7" s="2" t="s">
        <v>39</v>
      </c>
    </row>
    <row r="8" spans="1:12">
      <c r="A8" s="2" t="s">
        <v>43</v>
      </c>
      <c r="B8" s="2">
        <v>0.62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</v>
      </c>
      <c r="H8" s="2">
        <v>8</v>
      </c>
      <c r="I8" s="2">
        <v>1</v>
      </c>
      <c r="J8" s="6">
        <f t="shared" ref="J8" si="2">(11-H8)/11*100</f>
        <v>27.2727272727273</v>
      </c>
      <c r="K8" s="6">
        <f t="shared" ref="K8" si="3">((3/4*9+4)-(3/4*H8+4))/(3/4*9+4)*100</f>
        <v>6.97674418604651</v>
      </c>
      <c r="L8" s="2" t="s">
        <v>36</v>
      </c>
    </row>
    <row r="9" s="9" customFormat="1" spans="1:12">
      <c r="A9" s="9" t="s">
        <v>47</v>
      </c>
      <c r="B9" s="9">
        <v>0.63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1.13</v>
      </c>
      <c r="H9" s="9">
        <v>7</v>
      </c>
      <c r="I9" s="9">
        <v>0.87</v>
      </c>
      <c r="J9" s="10">
        <v>0.3636</v>
      </c>
      <c r="K9" s="10">
        <v>0.1395</v>
      </c>
      <c r="L9" s="9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ZTE</cp:lastModifiedBy>
  <dcterms:created xsi:type="dcterms:W3CDTF">2019-02-18T06:05:00Z</dcterms:created>
  <dcterms:modified xsi:type="dcterms:W3CDTF">2019-02-22T04:04:07Z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