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C:\Users\alif\Downloads\"/>
    </mc:Choice>
  </mc:AlternateContent>
  <xr:revisionPtr revIDLastSave="0" documentId="13_ncr:1_{682526BA-D0D4-4D9C-BA49-12C01B2F9CEB}" xr6:coauthVersionLast="40" xr6:coauthVersionMax="40" xr10:uidLastSave="{00000000-0000-0000-0000-000000000000}"/>
  <bookViews>
    <workbookView xWindow="-108" yWindow="-108" windowWidth="23256" windowHeight="12576" xr2:uid="{00000000-000D-0000-FFFF-FFFF00000000}"/>
  </bookViews>
  <sheets>
    <sheet name="Version Control" sheetId="21" r:id="rId1"/>
    <sheet name="UL Scenario 1" sheetId="1" r:id="rId2"/>
    <sheet name="UL Scenario 2" sheetId="3" r:id="rId3"/>
    <sheet name="UL Scenario 3" sheetId="4" r:id="rId4"/>
    <sheet name="UL Scenario 4" sheetId="5" r:id="rId5"/>
    <sheet name="UL Scenario 5" sheetId="6" r:id="rId6"/>
    <sheet name="UL Scenario 6" sheetId="7" r:id="rId7"/>
    <sheet name="UL Scenario 7" sheetId="8" r:id="rId8"/>
    <sheet name="UL Scenario 8" sheetId="9" r:id="rId9"/>
    <sheet name="UL Scenario 9" sheetId="10" r:id="rId10"/>
    <sheet name="UL Scenario 10" sheetId="11" r:id="rId11"/>
    <sheet name="UL Scenario 11" sheetId="12" r:id="rId12"/>
    <sheet name="UL Scenario 12" sheetId="13" r:id="rId13"/>
    <sheet name="UL Scenario 13" sheetId="14" r:id="rId14"/>
    <sheet name="UL Scenario 14" sheetId="15" r:id="rId15"/>
    <sheet name="UL Scenario 15" sheetId="16" r:id="rId16"/>
    <sheet name="UL Scenario 16" sheetId="17" r:id="rId17"/>
    <sheet name="UL Scenario 17" sheetId="18" r:id="rId18"/>
    <sheet name="UL Scenario 18" sheetId="19" r:id="rId1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5" i="19" l="1"/>
  <c r="K5" i="19"/>
  <c r="J4" i="18"/>
  <c r="K4" i="18"/>
  <c r="J5" i="17"/>
  <c r="K5" i="17"/>
  <c r="J4" i="16"/>
  <c r="K4" i="16"/>
  <c r="J5" i="15"/>
  <c r="K5" i="15"/>
  <c r="J4" i="14"/>
  <c r="K4" i="14"/>
  <c r="J8" i="13"/>
  <c r="K8" i="13"/>
  <c r="J8" i="12"/>
  <c r="K8" i="12"/>
  <c r="J8" i="11"/>
  <c r="K8" i="11"/>
  <c r="J8" i="10"/>
  <c r="K8" i="10"/>
  <c r="J8" i="9"/>
  <c r="K8" i="9"/>
  <c r="J8" i="8"/>
  <c r="K8" i="8"/>
  <c r="F8" i="7"/>
  <c r="E8" i="7"/>
  <c r="E8" i="6"/>
  <c r="F8" i="6"/>
  <c r="K8" i="5"/>
  <c r="J8" i="5"/>
  <c r="J8" i="4"/>
  <c r="K8" i="4"/>
  <c r="E8" i="4"/>
  <c r="K8" i="3"/>
  <c r="J8" i="3"/>
  <c r="K8" i="1"/>
  <c r="J8" i="1"/>
  <c r="K4" i="19" l="1"/>
  <c r="J4" i="19"/>
  <c r="K3" i="18"/>
  <c r="J3" i="18"/>
  <c r="K4" i="17"/>
  <c r="J4" i="17"/>
  <c r="K3" i="16"/>
  <c r="J3" i="16"/>
  <c r="K4" i="15"/>
  <c r="J4" i="15"/>
  <c r="K3" i="14"/>
  <c r="J3" i="14"/>
  <c r="K7" i="13"/>
  <c r="J7" i="13"/>
  <c r="K7" i="12"/>
  <c r="J7" i="12"/>
  <c r="K7" i="11"/>
  <c r="J7" i="11"/>
  <c r="K7" i="10"/>
  <c r="J7" i="10"/>
  <c r="K7" i="9"/>
  <c r="J7" i="9"/>
  <c r="K7" i="8"/>
  <c r="J7" i="8"/>
  <c r="F7" i="7"/>
  <c r="E7" i="7"/>
  <c r="F7" i="6"/>
  <c r="E7" i="6"/>
  <c r="K7" i="5"/>
  <c r="J7" i="5"/>
  <c r="K7" i="4"/>
  <c r="J7" i="4"/>
  <c r="E7" i="4"/>
  <c r="K7" i="3"/>
  <c r="J7" i="3"/>
  <c r="K7" i="1"/>
  <c r="J7" i="1"/>
  <c r="K3" i="19" l="1"/>
  <c r="J3" i="19"/>
  <c r="K3" i="17"/>
  <c r="J3" i="17"/>
  <c r="K3" i="15"/>
  <c r="J3" i="15"/>
  <c r="K6" i="11"/>
  <c r="J6" i="11"/>
  <c r="K6" i="10"/>
  <c r="J6" i="10"/>
  <c r="K6" i="9"/>
  <c r="J6" i="9"/>
  <c r="K6" i="8"/>
  <c r="J6" i="8"/>
  <c r="E6" i="6"/>
  <c r="K6" i="5"/>
  <c r="J6" i="5"/>
  <c r="J6" i="3"/>
  <c r="J6" i="1"/>
  <c r="E5" i="6" l="1"/>
  <c r="E5" i="7"/>
  <c r="E5" i="4"/>
  <c r="J4" i="1"/>
  <c r="J4" i="13" l="1"/>
  <c r="J4" i="12"/>
  <c r="J4" i="11"/>
  <c r="J4" i="10"/>
  <c r="J4" i="9"/>
  <c r="J4" i="8"/>
  <c r="E4" i="7"/>
  <c r="E4" i="6"/>
  <c r="J4" i="5"/>
  <c r="E4" i="4"/>
  <c r="J4" i="4"/>
  <c r="J4" i="3"/>
  <c r="K2" i="13" l="1"/>
  <c r="J2" i="13"/>
  <c r="K2" i="12"/>
  <c r="J2" i="12"/>
  <c r="J2" i="11"/>
  <c r="J2" i="10"/>
  <c r="J2" i="9"/>
  <c r="E2" i="7"/>
  <c r="E2" i="6"/>
  <c r="K2" i="5"/>
  <c r="J2" i="5"/>
  <c r="K2" i="4"/>
  <c r="J2" i="4"/>
  <c r="E2" i="4"/>
  <c r="D2" i="4"/>
  <c r="K2" i="3"/>
  <c r="J2" i="3"/>
  <c r="K2" i="1"/>
  <c r="J2" i="1"/>
</calcChain>
</file>

<file path=xl/sharedStrings.xml><?xml version="1.0" encoding="utf-8"?>
<sst xmlns="http://schemas.openxmlformats.org/spreadsheetml/2006/main" count="871" uniqueCount="55">
  <si>
    <t>Company</t>
  </si>
  <si>
    <t>v00</t>
  </si>
  <si>
    <t>Date</t>
  </si>
  <si>
    <t>Version</t>
  </si>
  <si>
    <t>Reduction in UE's N2 (%)</t>
  </si>
  <si>
    <t>Supporting Cap3 for UL?</t>
  </si>
  <si>
    <t>Reduction in gNB's proc. Time (%) (N1+X)</t>
  </si>
  <si>
    <t>Reduction in gNB's proc. Time (%) (3/4*N1+X)</t>
  </si>
  <si>
    <t>Hw/HiSi</t>
  </si>
  <si>
    <t>v01</t>
  </si>
  <si>
    <t>HW/HiSi. Added Scen 1-12</t>
  </si>
  <si>
    <t>n.a.</t>
  </si>
  <si>
    <t>no</t>
  </si>
  <si>
    <t>No</t>
  </si>
  <si>
    <t>n..a.</t>
  </si>
  <si>
    <t>HW/HiSi</t>
  </si>
  <si>
    <t>not valid, because (N1=N2) &gt; 4.5</t>
  </si>
  <si>
    <t>not possible</t>
  </si>
  <si>
    <t>latency for 1tx under Rel. 15 N1/N2 &amp;1ms? (in ms)</t>
  </si>
  <si>
    <t>If more than 1ms, Rel. 16 N2 to complete 1tx in 1ms?</t>
  </si>
  <si>
    <t>If Rel. 16 N2 added, latency for 1tx? (in ms)</t>
  </si>
  <si>
    <t>latency for 2tx under Rel. 15 N1/N2 &amp;1ms? (in ms)</t>
  </si>
  <si>
    <t>If more than 1ms, Rel. 16 N2 to complete 2tx in 1ms?</t>
  </si>
  <si>
    <t>If Rel. 16 N2 added, latency  for 2tx? (in ms)</t>
  </si>
  <si>
    <t>Sharp</t>
    <phoneticPr fontId="4"/>
  </si>
  <si>
    <t>n.a.</t>
    <phoneticPr fontId="4"/>
  </si>
  <si>
    <t>0 (N1=4.5)</t>
    <phoneticPr fontId="4"/>
  </si>
  <si>
    <t>v02</t>
    <phoneticPr fontId="4"/>
  </si>
  <si>
    <t>Sharp Scen 1-18</t>
    <phoneticPr fontId="4"/>
  </si>
  <si>
    <t>v03</t>
  </si>
  <si>
    <t>Sony Scen 1-12</t>
  </si>
  <si>
    <t>Sony</t>
  </si>
  <si>
    <t>Yes</t>
  </si>
  <si>
    <t>v04</t>
    <phoneticPr fontId="4"/>
  </si>
  <si>
    <t>LGE Scen 1-12</t>
    <phoneticPr fontId="4"/>
  </si>
  <si>
    <t>LGE</t>
    <phoneticPr fontId="4"/>
  </si>
  <si>
    <t>Yes</t>
    <phoneticPr fontId="4"/>
  </si>
  <si>
    <t>LGE</t>
    <phoneticPr fontId="4"/>
  </si>
  <si>
    <t>v05</t>
  </si>
  <si>
    <t>Hw/HiSi Scen 1-12. Update according to new template. Scena 1-12</t>
  </si>
  <si>
    <t>v06</t>
  </si>
  <si>
    <t>Nokia/NSB Scen 1-12,14,16,18</t>
  </si>
  <si>
    <t>Nokia/NSB</t>
  </si>
  <si>
    <t>v07</t>
  </si>
  <si>
    <t>Ericsson Scen 1-18</t>
  </si>
  <si>
    <t>Ericsson</t>
  </si>
  <si>
    <t>Mediatek</t>
  </si>
  <si>
    <t>na</t>
  </si>
  <si>
    <t>v08</t>
  </si>
  <si>
    <t>Mediatek Scen 1-18</t>
  </si>
  <si>
    <t>v09</t>
  </si>
  <si>
    <t>QC Scen 1-6</t>
  </si>
  <si>
    <t>QC</t>
  </si>
  <si>
    <t>n</t>
  </si>
  <si>
    <t>0 (N1=4.5)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</si>
</sst>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6"/>
      <name val="Calibri"/>
      <family val="3"/>
      <charset val="128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23">
    <xf numFmtId="0" fontId="0" fillId="0" borderId="0" xfId="0"/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10" fontId="0" fillId="0" borderId="0" xfId="1" applyNumberFormat="1" applyFont="1" applyAlignment="1">
      <alignment horizontal="center"/>
    </xf>
    <xf numFmtId="10" fontId="0" fillId="0" borderId="0" xfId="0" applyNumberFormat="1" applyAlignment="1">
      <alignment horizontal="center"/>
    </xf>
    <xf numFmtId="10" fontId="0" fillId="0" borderId="0" xfId="1" applyNumberFormat="1" applyFont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9" fontId="0" fillId="0" borderId="0" xfId="1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2" fontId="7" fillId="0" borderId="0" xfId="0" applyNumberFormat="1" applyFont="1" applyAlignment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1"/>
  <sheetViews>
    <sheetView tabSelected="1" workbookViewId="0">
      <selection activeCell="B14" sqref="B14"/>
    </sheetView>
  </sheetViews>
  <sheetFormatPr defaultRowHeight="15"/>
  <cols>
    <col min="1" max="1" width="19.28515625" customWidth="1"/>
    <col min="2" max="2" width="21.85546875" customWidth="1"/>
    <col min="3" max="3" width="22.85546875" customWidth="1"/>
  </cols>
  <sheetData>
    <row r="1" spans="1:3">
      <c r="A1" s="1" t="s">
        <v>2</v>
      </c>
      <c r="B1" s="2" t="s">
        <v>3</v>
      </c>
      <c r="C1" s="2" t="s">
        <v>0</v>
      </c>
    </row>
    <row r="2" spans="1:3">
      <c r="A2" s="3"/>
      <c r="B2" s="4" t="s">
        <v>1</v>
      </c>
      <c r="C2" s="4"/>
    </row>
    <row r="3" spans="1:3">
      <c r="A3" s="3">
        <v>43515</v>
      </c>
      <c r="B3" s="4" t="s">
        <v>9</v>
      </c>
      <c r="C3" s="4" t="s">
        <v>10</v>
      </c>
    </row>
    <row r="4" spans="1:3">
      <c r="A4" s="3">
        <v>43516</v>
      </c>
      <c r="B4" s="4" t="s">
        <v>27</v>
      </c>
      <c r="C4" s="4" t="s">
        <v>28</v>
      </c>
    </row>
    <row r="5" spans="1:3">
      <c r="A5" s="3">
        <v>43516</v>
      </c>
      <c r="B5" s="5" t="s">
        <v>29</v>
      </c>
      <c r="C5" s="5" t="s">
        <v>30</v>
      </c>
    </row>
    <row r="6" spans="1:3">
      <c r="A6" s="3">
        <v>43517</v>
      </c>
      <c r="B6" s="4" t="s">
        <v>33</v>
      </c>
      <c r="C6" s="4" t="s">
        <v>34</v>
      </c>
    </row>
    <row r="7" spans="1:3" ht="39">
      <c r="A7" s="3">
        <v>43517</v>
      </c>
      <c r="B7" s="4" t="s">
        <v>38</v>
      </c>
      <c r="C7" s="16" t="s">
        <v>39</v>
      </c>
    </row>
    <row r="8" spans="1:3">
      <c r="A8" s="3">
        <v>43517</v>
      </c>
      <c r="B8" s="4" t="s">
        <v>40</v>
      </c>
      <c r="C8" s="4" t="s">
        <v>41</v>
      </c>
    </row>
    <row r="9" spans="1:3">
      <c r="A9" s="3">
        <v>43517</v>
      </c>
      <c r="B9" s="4" t="s">
        <v>43</v>
      </c>
      <c r="C9" s="4" t="s">
        <v>44</v>
      </c>
    </row>
    <row r="10" spans="1:3">
      <c r="A10" s="3">
        <v>43517</v>
      </c>
      <c r="B10" s="4" t="s">
        <v>48</v>
      </c>
      <c r="C10" s="4" t="s">
        <v>49</v>
      </c>
    </row>
    <row r="11" spans="1:3">
      <c r="A11" s="3">
        <v>43518</v>
      </c>
      <c r="B11" s="4" t="s">
        <v>50</v>
      </c>
      <c r="C11" s="4" t="s">
        <v>51</v>
      </c>
    </row>
  </sheetData>
  <phoneticPr fontId="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9"/>
  <sheetViews>
    <sheetView zoomScale="85" zoomScaleNormal="85" workbookViewId="0">
      <selection activeCell="C17" sqref="C17"/>
    </sheetView>
  </sheetViews>
  <sheetFormatPr defaultRowHeight="15"/>
  <cols>
    <col min="1" max="1" width="15" customWidth="1"/>
    <col min="2" max="2" width="22.8554687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22.7109375" customWidth="1"/>
    <col min="8" max="8" width="24.140625" customWidth="1"/>
    <col min="9" max="9" width="24.5703125" customWidth="1"/>
    <col min="10" max="10" width="16.85546875" customWidth="1"/>
    <col min="11" max="11" width="19.5703125" customWidth="1"/>
    <col min="12" max="12" width="23" customWidth="1"/>
  </cols>
  <sheetData>
    <row r="1" spans="1:12" s="8" customFormat="1" ht="72" customHeight="1">
      <c r="A1" s="6" t="s">
        <v>0</v>
      </c>
      <c r="B1" s="6" t="s">
        <v>18</v>
      </c>
      <c r="C1" s="6" t="s">
        <v>19</v>
      </c>
      <c r="D1" s="6" t="s">
        <v>20</v>
      </c>
      <c r="E1" s="6" t="s">
        <v>4</v>
      </c>
      <c r="F1" s="6" t="s">
        <v>6</v>
      </c>
      <c r="G1" s="6" t="s">
        <v>21</v>
      </c>
      <c r="H1" s="6" t="s">
        <v>22</v>
      </c>
      <c r="I1" s="6" t="s">
        <v>23</v>
      </c>
      <c r="J1" s="7" t="s">
        <v>4</v>
      </c>
      <c r="K1" s="7" t="s">
        <v>7</v>
      </c>
      <c r="L1" s="7" t="s">
        <v>5</v>
      </c>
    </row>
    <row r="2" spans="1:12">
      <c r="A2" s="9" t="s">
        <v>8</v>
      </c>
      <c r="B2" s="9">
        <v>0.87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1.65</v>
      </c>
      <c r="H2" s="9">
        <v>1.5</v>
      </c>
      <c r="I2" s="9">
        <v>0.99</v>
      </c>
      <c r="J2" s="10">
        <f>4/5.5*100</f>
        <v>72.727272727272734</v>
      </c>
      <c r="K2" s="9">
        <f>(46+35)/2</f>
        <v>40.5</v>
      </c>
      <c r="L2" s="9" t="s">
        <v>13</v>
      </c>
    </row>
    <row r="3" spans="1:12">
      <c r="A3" s="9" t="s">
        <v>24</v>
      </c>
      <c r="B3" s="9">
        <v>0.83</v>
      </c>
      <c r="C3" s="9" t="s">
        <v>11</v>
      </c>
      <c r="D3" s="9" t="s">
        <v>11</v>
      </c>
      <c r="E3" s="9" t="s">
        <v>11</v>
      </c>
      <c r="F3" s="9" t="s">
        <v>11</v>
      </c>
      <c r="G3" s="9">
        <v>1.47</v>
      </c>
      <c r="H3" s="9">
        <v>2</v>
      </c>
      <c r="I3" s="9">
        <v>0.93</v>
      </c>
      <c r="J3" s="9">
        <v>63.64</v>
      </c>
      <c r="K3" s="9">
        <v>34.880000000000003</v>
      </c>
      <c r="L3" s="9"/>
    </row>
    <row r="4" spans="1:12">
      <c r="A4" s="9" t="s">
        <v>31</v>
      </c>
      <c r="B4" s="9">
        <v>0.89</v>
      </c>
      <c r="C4" s="9" t="s">
        <v>11</v>
      </c>
      <c r="D4" s="9" t="s">
        <v>11</v>
      </c>
      <c r="E4" s="9" t="s">
        <v>11</v>
      </c>
      <c r="F4" s="9" t="s">
        <v>11</v>
      </c>
      <c r="G4" s="9">
        <v>1.54</v>
      </c>
      <c r="H4" s="9">
        <v>2</v>
      </c>
      <c r="I4" s="9">
        <v>0.93</v>
      </c>
      <c r="J4" s="13">
        <f>(5.5-2)/5.5</f>
        <v>0.63636363636363635</v>
      </c>
      <c r="K4" s="14">
        <v>0.3488</v>
      </c>
      <c r="L4" s="9" t="s">
        <v>32</v>
      </c>
    </row>
    <row r="5" spans="1:12">
      <c r="A5" s="9" t="s">
        <v>35</v>
      </c>
      <c r="B5" s="9">
        <v>0.85</v>
      </c>
      <c r="C5" s="9" t="s">
        <v>11</v>
      </c>
      <c r="D5" s="9" t="s">
        <v>11</v>
      </c>
      <c r="E5" s="9" t="s">
        <v>11</v>
      </c>
      <c r="F5" s="9" t="s">
        <v>11</v>
      </c>
      <c r="G5" s="9">
        <v>1.49</v>
      </c>
      <c r="H5" s="9">
        <v>2</v>
      </c>
      <c r="I5" s="9">
        <v>0.95</v>
      </c>
      <c r="J5" s="15">
        <v>0.63636363636363635</v>
      </c>
      <c r="K5" s="15">
        <v>0.34883720930232559</v>
      </c>
      <c r="L5" s="9" t="s">
        <v>32</v>
      </c>
    </row>
    <row r="6" spans="1:12" s="9" customFormat="1">
      <c r="A6" s="9" t="s">
        <v>42</v>
      </c>
      <c r="B6" s="17">
        <v>0.83040000000000003</v>
      </c>
      <c r="C6" s="9" t="s">
        <v>11</v>
      </c>
      <c r="D6" s="9" t="s">
        <v>11</v>
      </c>
      <c r="E6" s="9" t="s">
        <v>11</v>
      </c>
      <c r="F6" s="9" t="s">
        <v>11</v>
      </c>
      <c r="G6" s="17">
        <v>1.4732000000000001</v>
      </c>
      <c r="H6" s="9">
        <v>2</v>
      </c>
      <c r="I6" s="9">
        <v>0.85709999999999997</v>
      </c>
      <c r="J6" s="13">
        <f>(5.5-2)/5.5</f>
        <v>0.63636363636363635</v>
      </c>
      <c r="K6" s="14">
        <v>0.3488</v>
      </c>
      <c r="L6" s="9" t="s">
        <v>32</v>
      </c>
    </row>
    <row r="7" spans="1:12" s="9" customFormat="1">
      <c r="A7" s="9" t="s">
        <v>45</v>
      </c>
      <c r="B7" s="9">
        <v>0.83</v>
      </c>
      <c r="C7" s="21" t="s">
        <v>25</v>
      </c>
      <c r="D7" s="9" t="s">
        <v>11</v>
      </c>
      <c r="E7" s="11" t="s">
        <v>11</v>
      </c>
      <c r="F7" s="11" t="s">
        <v>11</v>
      </c>
      <c r="G7" s="9">
        <v>1.47</v>
      </c>
      <c r="H7" s="21">
        <v>2</v>
      </c>
      <c r="I7" s="9">
        <v>0.93</v>
      </c>
      <c r="J7" s="11">
        <f>(5.5-H7)/5.5*100</f>
        <v>63.636363636363633</v>
      </c>
      <c r="K7" s="11">
        <f xml:space="preserve"> ((3/4*4.5+2)-(3/4*H7+2))/(3/4*4.5+2)*100</f>
        <v>34.883720930232556</v>
      </c>
      <c r="L7" s="9" t="s">
        <v>32</v>
      </c>
    </row>
    <row r="8" spans="1:12">
      <c r="A8" s="9" t="s">
        <v>46</v>
      </c>
      <c r="B8" s="9">
        <v>0.83</v>
      </c>
      <c r="C8" s="21" t="s">
        <v>25</v>
      </c>
      <c r="D8" s="9" t="s">
        <v>11</v>
      </c>
      <c r="E8" s="11" t="s">
        <v>11</v>
      </c>
      <c r="F8" s="11" t="s">
        <v>11</v>
      </c>
      <c r="G8" s="9">
        <v>1.51</v>
      </c>
      <c r="H8" s="9">
        <v>2</v>
      </c>
      <c r="I8" s="9">
        <v>0.93</v>
      </c>
      <c r="J8" s="11">
        <f>(5.5-H8)/5.5*100</f>
        <v>63.636363636363633</v>
      </c>
      <c r="K8" s="11">
        <f xml:space="preserve"> ((3/4*4.5+2)-(3/4*H8+2))/(3/4*4.5+2)*100</f>
        <v>34.883720930232556</v>
      </c>
      <c r="L8" s="9" t="s">
        <v>13</v>
      </c>
    </row>
    <row r="9" spans="1:12" s="9" customFormat="1">
      <c r="A9" s="9" t="s">
        <v>52</v>
      </c>
      <c r="B9" s="9">
        <v>0.83</v>
      </c>
      <c r="C9" s="9" t="s">
        <v>11</v>
      </c>
      <c r="D9" s="9" t="s">
        <v>11</v>
      </c>
      <c r="E9" s="9" t="s">
        <v>11</v>
      </c>
      <c r="F9" s="9" t="s">
        <v>11</v>
      </c>
      <c r="G9" s="9">
        <v>1.47</v>
      </c>
      <c r="H9" s="9">
        <v>2</v>
      </c>
      <c r="I9" s="9">
        <v>0.93</v>
      </c>
      <c r="J9" s="14">
        <v>0.63639999999999997</v>
      </c>
      <c r="K9" s="14">
        <v>0.3488</v>
      </c>
      <c r="L9" s="9" t="s">
        <v>32</v>
      </c>
    </row>
  </sheetData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9"/>
  <sheetViews>
    <sheetView zoomScale="85" zoomScaleNormal="85" workbookViewId="0">
      <selection activeCell="D25" sqref="D25"/>
    </sheetView>
  </sheetViews>
  <sheetFormatPr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8" customFormat="1" ht="46.5" customHeight="1">
      <c r="A1" s="6" t="s">
        <v>0</v>
      </c>
      <c r="B1" s="6" t="s">
        <v>18</v>
      </c>
      <c r="C1" s="6" t="s">
        <v>19</v>
      </c>
      <c r="D1" s="6" t="s">
        <v>20</v>
      </c>
      <c r="E1" s="6" t="s">
        <v>4</v>
      </c>
      <c r="F1" s="6" t="s">
        <v>6</v>
      </c>
      <c r="G1" s="6" t="s">
        <v>21</v>
      </c>
      <c r="H1" s="6" t="s">
        <v>22</v>
      </c>
      <c r="I1" s="6" t="s">
        <v>23</v>
      </c>
      <c r="J1" s="7" t="s">
        <v>4</v>
      </c>
      <c r="K1" s="7" t="s">
        <v>7</v>
      </c>
      <c r="L1" s="7" t="s">
        <v>5</v>
      </c>
    </row>
    <row r="2" spans="1:12">
      <c r="A2" s="9" t="s">
        <v>8</v>
      </c>
      <c r="B2" s="11">
        <v>0.83</v>
      </c>
      <c r="C2" s="9" t="s">
        <v>11</v>
      </c>
      <c r="D2" s="9" t="s">
        <v>11</v>
      </c>
      <c r="E2" s="9" t="s">
        <v>11</v>
      </c>
      <c r="F2" s="9" t="s">
        <v>14</v>
      </c>
      <c r="G2" s="9">
        <v>1.65</v>
      </c>
      <c r="H2" s="9">
        <v>2</v>
      </c>
      <c r="I2" s="10">
        <v>1</v>
      </c>
      <c r="J2" s="10">
        <f>3.5/5.5*100</f>
        <v>63.636363636363633</v>
      </c>
      <c r="K2" s="10">
        <f>(38+29)/2</f>
        <v>33.5</v>
      </c>
      <c r="L2" s="9" t="s">
        <v>13</v>
      </c>
    </row>
    <row r="3" spans="1:12">
      <c r="A3" s="9" t="s">
        <v>24</v>
      </c>
      <c r="B3" s="9">
        <v>0.79</v>
      </c>
      <c r="C3" s="9" t="s">
        <v>11</v>
      </c>
      <c r="D3" s="9" t="s">
        <v>11</v>
      </c>
      <c r="E3" s="9" t="s">
        <v>11</v>
      </c>
      <c r="F3" s="9" t="s">
        <v>25</v>
      </c>
      <c r="G3" s="9">
        <v>1.4</v>
      </c>
      <c r="H3" s="9">
        <v>3</v>
      </c>
      <c r="I3" s="9">
        <v>0.98</v>
      </c>
      <c r="J3" s="9">
        <v>45.45</v>
      </c>
      <c r="K3" s="9">
        <v>20.93</v>
      </c>
      <c r="L3" s="9"/>
    </row>
    <row r="4" spans="1:12">
      <c r="A4" s="9" t="s">
        <v>31</v>
      </c>
      <c r="B4" s="9">
        <v>0.86</v>
      </c>
      <c r="C4" s="9" t="s">
        <v>11</v>
      </c>
      <c r="D4" s="9" t="s">
        <v>11</v>
      </c>
      <c r="E4" s="9" t="s">
        <v>11</v>
      </c>
      <c r="F4" s="9" t="s">
        <v>25</v>
      </c>
      <c r="G4" s="9">
        <v>1.46</v>
      </c>
      <c r="H4" s="9">
        <v>3</v>
      </c>
      <c r="I4" s="9">
        <v>1</v>
      </c>
      <c r="J4" s="13">
        <f>(5.5-3)/5.5</f>
        <v>0.45454545454545453</v>
      </c>
      <c r="K4" s="14">
        <v>0.20930000000000001</v>
      </c>
      <c r="L4" s="9" t="s">
        <v>32</v>
      </c>
    </row>
    <row r="5" spans="1:12">
      <c r="A5" s="9" t="s">
        <v>35</v>
      </c>
      <c r="B5" s="9">
        <v>0.82</v>
      </c>
      <c r="C5" s="9" t="s">
        <v>11</v>
      </c>
      <c r="D5" s="9" t="s">
        <v>11</v>
      </c>
      <c r="E5" s="9" t="s">
        <v>11</v>
      </c>
      <c r="F5" s="9" t="s">
        <v>25</v>
      </c>
      <c r="G5" s="9">
        <v>1.42</v>
      </c>
      <c r="H5" s="9">
        <v>2.5</v>
      </c>
      <c r="I5" s="9">
        <v>1</v>
      </c>
      <c r="J5" s="15">
        <v>0.54545454545454541</v>
      </c>
      <c r="K5" s="15">
        <v>0.27906976744186046</v>
      </c>
      <c r="L5" s="9" t="s">
        <v>36</v>
      </c>
    </row>
    <row r="6" spans="1:12" s="9" customFormat="1">
      <c r="A6" s="9" t="s">
        <v>42</v>
      </c>
      <c r="B6" s="17">
        <v>0.79459999999999997</v>
      </c>
      <c r="C6" s="9" t="s">
        <v>11</v>
      </c>
      <c r="D6" s="9" t="s">
        <v>11</v>
      </c>
      <c r="E6" s="9" t="s">
        <v>11</v>
      </c>
      <c r="F6" s="9" t="s">
        <v>25</v>
      </c>
      <c r="G6" s="17">
        <v>1.4017999999999999</v>
      </c>
      <c r="H6" s="9">
        <v>3</v>
      </c>
      <c r="I6" s="9">
        <v>0.98209999999999997</v>
      </c>
      <c r="J6" s="13">
        <f>(5.5-3)/5.5</f>
        <v>0.45454545454545453</v>
      </c>
      <c r="K6" s="14">
        <v>0.20930000000000001</v>
      </c>
      <c r="L6" s="9" t="s">
        <v>32</v>
      </c>
    </row>
    <row r="7" spans="1:12" s="9" customFormat="1">
      <c r="A7" s="9" t="s">
        <v>45</v>
      </c>
      <c r="B7" s="9">
        <v>0.79</v>
      </c>
      <c r="C7" s="21" t="s">
        <v>25</v>
      </c>
      <c r="D7" s="9" t="s">
        <v>11</v>
      </c>
      <c r="E7" s="11" t="s">
        <v>11</v>
      </c>
      <c r="F7" s="11" t="s">
        <v>11</v>
      </c>
      <c r="G7" s="9">
        <v>1.4</v>
      </c>
      <c r="H7" s="21">
        <v>3</v>
      </c>
      <c r="I7" s="9">
        <v>0.98</v>
      </c>
      <c r="J7" s="11">
        <f t="shared" ref="J7:J8" si="0">(5.5-H7)/5.5*100</f>
        <v>45.454545454545453</v>
      </c>
      <c r="K7" s="11">
        <f t="shared" ref="K7:K8" si="1" xml:space="preserve"> ((3/4*4.5+2)-(3/4*H7+2))/(3/4*4.5+2)*100</f>
        <v>20.930232558139537</v>
      </c>
      <c r="L7" s="9" t="s">
        <v>32</v>
      </c>
    </row>
    <row r="8" spans="1:12">
      <c r="A8" s="9" t="s">
        <v>46</v>
      </c>
      <c r="B8" s="9">
        <v>0.79</v>
      </c>
      <c r="C8" s="21" t="s">
        <v>25</v>
      </c>
      <c r="D8" s="9" t="s">
        <v>11</v>
      </c>
      <c r="E8" s="11" t="s">
        <v>11</v>
      </c>
      <c r="F8" s="11" t="s">
        <v>11</v>
      </c>
      <c r="G8" s="9">
        <v>1.37</v>
      </c>
      <c r="H8" s="9">
        <v>3</v>
      </c>
      <c r="I8" s="9">
        <v>0.98</v>
      </c>
      <c r="J8" s="11">
        <f t="shared" si="0"/>
        <v>45.454545454545453</v>
      </c>
      <c r="K8" s="11">
        <f t="shared" si="1"/>
        <v>20.930232558139537</v>
      </c>
      <c r="L8" s="9" t="s">
        <v>13</v>
      </c>
    </row>
    <row r="9" spans="1:12" s="9" customFormat="1">
      <c r="A9" s="9" t="s">
        <v>52</v>
      </c>
      <c r="B9" s="9">
        <v>0.79</v>
      </c>
      <c r="C9" s="9" t="s">
        <v>11</v>
      </c>
      <c r="D9" s="9" t="s">
        <v>11</v>
      </c>
      <c r="E9" s="9" t="s">
        <v>11</v>
      </c>
      <c r="F9" s="9" t="s">
        <v>53</v>
      </c>
      <c r="G9" s="9">
        <v>1.4</v>
      </c>
      <c r="H9" s="9">
        <v>3</v>
      </c>
      <c r="I9" s="9">
        <v>0.98</v>
      </c>
      <c r="J9" s="14">
        <v>0.45450000000000002</v>
      </c>
      <c r="K9" s="14">
        <v>0.20930000000000001</v>
      </c>
      <c r="L9" s="9" t="s">
        <v>32</v>
      </c>
    </row>
  </sheetData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9"/>
  <sheetViews>
    <sheetView zoomScale="85" zoomScaleNormal="85" workbookViewId="0">
      <selection activeCell="D16" sqref="D16"/>
    </sheetView>
  </sheetViews>
  <sheetFormatPr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8" customFormat="1" ht="46.5" customHeight="1">
      <c r="A1" s="6" t="s">
        <v>0</v>
      </c>
      <c r="B1" s="6" t="s">
        <v>18</v>
      </c>
      <c r="C1" s="6" t="s">
        <v>19</v>
      </c>
      <c r="D1" s="6" t="s">
        <v>20</v>
      </c>
      <c r="E1" s="6" t="s">
        <v>4</v>
      </c>
      <c r="F1" s="6" t="s">
        <v>6</v>
      </c>
      <c r="G1" s="6" t="s">
        <v>21</v>
      </c>
      <c r="H1" s="6" t="s">
        <v>22</v>
      </c>
      <c r="I1" s="6" t="s">
        <v>23</v>
      </c>
      <c r="J1" s="7" t="s">
        <v>4</v>
      </c>
      <c r="K1" s="7" t="s">
        <v>7</v>
      </c>
      <c r="L1" s="7" t="s">
        <v>5</v>
      </c>
    </row>
    <row r="2" spans="1:12" ht="30">
      <c r="A2" s="9" t="s">
        <v>15</v>
      </c>
      <c r="B2" s="9" t="s">
        <v>12</v>
      </c>
      <c r="C2" s="9">
        <v>5</v>
      </c>
      <c r="D2" s="9">
        <f>(1.04-0.91)/1.04*100</f>
        <v>12.5</v>
      </c>
      <c r="E2" s="11">
        <f>0.5/5.5*100</f>
        <v>9.0909090909090917</v>
      </c>
      <c r="F2" s="12" t="s">
        <v>16</v>
      </c>
      <c r="G2" s="9">
        <v>1.87</v>
      </c>
      <c r="H2" s="11">
        <v>0.5</v>
      </c>
      <c r="I2" s="11">
        <v>0.9</v>
      </c>
      <c r="J2" s="11">
        <f>5/5.5</f>
        <v>0.90909090909090906</v>
      </c>
      <c r="K2" s="11">
        <f>(62+47)/2</f>
        <v>54.5</v>
      </c>
      <c r="L2" s="9" t="s">
        <v>13</v>
      </c>
    </row>
    <row r="3" spans="1:12">
      <c r="A3" s="9" t="s">
        <v>24</v>
      </c>
      <c r="B3" s="9">
        <v>1.01</v>
      </c>
      <c r="C3" s="9">
        <v>5</v>
      </c>
      <c r="D3" s="9">
        <v>0.87</v>
      </c>
      <c r="E3" s="9">
        <v>9.09</v>
      </c>
      <c r="F3" s="9" t="s">
        <v>26</v>
      </c>
      <c r="G3" s="9">
        <v>1.72</v>
      </c>
      <c r="H3" s="9">
        <v>1</v>
      </c>
      <c r="I3" s="9">
        <v>0.88</v>
      </c>
      <c r="J3" s="9">
        <v>81.819999999999993</v>
      </c>
      <c r="K3" s="9">
        <v>48.84</v>
      </c>
      <c r="L3" s="9"/>
    </row>
    <row r="4" spans="1:12">
      <c r="A4" s="9" t="s">
        <v>31</v>
      </c>
      <c r="B4" s="9">
        <v>1.07</v>
      </c>
      <c r="C4" s="9">
        <v>4</v>
      </c>
      <c r="D4" s="9">
        <v>0.89</v>
      </c>
      <c r="E4" s="13">
        <f>(5.5-4)/5.5</f>
        <v>0.27272727272727271</v>
      </c>
      <c r="F4" s="14">
        <v>6.9800000000000001E-2</v>
      </c>
      <c r="G4" s="9">
        <v>1.79</v>
      </c>
      <c r="H4" s="9">
        <v>1</v>
      </c>
      <c r="I4" s="9">
        <v>0.86</v>
      </c>
      <c r="J4" s="13">
        <f>(5.5-1)/5.5</f>
        <v>0.81818181818181823</v>
      </c>
      <c r="K4" s="14">
        <v>0.4884</v>
      </c>
      <c r="L4" s="9" t="s">
        <v>32</v>
      </c>
    </row>
    <row r="5" spans="1:12">
      <c r="A5" s="9" t="s">
        <v>35</v>
      </c>
      <c r="B5" s="9">
        <v>1.03</v>
      </c>
      <c r="C5" s="9">
        <v>4</v>
      </c>
      <c r="D5" s="9">
        <v>0.88</v>
      </c>
      <c r="E5" s="13">
        <f>(5.5-4)/5.5</f>
        <v>0.27272727272727271</v>
      </c>
      <c r="F5" s="14">
        <v>6.9800000000000001E-2</v>
      </c>
      <c r="G5" s="9">
        <v>1.74</v>
      </c>
      <c r="H5" s="9">
        <v>1</v>
      </c>
      <c r="I5" s="9">
        <v>0.9</v>
      </c>
      <c r="J5" s="15">
        <v>0.81818181818181823</v>
      </c>
      <c r="K5" s="15">
        <v>0.48837209302325579</v>
      </c>
      <c r="L5" s="9" t="s">
        <v>32</v>
      </c>
    </row>
    <row r="6" spans="1:12" s="9" customFormat="1">
      <c r="A6" s="9" t="s">
        <v>42</v>
      </c>
      <c r="B6" s="17">
        <v>0.90180000000000005</v>
      </c>
      <c r="C6" s="9" t="s">
        <v>11</v>
      </c>
      <c r="D6" s="9" t="s">
        <v>11</v>
      </c>
      <c r="E6" s="9" t="s">
        <v>11</v>
      </c>
      <c r="F6" s="9" t="s">
        <v>11</v>
      </c>
      <c r="G6" s="17">
        <v>1.5446</v>
      </c>
      <c r="H6" s="9" t="s">
        <v>11</v>
      </c>
      <c r="I6" s="9" t="s">
        <v>11</v>
      </c>
      <c r="J6" s="9" t="s">
        <v>11</v>
      </c>
      <c r="K6" s="9" t="s">
        <v>11</v>
      </c>
      <c r="L6" s="9" t="s">
        <v>32</v>
      </c>
    </row>
    <row r="7" spans="1:12" s="9" customFormat="1" ht="30">
      <c r="A7" s="9" t="s">
        <v>45</v>
      </c>
      <c r="B7" s="9">
        <v>1.01</v>
      </c>
      <c r="C7" s="21">
        <v>5</v>
      </c>
      <c r="D7" s="9">
        <v>0.88</v>
      </c>
      <c r="E7" s="11">
        <f>(5.5-C7)/5.5*100</f>
        <v>9.0909090909090917</v>
      </c>
      <c r="F7" s="22" t="s">
        <v>16</v>
      </c>
      <c r="G7" s="9">
        <v>1.72</v>
      </c>
      <c r="H7" s="21">
        <v>1</v>
      </c>
      <c r="I7" s="9">
        <v>0.88</v>
      </c>
      <c r="J7" s="11">
        <f t="shared" ref="J7" si="0">(5.5-H7)/5.5*100</f>
        <v>81.818181818181827</v>
      </c>
      <c r="K7" s="11">
        <f t="shared" ref="K7" si="1" xml:space="preserve"> ((3/4*4.5+2)-(3/4*H7+2))/(3/4*4.5+2)*100</f>
        <v>48.837209302325576</v>
      </c>
      <c r="L7" s="9" t="s">
        <v>32</v>
      </c>
    </row>
    <row r="8" spans="1:12">
      <c r="A8" s="9" t="s">
        <v>46</v>
      </c>
      <c r="B8" s="9">
        <v>1.01</v>
      </c>
      <c r="C8" s="9">
        <v>5</v>
      </c>
      <c r="D8" s="9">
        <v>0.88</v>
      </c>
      <c r="E8" s="11">
        <f>(5.5-C8)/5.5*100</f>
        <v>9.0909090909090917</v>
      </c>
      <c r="F8" s="9" t="s">
        <v>11</v>
      </c>
      <c r="G8" s="9">
        <v>1.72</v>
      </c>
      <c r="H8" s="9">
        <v>1</v>
      </c>
      <c r="I8" s="9">
        <v>0.87</v>
      </c>
      <c r="J8" s="11">
        <f t="shared" ref="J8" si="2">(5.5-H8)/5.5*100</f>
        <v>81.818181818181827</v>
      </c>
      <c r="K8" s="11">
        <f t="shared" ref="K8" si="3" xml:space="preserve"> ((3/4*4.5+2)-(3/4*H8+2))/(3/4*4.5+2)*100</f>
        <v>48.837209302325576</v>
      </c>
      <c r="L8" s="9" t="s">
        <v>13</v>
      </c>
    </row>
    <row r="9" spans="1:12" s="9" customFormat="1">
      <c r="A9" s="9" t="s">
        <v>52</v>
      </c>
      <c r="B9" s="9">
        <v>1.01</v>
      </c>
      <c r="C9" s="9">
        <v>5</v>
      </c>
      <c r="D9" s="9">
        <v>0.87</v>
      </c>
      <c r="E9" s="14">
        <v>9.0899999999999995E-2</v>
      </c>
      <c r="F9" s="9" t="s">
        <v>54</v>
      </c>
      <c r="G9" s="9">
        <v>1.67</v>
      </c>
      <c r="H9" s="9">
        <v>1</v>
      </c>
      <c r="I9" s="9">
        <v>0.88</v>
      </c>
      <c r="J9" s="14">
        <v>0.81820000000000004</v>
      </c>
      <c r="K9" s="14">
        <v>0.4884</v>
      </c>
      <c r="L9" s="9" t="s">
        <v>13</v>
      </c>
    </row>
  </sheetData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9"/>
  <sheetViews>
    <sheetView zoomScale="85" zoomScaleNormal="85" workbookViewId="0">
      <selection activeCell="D20" sqref="D20"/>
    </sheetView>
  </sheetViews>
  <sheetFormatPr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8" customFormat="1" ht="46.5" customHeight="1">
      <c r="A1" s="6" t="s">
        <v>0</v>
      </c>
      <c r="B1" s="6" t="s">
        <v>18</v>
      </c>
      <c r="C1" s="6" t="s">
        <v>19</v>
      </c>
      <c r="D1" s="6" t="s">
        <v>20</v>
      </c>
      <c r="E1" s="6" t="s">
        <v>4</v>
      </c>
      <c r="F1" s="6" t="s">
        <v>6</v>
      </c>
      <c r="G1" s="6" t="s">
        <v>21</v>
      </c>
      <c r="H1" s="6" t="s">
        <v>22</v>
      </c>
      <c r="I1" s="6" t="s">
        <v>23</v>
      </c>
      <c r="J1" s="7" t="s">
        <v>4</v>
      </c>
      <c r="K1" s="7" t="s">
        <v>7</v>
      </c>
      <c r="L1" s="7" t="s">
        <v>5</v>
      </c>
    </row>
    <row r="2" spans="1:12">
      <c r="A2" s="9" t="s">
        <v>8</v>
      </c>
      <c r="B2" s="9">
        <v>0.97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1.97</v>
      </c>
      <c r="H2" s="11">
        <v>0.5</v>
      </c>
      <c r="I2" s="11">
        <v>0.9</v>
      </c>
      <c r="J2" s="11">
        <f>5/5.5*100</f>
        <v>90.909090909090907</v>
      </c>
      <c r="K2" s="11">
        <f>(62+47)/2</f>
        <v>54.5</v>
      </c>
      <c r="L2" s="9" t="s">
        <v>13</v>
      </c>
    </row>
    <row r="3" spans="1:12">
      <c r="A3" s="9" t="s">
        <v>24</v>
      </c>
      <c r="B3" s="9">
        <v>0.94</v>
      </c>
      <c r="C3" s="9" t="s">
        <v>11</v>
      </c>
      <c r="D3" s="9" t="s">
        <v>11</v>
      </c>
      <c r="E3" s="9" t="s">
        <v>11</v>
      </c>
      <c r="F3" s="9" t="s">
        <v>11</v>
      </c>
      <c r="G3" s="9">
        <v>1.62</v>
      </c>
      <c r="H3" s="9">
        <v>1</v>
      </c>
      <c r="I3" s="9">
        <v>0.88</v>
      </c>
      <c r="J3" s="9">
        <v>81.819999999999993</v>
      </c>
      <c r="K3" s="9">
        <v>48.84</v>
      </c>
      <c r="L3" s="9"/>
    </row>
    <row r="4" spans="1:12">
      <c r="A4" s="9" t="s">
        <v>31</v>
      </c>
      <c r="B4" s="9">
        <v>1</v>
      </c>
      <c r="C4" s="9" t="s">
        <v>11</v>
      </c>
      <c r="D4" s="9" t="s">
        <v>11</v>
      </c>
      <c r="E4" s="9" t="s">
        <v>11</v>
      </c>
      <c r="F4" s="9" t="s">
        <v>11</v>
      </c>
      <c r="G4" s="9">
        <v>1.68</v>
      </c>
      <c r="H4" s="9">
        <v>1</v>
      </c>
      <c r="I4" s="9">
        <v>0.86</v>
      </c>
      <c r="J4" s="13">
        <f>(5.5-1)/5.5</f>
        <v>0.81818181818181823</v>
      </c>
      <c r="K4" s="14">
        <v>0.4884</v>
      </c>
      <c r="L4" s="9" t="s">
        <v>13</v>
      </c>
    </row>
    <row r="5" spans="1:12">
      <c r="A5" s="9" t="s">
        <v>35</v>
      </c>
      <c r="B5" s="9">
        <v>0.96</v>
      </c>
      <c r="C5" s="9" t="s">
        <v>11</v>
      </c>
      <c r="D5" s="9" t="s">
        <v>11</v>
      </c>
      <c r="E5" s="9" t="s">
        <v>11</v>
      </c>
      <c r="F5" s="9" t="s">
        <v>11</v>
      </c>
      <c r="G5" s="9">
        <v>1.64</v>
      </c>
      <c r="H5" s="9">
        <v>1</v>
      </c>
      <c r="I5" s="9">
        <v>0.9</v>
      </c>
      <c r="J5" s="15">
        <v>0.81818181818181823</v>
      </c>
      <c r="K5" s="15">
        <v>0.48837209302325579</v>
      </c>
      <c r="L5" s="9"/>
    </row>
    <row r="6" spans="1:12" s="9" customFormat="1">
      <c r="A6" s="9" t="s">
        <v>42</v>
      </c>
      <c r="B6" s="17">
        <v>0.86609999999999998</v>
      </c>
      <c r="C6" s="9" t="s">
        <v>11</v>
      </c>
      <c r="D6" s="9" t="s">
        <v>11</v>
      </c>
      <c r="E6" s="9" t="s">
        <v>11</v>
      </c>
      <c r="F6" s="9" t="s">
        <v>11</v>
      </c>
      <c r="G6" s="17">
        <v>1.5446</v>
      </c>
      <c r="H6" s="9">
        <v>2</v>
      </c>
      <c r="I6" s="9">
        <v>1</v>
      </c>
      <c r="J6" s="18">
        <f>(5.5-2)/5.5</f>
        <v>0.63636363636363635</v>
      </c>
      <c r="K6" s="18">
        <f>3/4*(4.5-2)/(3/4*4.5+2)</f>
        <v>0.34883720930232559</v>
      </c>
      <c r="L6" s="9" t="s">
        <v>32</v>
      </c>
    </row>
    <row r="7" spans="1:12" s="9" customFormat="1">
      <c r="A7" s="9" t="s">
        <v>45</v>
      </c>
      <c r="B7" s="9">
        <v>0.94</v>
      </c>
      <c r="C7" s="21" t="s">
        <v>25</v>
      </c>
      <c r="D7" s="9" t="s">
        <v>11</v>
      </c>
      <c r="E7" s="9" t="s">
        <v>11</v>
      </c>
      <c r="F7" s="9" t="s">
        <v>11</v>
      </c>
      <c r="G7" s="9">
        <v>1.62</v>
      </c>
      <c r="H7" s="21">
        <v>1</v>
      </c>
      <c r="I7" s="9">
        <v>0.88</v>
      </c>
      <c r="J7" s="11">
        <f t="shared" ref="J7:J8" si="0">(5.5-H7)/5.5*100</f>
        <v>81.818181818181827</v>
      </c>
      <c r="K7" s="11">
        <f t="shared" ref="K7:K8" si="1" xml:space="preserve"> ((3/4*4.5+2)-(3/4*H7+2))/(3/4*4.5+2)*100</f>
        <v>48.837209302325576</v>
      </c>
      <c r="L7" s="9" t="s">
        <v>32</v>
      </c>
    </row>
    <row r="8" spans="1:12">
      <c r="A8" s="9" t="s">
        <v>46</v>
      </c>
      <c r="B8" s="9">
        <v>0.94</v>
      </c>
      <c r="C8" s="21" t="s">
        <v>25</v>
      </c>
      <c r="D8" s="9" t="s">
        <v>11</v>
      </c>
      <c r="E8" s="9" t="s">
        <v>11</v>
      </c>
      <c r="F8" s="9" t="s">
        <v>11</v>
      </c>
      <c r="G8" s="9">
        <v>1.58</v>
      </c>
      <c r="H8" s="9">
        <v>1</v>
      </c>
      <c r="I8" s="9">
        <v>0.88</v>
      </c>
      <c r="J8" s="11">
        <f t="shared" si="0"/>
        <v>81.818181818181827</v>
      </c>
      <c r="K8" s="11">
        <f t="shared" si="1"/>
        <v>48.837209302325576</v>
      </c>
      <c r="L8" s="9" t="s">
        <v>13</v>
      </c>
    </row>
    <row r="9" spans="1:12" s="9" customFormat="1">
      <c r="A9" s="9" t="s">
        <v>52</v>
      </c>
      <c r="B9" s="9">
        <v>0.94</v>
      </c>
      <c r="C9" s="9" t="s">
        <v>11</v>
      </c>
      <c r="D9" s="9" t="s">
        <v>11</v>
      </c>
      <c r="E9" s="9" t="s">
        <v>11</v>
      </c>
      <c r="F9" s="9" t="s">
        <v>11</v>
      </c>
      <c r="G9" s="9">
        <v>1.62</v>
      </c>
      <c r="H9" s="9">
        <v>1</v>
      </c>
      <c r="I9" s="9">
        <v>0.88</v>
      </c>
      <c r="J9" s="14">
        <v>0.81820000000000004</v>
      </c>
      <c r="K9" s="14">
        <v>0.4884</v>
      </c>
      <c r="L9" s="9" t="s">
        <v>13</v>
      </c>
    </row>
  </sheetData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9"/>
  <sheetViews>
    <sheetView zoomScale="85" zoomScaleNormal="85" workbookViewId="0">
      <selection activeCell="E18" sqref="E18"/>
    </sheetView>
  </sheetViews>
  <sheetFormatPr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8" customFormat="1" ht="46.5" customHeight="1">
      <c r="A1" s="6" t="s">
        <v>0</v>
      </c>
      <c r="B1" s="6" t="s">
        <v>18</v>
      </c>
      <c r="C1" s="6" t="s">
        <v>19</v>
      </c>
      <c r="D1" s="6" t="s">
        <v>20</v>
      </c>
      <c r="E1" s="6" t="s">
        <v>4</v>
      </c>
      <c r="F1" s="6" t="s">
        <v>6</v>
      </c>
      <c r="G1" s="6" t="s">
        <v>21</v>
      </c>
      <c r="H1" s="6" t="s">
        <v>22</v>
      </c>
      <c r="I1" s="6" t="s">
        <v>23</v>
      </c>
      <c r="J1" s="7" t="s">
        <v>4</v>
      </c>
      <c r="K1" s="7" t="s">
        <v>7</v>
      </c>
      <c r="L1" s="7" t="s">
        <v>5</v>
      </c>
    </row>
    <row r="2" spans="1:12">
      <c r="A2" s="9" t="s">
        <v>8</v>
      </c>
      <c r="B2" s="9">
        <v>1.1499999999999999</v>
      </c>
      <c r="C2" s="9">
        <v>2</v>
      </c>
      <c r="D2" s="11">
        <v>0.89</v>
      </c>
      <c r="E2" s="11">
        <f>3.5/5.5*100</f>
        <v>63.636363636363633</v>
      </c>
      <c r="F2" s="11">
        <v>38</v>
      </c>
      <c r="G2" s="9">
        <v>2.15</v>
      </c>
      <c r="H2" s="9" t="s">
        <v>17</v>
      </c>
      <c r="I2" s="9" t="s">
        <v>11</v>
      </c>
      <c r="J2" s="9" t="s">
        <v>11</v>
      </c>
      <c r="K2" s="9" t="s">
        <v>11</v>
      </c>
      <c r="L2" s="9" t="s">
        <v>13</v>
      </c>
    </row>
    <row r="3" spans="1:12">
      <c r="A3" s="9" t="s">
        <v>24</v>
      </c>
      <c r="B3" s="9">
        <v>1.1200000000000001</v>
      </c>
      <c r="C3" s="9">
        <v>2</v>
      </c>
      <c r="D3" s="9">
        <v>0.86</v>
      </c>
      <c r="E3" s="9">
        <v>63.64</v>
      </c>
      <c r="F3" s="9">
        <v>34.880000000000003</v>
      </c>
      <c r="G3" s="9">
        <v>1.97</v>
      </c>
      <c r="H3" s="9" t="s">
        <v>17</v>
      </c>
      <c r="I3" s="9" t="s">
        <v>11</v>
      </c>
      <c r="J3" s="9" t="s">
        <v>11</v>
      </c>
      <c r="K3" s="9" t="s">
        <v>11</v>
      </c>
      <c r="L3" s="9"/>
    </row>
    <row r="4" spans="1:12">
      <c r="A4" s="9" t="s">
        <v>31</v>
      </c>
      <c r="B4" s="9">
        <v>1.18</v>
      </c>
      <c r="C4" s="9">
        <v>2</v>
      </c>
      <c r="D4" s="9">
        <v>0.86</v>
      </c>
      <c r="E4" s="13">
        <f>(5.5-2)/5.5</f>
        <v>0.63636363636363635</v>
      </c>
      <c r="F4" s="14">
        <v>0.3488</v>
      </c>
      <c r="G4" s="9">
        <v>2.04</v>
      </c>
      <c r="H4" s="9" t="s">
        <v>17</v>
      </c>
      <c r="I4" s="9" t="s">
        <v>11</v>
      </c>
      <c r="J4" s="9" t="s">
        <v>11</v>
      </c>
      <c r="K4" s="9" t="s">
        <v>11</v>
      </c>
      <c r="L4" s="9" t="s">
        <v>32</v>
      </c>
    </row>
    <row r="5" spans="1:12">
      <c r="A5" s="9" t="s">
        <v>35</v>
      </c>
      <c r="B5" s="9">
        <v>1.1399999999999999</v>
      </c>
      <c r="C5" s="9">
        <v>2</v>
      </c>
      <c r="D5" s="9">
        <v>0.88</v>
      </c>
      <c r="E5" s="13">
        <f>(5.5-2)/5.5</f>
        <v>0.63636363636363635</v>
      </c>
      <c r="F5" s="14">
        <v>0.3488</v>
      </c>
      <c r="G5" s="9">
        <v>1.99</v>
      </c>
      <c r="H5" s="9" t="s">
        <v>17</v>
      </c>
      <c r="I5" s="9" t="s">
        <v>11</v>
      </c>
      <c r="J5" s="9" t="s">
        <v>11</v>
      </c>
      <c r="K5" s="9" t="s">
        <v>11</v>
      </c>
      <c r="L5" s="9" t="s">
        <v>32</v>
      </c>
    </row>
    <row r="6" spans="1:12" s="9" customFormat="1">
      <c r="A6" s="9" t="s">
        <v>42</v>
      </c>
      <c r="B6" s="19">
        <v>1.0088999999999999</v>
      </c>
      <c r="C6" s="9">
        <v>5</v>
      </c>
      <c r="D6" s="9">
        <v>0.98209999999999997</v>
      </c>
      <c r="E6" s="18">
        <f>(5.5-5)/5.5</f>
        <v>9.0909090909090912E-2</v>
      </c>
      <c r="F6" s="20">
        <v>0</v>
      </c>
      <c r="G6" s="17">
        <v>1.9732000000000001</v>
      </c>
      <c r="H6" s="9" t="s">
        <v>11</v>
      </c>
      <c r="I6" s="9" t="s">
        <v>11</v>
      </c>
      <c r="J6" s="9" t="s">
        <v>11</v>
      </c>
      <c r="K6" s="9" t="s">
        <v>11</v>
      </c>
      <c r="L6" s="9" t="s">
        <v>32</v>
      </c>
    </row>
    <row r="7" spans="1:12" s="9" customFormat="1">
      <c r="A7" s="9" t="s">
        <v>45</v>
      </c>
      <c r="B7" s="9">
        <v>1.1200000000000001</v>
      </c>
      <c r="C7" s="21">
        <v>2</v>
      </c>
      <c r="D7" s="9">
        <v>0.86</v>
      </c>
      <c r="E7" s="11">
        <f t="shared" ref="E7" si="0">(5.5-C7)/5.5*100</f>
        <v>63.636363636363633</v>
      </c>
      <c r="F7" s="11">
        <f t="shared" ref="F7" si="1">(4.5-C7)/(4.5+2)*100</f>
        <v>38.461538461538467</v>
      </c>
      <c r="G7" s="9">
        <v>1.97</v>
      </c>
      <c r="H7" s="9" t="s">
        <v>11</v>
      </c>
      <c r="I7" s="9" t="s">
        <v>11</v>
      </c>
      <c r="J7" s="11" t="s">
        <v>11</v>
      </c>
      <c r="K7" s="11" t="s">
        <v>11</v>
      </c>
      <c r="L7" s="9" t="s">
        <v>32</v>
      </c>
    </row>
    <row r="8" spans="1:12">
      <c r="A8" s="9" t="s">
        <v>46</v>
      </c>
      <c r="B8" s="9">
        <v>1.1200000000000001</v>
      </c>
      <c r="C8" s="9">
        <v>2.25</v>
      </c>
      <c r="D8" s="9">
        <v>0.89</v>
      </c>
      <c r="E8" s="11">
        <f t="shared" ref="E8" si="2">(5.5-C8)/5.5*100</f>
        <v>59.090909090909093</v>
      </c>
      <c r="F8" s="11">
        <f t="shared" ref="F8" si="3">(4.5-C8)/(4.5+2)*100</f>
        <v>34.615384615384613</v>
      </c>
      <c r="G8" s="9">
        <v>1.97</v>
      </c>
      <c r="H8" s="9" t="s">
        <v>47</v>
      </c>
      <c r="I8" s="9" t="s">
        <v>11</v>
      </c>
      <c r="J8" s="11" t="s">
        <v>11</v>
      </c>
      <c r="K8" s="11" t="s">
        <v>11</v>
      </c>
      <c r="L8" s="9" t="s">
        <v>13</v>
      </c>
    </row>
    <row r="9" spans="1:12" s="9" customFormat="1">
      <c r="A9" s="9" t="s">
        <v>52</v>
      </c>
      <c r="B9" s="9">
        <v>1.1200000000000001</v>
      </c>
      <c r="C9" s="9">
        <v>2</v>
      </c>
      <c r="D9" s="9">
        <v>0.86</v>
      </c>
      <c r="E9" s="14">
        <v>0.63639999999999997</v>
      </c>
      <c r="F9" s="14">
        <v>0.3488</v>
      </c>
      <c r="G9" s="9">
        <v>1.87</v>
      </c>
      <c r="H9" s="9" t="s">
        <v>17</v>
      </c>
      <c r="I9" s="9" t="s">
        <v>11</v>
      </c>
      <c r="J9" s="9" t="s">
        <v>11</v>
      </c>
      <c r="K9" s="9" t="s">
        <v>11</v>
      </c>
      <c r="L9" s="9" t="s">
        <v>13</v>
      </c>
    </row>
  </sheetData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9"/>
  <sheetViews>
    <sheetView zoomScale="85" zoomScaleNormal="85" workbookViewId="0">
      <selection activeCell="F18" sqref="F18"/>
    </sheetView>
  </sheetViews>
  <sheetFormatPr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8" customFormat="1" ht="46.5" customHeight="1">
      <c r="A1" s="6" t="s">
        <v>0</v>
      </c>
      <c r="B1" s="6" t="s">
        <v>18</v>
      </c>
      <c r="C1" s="6" t="s">
        <v>19</v>
      </c>
      <c r="D1" s="6" t="s">
        <v>20</v>
      </c>
      <c r="E1" s="6" t="s">
        <v>4</v>
      </c>
      <c r="F1" s="6" t="s">
        <v>6</v>
      </c>
      <c r="G1" s="6" t="s">
        <v>21</v>
      </c>
      <c r="H1" s="6" t="s">
        <v>22</v>
      </c>
      <c r="I1" s="6" t="s">
        <v>23</v>
      </c>
      <c r="J1" s="7" t="s">
        <v>4</v>
      </c>
      <c r="K1" s="7" t="s">
        <v>7</v>
      </c>
      <c r="L1" s="7" t="s">
        <v>5</v>
      </c>
    </row>
    <row r="2" spans="1:12">
      <c r="A2" s="9" t="s">
        <v>8</v>
      </c>
      <c r="B2" s="9">
        <v>1.1499999999999999</v>
      </c>
      <c r="C2" s="11">
        <v>3</v>
      </c>
      <c r="D2" s="11">
        <v>0.98</v>
      </c>
      <c r="E2" s="11">
        <f>2.5/5.5*100</f>
        <v>45.454545454545453</v>
      </c>
      <c r="F2" s="11">
        <v>23</v>
      </c>
      <c r="G2" s="9">
        <v>2.2200000000000002</v>
      </c>
      <c r="H2" s="9" t="s">
        <v>17</v>
      </c>
      <c r="I2" s="9" t="s">
        <v>11</v>
      </c>
      <c r="J2" s="9" t="s">
        <v>11</v>
      </c>
      <c r="K2" s="9" t="s">
        <v>11</v>
      </c>
      <c r="L2" s="9" t="s">
        <v>13</v>
      </c>
    </row>
    <row r="3" spans="1:12">
      <c r="A3" s="9" t="s">
        <v>24</v>
      </c>
      <c r="B3" s="9">
        <v>1.1200000000000001</v>
      </c>
      <c r="C3" s="9">
        <v>3</v>
      </c>
      <c r="D3" s="9">
        <v>0.95</v>
      </c>
      <c r="E3" s="9">
        <v>45.45</v>
      </c>
      <c r="F3" s="9">
        <v>20.93</v>
      </c>
      <c r="G3" s="9">
        <v>1.9</v>
      </c>
      <c r="H3" s="9" t="s">
        <v>17</v>
      </c>
      <c r="I3" s="9" t="s">
        <v>11</v>
      </c>
      <c r="J3" s="9" t="s">
        <v>11</v>
      </c>
      <c r="K3" s="9" t="s">
        <v>11</v>
      </c>
      <c r="L3" s="9"/>
    </row>
    <row r="4" spans="1:12">
      <c r="A4" s="9" t="s">
        <v>31</v>
      </c>
      <c r="B4" s="9">
        <v>1.18</v>
      </c>
      <c r="C4" s="9">
        <v>3</v>
      </c>
      <c r="D4" s="9">
        <v>0.96</v>
      </c>
      <c r="E4" s="13">
        <f>(5.5-3)/5.5</f>
        <v>0.45454545454545453</v>
      </c>
      <c r="F4" s="14">
        <v>0.20930000000000001</v>
      </c>
      <c r="G4" s="9">
        <v>1.96</v>
      </c>
      <c r="H4" s="9" t="s">
        <v>17</v>
      </c>
      <c r="I4" s="9" t="s">
        <v>11</v>
      </c>
      <c r="J4" s="9" t="s">
        <v>11</v>
      </c>
      <c r="K4" s="9" t="s">
        <v>11</v>
      </c>
      <c r="L4" s="9" t="s">
        <v>32</v>
      </c>
    </row>
    <row r="5" spans="1:12">
      <c r="A5" s="9" t="s">
        <v>35</v>
      </c>
      <c r="B5" s="9">
        <v>1.1399999999999999</v>
      </c>
      <c r="C5" s="9">
        <v>3</v>
      </c>
      <c r="D5" s="9">
        <v>0.97</v>
      </c>
      <c r="E5" s="13">
        <f>(5.5-3)/5.5</f>
        <v>0.45454545454545453</v>
      </c>
      <c r="F5" s="14">
        <v>0.20930000000000001</v>
      </c>
      <c r="G5" s="9">
        <v>1.92</v>
      </c>
      <c r="H5" s="9" t="s">
        <v>17</v>
      </c>
      <c r="I5" s="9" t="s">
        <v>11</v>
      </c>
      <c r="J5" s="9" t="s">
        <v>11</v>
      </c>
      <c r="K5" s="9" t="s">
        <v>11</v>
      </c>
      <c r="L5" s="9" t="s">
        <v>32</v>
      </c>
    </row>
    <row r="6" spans="1:12" s="9" customFormat="1">
      <c r="A6" s="9" t="s">
        <v>42</v>
      </c>
      <c r="B6" s="17">
        <v>0.97319999999999995</v>
      </c>
      <c r="C6" s="9" t="s">
        <v>11</v>
      </c>
      <c r="D6" s="9" t="s">
        <v>11</v>
      </c>
      <c r="E6" s="9" t="s">
        <v>11</v>
      </c>
      <c r="F6" s="9" t="s">
        <v>11</v>
      </c>
      <c r="G6" s="17">
        <v>1.7232000000000001</v>
      </c>
      <c r="H6" s="9" t="s">
        <v>11</v>
      </c>
      <c r="I6" s="9" t="s">
        <v>11</v>
      </c>
      <c r="J6" s="9" t="s">
        <v>11</v>
      </c>
      <c r="K6" s="9" t="s">
        <v>11</v>
      </c>
      <c r="L6" s="9" t="s">
        <v>32</v>
      </c>
    </row>
    <row r="7" spans="1:12" s="9" customFormat="1">
      <c r="A7" s="9" t="s">
        <v>45</v>
      </c>
      <c r="B7" s="9">
        <v>1.1200000000000001</v>
      </c>
      <c r="C7" s="21">
        <v>3</v>
      </c>
      <c r="D7" s="9">
        <v>0.95</v>
      </c>
      <c r="E7" s="11">
        <f t="shared" ref="E7:E8" si="0">(5.5-C7)/5.5*100</f>
        <v>45.454545454545453</v>
      </c>
      <c r="F7" s="11">
        <f t="shared" ref="F7:F8" si="1">(4.5-C7)/(4.5+2)*100</f>
        <v>23.076923076923077</v>
      </c>
      <c r="G7" s="9">
        <v>1.9</v>
      </c>
      <c r="H7" s="9" t="s">
        <v>11</v>
      </c>
      <c r="I7" s="9" t="s">
        <v>11</v>
      </c>
      <c r="J7" s="11" t="s">
        <v>11</v>
      </c>
      <c r="K7" s="11" t="s">
        <v>11</v>
      </c>
      <c r="L7" s="9" t="s">
        <v>32</v>
      </c>
    </row>
    <row r="8" spans="1:12">
      <c r="A8" s="9" t="s">
        <v>46</v>
      </c>
      <c r="B8" s="9">
        <v>1.1200000000000001</v>
      </c>
      <c r="C8" s="9">
        <v>3</v>
      </c>
      <c r="D8" s="9">
        <v>0.95</v>
      </c>
      <c r="E8" s="11">
        <f t="shared" si="0"/>
        <v>45.454545454545453</v>
      </c>
      <c r="F8" s="11">
        <f t="shared" si="1"/>
        <v>23.076923076923077</v>
      </c>
      <c r="G8" s="9">
        <v>1.9</v>
      </c>
      <c r="H8" s="9" t="s">
        <v>11</v>
      </c>
      <c r="I8" s="9" t="s">
        <v>11</v>
      </c>
      <c r="J8" s="11" t="s">
        <v>11</v>
      </c>
      <c r="K8" s="11" t="s">
        <v>11</v>
      </c>
      <c r="L8" s="9" t="s">
        <v>13</v>
      </c>
    </row>
    <row r="9" spans="1:12" s="9" customFormat="1">
      <c r="A9" s="9" t="s">
        <v>52</v>
      </c>
      <c r="B9" s="9">
        <v>1.1200000000000001</v>
      </c>
      <c r="C9" s="9">
        <v>3</v>
      </c>
      <c r="D9" s="9">
        <v>0.98</v>
      </c>
      <c r="E9" s="14">
        <v>0.45450000000000002</v>
      </c>
      <c r="F9" s="14">
        <v>0.20930000000000001</v>
      </c>
      <c r="G9" s="9">
        <v>1.87</v>
      </c>
      <c r="H9" s="9" t="s">
        <v>17</v>
      </c>
      <c r="I9" s="9" t="s">
        <v>11</v>
      </c>
      <c r="J9" s="9" t="s">
        <v>11</v>
      </c>
      <c r="K9" s="9" t="s">
        <v>11</v>
      </c>
      <c r="L9" s="9" t="s">
        <v>13</v>
      </c>
    </row>
  </sheetData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8"/>
  <sheetViews>
    <sheetView topLeftCell="H1" zoomScale="85" zoomScaleNormal="85" workbookViewId="0">
      <selection activeCell="K15" sqref="K15"/>
    </sheetView>
  </sheetViews>
  <sheetFormatPr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8" customFormat="1" ht="46.5" customHeight="1">
      <c r="A1" s="6" t="s">
        <v>0</v>
      </c>
      <c r="B1" s="6" t="s">
        <v>18</v>
      </c>
      <c r="C1" s="6" t="s">
        <v>19</v>
      </c>
      <c r="D1" s="6" t="s">
        <v>20</v>
      </c>
      <c r="E1" s="6" t="s">
        <v>4</v>
      </c>
      <c r="F1" s="6" t="s">
        <v>6</v>
      </c>
      <c r="G1" s="6" t="s">
        <v>21</v>
      </c>
      <c r="H1" s="6" t="s">
        <v>22</v>
      </c>
      <c r="I1" s="6" t="s">
        <v>23</v>
      </c>
      <c r="J1" s="7" t="s">
        <v>4</v>
      </c>
      <c r="K1" s="7" t="s">
        <v>7</v>
      </c>
      <c r="L1" s="7" t="s">
        <v>5</v>
      </c>
    </row>
    <row r="2" spans="1:12">
      <c r="A2" s="9" t="s">
        <v>8</v>
      </c>
      <c r="B2" s="11">
        <v>0.67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1.33</v>
      </c>
      <c r="H2" s="11">
        <v>5.5</v>
      </c>
      <c r="I2" s="11">
        <v>1</v>
      </c>
      <c r="J2" s="11">
        <v>50</v>
      </c>
      <c r="K2" s="11">
        <v>24</v>
      </c>
      <c r="L2" s="9" t="s">
        <v>13</v>
      </c>
    </row>
    <row r="3" spans="1:12">
      <c r="A3" s="9" t="s">
        <v>24</v>
      </c>
      <c r="B3" s="9">
        <v>0.65</v>
      </c>
      <c r="C3" s="9" t="s">
        <v>11</v>
      </c>
      <c r="D3" s="9" t="s">
        <v>11</v>
      </c>
      <c r="E3" s="9" t="s">
        <v>11</v>
      </c>
      <c r="F3" s="9" t="s">
        <v>11</v>
      </c>
      <c r="G3" s="9">
        <v>1.1499999999999999</v>
      </c>
      <c r="H3" s="9">
        <v>7</v>
      </c>
      <c r="I3" s="9">
        <v>0.96</v>
      </c>
      <c r="J3" s="9">
        <v>36.36</v>
      </c>
      <c r="K3" s="9">
        <v>13.95</v>
      </c>
      <c r="L3" s="9"/>
    </row>
    <row r="4" spans="1:12">
      <c r="A4" s="9" t="s">
        <v>31</v>
      </c>
      <c r="B4" s="9">
        <v>0.71</v>
      </c>
      <c r="C4" s="9" t="s">
        <v>11</v>
      </c>
      <c r="D4" s="9" t="s">
        <v>11</v>
      </c>
      <c r="E4" s="9" t="s">
        <v>11</v>
      </c>
      <c r="F4" s="9" t="s">
        <v>11</v>
      </c>
      <c r="G4" s="9">
        <v>1.21</v>
      </c>
      <c r="H4" s="9">
        <v>7</v>
      </c>
      <c r="I4" s="9">
        <v>1</v>
      </c>
      <c r="J4" s="13">
        <f>(11-7)/11</f>
        <v>0.36363636363636365</v>
      </c>
      <c r="K4" s="14">
        <v>0.13950000000000001</v>
      </c>
      <c r="L4" s="9" t="s">
        <v>32</v>
      </c>
    </row>
    <row r="5" spans="1:12">
      <c r="A5" s="9" t="s">
        <v>35</v>
      </c>
      <c r="B5" s="9">
        <v>0.66</v>
      </c>
      <c r="C5" s="9" t="s">
        <v>11</v>
      </c>
      <c r="D5" s="9" t="s">
        <v>11</v>
      </c>
      <c r="E5" s="9" t="s">
        <v>11</v>
      </c>
      <c r="F5" s="9" t="s">
        <v>11</v>
      </c>
      <c r="G5" s="9">
        <v>1.1599999999999999</v>
      </c>
      <c r="H5" s="9">
        <v>7</v>
      </c>
      <c r="I5" s="9">
        <v>0.97</v>
      </c>
      <c r="J5" s="15">
        <v>0.36363636363636365</v>
      </c>
      <c r="K5" s="15">
        <v>0.13953488372093023</v>
      </c>
      <c r="L5" s="9" t="s">
        <v>32</v>
      </c>
    </row>
    <row r="6" spans="1:12" s="9" customFormat="1">
      <c r="A6" s="9" t="s">
        <v>42</v>
      </c>
      <c r="B6" s="17">
        <v>0.65180000000000005</v>
      </c>
      <c r="C6" s="9" t="s">
        <v>11</v>
      </c>
      <c r="D6" s="9" t="s">
        <v>11</v>
      </c>
      <c r="E6" s="9" t="s">
        <v>11</v>
      </c>
      <c r="F6" s="9" t="s">
        <v>11</v>
      </c>
      <c r="G6" s="17">
        <v>1.1517999999999999</v>
      </c>
      <c r="H6" s="9">
        <v>7</v>
      </c>
      <c r="I6" s="9">
        <v>0.91959999999999997</v>
      </c>
      <c r="J6" s="13">
        <f>(11-7)/11</f>
        <v>0.36363636363636365</v>
      </c>
      <c r="K6" s="14">
        <f>3/4*(9-7)/(3/4*9+4)</f>
        <v>0.13953488372093023</v>
      </c>
      <c r="L6" s="9" t="s">
        <v>32</v>
      </c>
    </row>
    <row r="7" spans="1:12" s="9" customFormat="1">
      <c r="A7" s="9" t="s">
        <v>45</v>
      </c>
      <c r="B7" s="9">
        <v>0.65</v>
      </c>
      <c r="C7" s="21" t="s">
        <v>25</v>
      </c>
      <c r="D7" s="9" t="s">
        <v>11</v>
      </c>
      <c r="E7" s="11" t="s">
        <v>11</v>
      </c>
      <c r="F7" s="11" t="s">
        <v>11</v>
      </c>
      <c r="G7" s="9">
        <v>1.1499999999999999</v>
      </c>
      <c r="H7" s="21">
        <v>7</v>
      </c>
      <c r="I7" s="9">
        <v>0.96</v>
      </c>
      <c r="J7" s="11">
        <f t="shared" ref="J7" si="0">(11-H7)/11*100</f>
        <v>36.363636363636367</v>
      </c>
      <c r="K7" s="11">
        <f t="shared" ref="K7" si="1" xml:space="preserve"> ((3/4*9+4)-(3/4*H7+4))/(3/4*9+4)*100</f>
        <v>13.953488372093023</v>
      </c>
      <c r="L7" s="9" t="s">
        <v>32</v>
      </c>
    </row>
    <row r="8" spans="1:12">
      <c r="A8" s="9" t="s">
        <v>46</v>
      </c>
      <c r="B8" s="9">
        <v>0.65</v>
      </c>
      <c r="C8" s="21" t="s">
        <v>25</v>
      </c>
      <c r="D8" s="9" t="s">
        <v>11</v>
      </c>
      <c r="E8" s="11" t="s">
        <v>11</v>
      </c>
      <c r="F8" s="11" t="s">
        <v>11</v>
      </c>
      <c r="G8" s="9">
        <v>1.1200000000000001</v>
      </c>
      <c r="H8" s="9">
        <v>7</v>
      </c>
      <c r="I8" s="9">
        <v>1.96</v>
      </c>
      <c r="J8" s="11">
        <f t="shared" ref="J8" si="2">(11-H8)/11*100</f>
        <v>36.363636363636367</v>
      </c>
      <c r="K8" s="11">
        <f t="shared" ref="K8" si="3" xml:space="preserve"> ((3/4*9+4)-(3/4*H8+4))/(3/4*9+4)*100</f>
        <v>13.953488372093023</v>
      </c>
      <c r="L8" s="9" t="s">
        <v>13</v>
      </c>
    </row>
  </sheetData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8"/>
  <sheetViews>
    <sheetView topLeftCell="H1" zoomScale="85" zoomScaleNormal="85" workbookViewId="0">
      <selection activeCell="K12" sqref="K12"/>
    </sheetView>
  </sheetViews>
  <sheetFormatPr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8" customFormat="1" ht="46.5" customHeight="1">
      <c r="A1" s="6" t="s">
        <v>0</v>
      </c>
      <c r="B1" s="6" t="s">
        <v>18</v>
      </c>
      <c r="C1" s="6" t="s">
        <v>19</v>
      </c>
      <c r="D1" s="6" t="s">
        <v>20</v>
      </c>
      <c r="E1" s="6" t="s">
        <v>4</v>
      </c>
      <c r="F1" s="6" t="s">
        <v>6</v>
      </c>
      <c r="G1" s="6" t="s">
        <v>21</v>
      </c>
      <c r="H1" s="6" t="s">
        <v>22</v>
      </c>
      <c r="I1" s="6" t="s">
        <v>23</v>
      </c>
      <c r="J1" s="7" t="s">
        <v>4</v>
      </c>
      <c r="K1" s="7" t="s">
        <v>7</v>
      </c>
      <c r="L1" s="7" t="s">
        <v>5</v>
      </c>
    </row>
    <row r="2" spans="1:12">
      <c r="A2" s="9" t="s">
        <v>8</v>
      </c>
      <c r="B2" s="9">
        <v>0.63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1.31</v>
      </c>
      <c r="H2" s="11">
        <v>6.5</v>
      </c>
      <c r="I2" s="11">
        <v>1</v>
      </c>
      <c r="J2" s="11">
        <f>4.5/11*100</f>
        <v>40.909090909090914</v>
      </c>
      <c r="K2" s="9">
        <v>17</v>
      </c>
      <c r="L2" s="9" t="s">
        <v>12</v>
      </c>
    </row>
    <row r="3" spans="1:12">
      <c r="A3" s="9" t="s">
        <v>24</v>
      </c>
      <c r="B3" s="9">
        <v>0.62</v>
      </c>
      <c r="C3" s="9" t="s">
        <v>11</v>
      </c>
      <c r="D3" s="9" t="s">
        <v>11</v>
      </c>
      <c r="E3" s="9" t="s">
        <v>11</v>
      </c>
      <c r="F3" s="9" t="s">
        <v>11</v>
      </c>
      <c r="G3" s="9">
        <v>1.1200000000000001</v>
      </c>
      <c r="H3" s="9">
        <v>8</v>
      </c>
      <c r="I3" s="9">
        <v>1</v>
      </c>
      <c r="J3" s="9">
        <v>27.27</v>
      </c>
      <c r="K3" s="9">
        <v>6.98</v>
      </c>
      <c r="L3" s="9"/>
    </row>
    <row r="4" spans="1:12">
      <c r="A4" s="9" t="s">
        <v>31</v>
      </c>
      <c r="B4" s="9">
        <v>0.68</v>
      </c>
      <c r="C4" s="9" t="s">
        <v>11</v>
      </c>
      <c r="D4" s="9" t="s">
        <v>11</v>
      </c>
      <c r="E4" s="9" t="s">
        <v>11</v>
      </c>
      <c r="F4" s="9" t="s">
        <v>11</v>
      </c>
      <c r="G4" s="9">
        <v>1.18</v>
      </c>
      <c r="H4" s="9">
        <v>7</v>
      </c>
      <c r="I4" s="9">
        <v>0.93</v>
      </c>
      <c r="J4" s="13">
        <f>(11-7)/11</f>
        <v>0.36363636363636365</v>
      </c>
      <c r="K4" s="14">
        <v>0.13950000000000001</v>
      </c>
      <c r="L4" s="9" t="s">
        <v>32</v>
      </c>
    </row>
    <row r="5" spans="1:12">
      <c r="A5" s="9" t="s">
        <v>37</v>
      </c>
      <c r="B5" s="9">
        <v>0.63</v>
      </c>
      <c r="C5" s="9" t="s">
        <v>11</v>
      </c>
      <c r="D5" s="9" t="s">
        <v>11</v>
      </c>
      <c r="E5" s="9" t="s">
        <v>11</v>
      </c>
      <c r="F5" s="9" t="s">
        <v>11</v>
      </c>
      <c r="G5" s="9">
        <v>1.1299999999999999</v>
      </c>
      <c r="H5" s="9">
        <v>7</v>
      </c>
      <c r="I5" s="9">
        <v>0.9</v>
      </c>
      <c r="J5" s="15">
        <v>0.36363636363636365</v>
      </c>
      <c r="K5" s="15">
        <v>0.13953488372093023</v>
      </c>
      <c r="L5" s="9" t="s">
        <v>32</v>
      </c>
    </row>
    <row r="6" spans="1:12" s="9" customFormat="1">
      <c r="A6" s="9" t="s">
        <v>42</v>
      </c>
      <c r="B6" s="17">
        <v>0.61609999999999998</v>
      </c>
      <c r="C6" s="9" t="s">
        <v>11</v>
      </c>
      <c r="D6" s="9" t="s">
        <v>11</v>
      </c>
      <c r="E6" s="9" t="s">
        <v>11</v>
      </c>
      <c r="F6" s="9" t="s">
        <v>11</v>
      </c>
      <c r="G6" s="17">
        <v>1.1161000000000001</v>
      </c>
      <c r="H6" s="9">
        <v>8</v>
      </c>
      <c r="I6" s="9">
        <v>0.98209999999999997</v>
      </c>
      <c r="J6" s="15">
        <f>(11-8)/11</f>
        <v>0.27272727272727271</v>
      </c>
      <c r="K6" s="15">
        <f>3/4*(9-8)/(3/4*9+4)</f>
        <v>6.9767441860465115E-2</v>
      </c>
      <c r="L6" s="9" t="s">
        <v>32</v>
      </c>
    </row>
    <row r="7" spans="1:12" s="9" customFormat="1">
      <c r="A7" s="9" t="s">
        <v>45</v>
      </c>
      <c r="B7" s="9">
        <v>0.62</v>
      </c>
      <c r="C7" s="21" t="s">
        <v>25</v>
      </c>
      <c r="D7" s="9" t="s">
        <v>11</v>
      </c>
      <c r="E7" s="11" t="s">
        <v>11</v>
      </c>
      <c r="F7" s="11" t="s">
        <v>11</v>
      </c>
      <c r="G7" s="9">
        <v>1.1200000000000001</v>
      </c>
      <c r="H7" s="21">
        <v>8</v>
      </c>
      <c r="I7" s="9">
        <v>1</v>
      </c>
      <c r="J7" s="11">
        <f t="shared" ref="J7" si="0">(11-H7)/11*100</f>
        <v>27.27272727272727</v>
      </c>
      <c r="K7" s="11">
        <f t="shared" ref="K7" si="1" xml:space="preserve"> ((3/4*9+4)-(3/4*H7+4))/(3/4*9+4)*100</f>
        <v>6.9767441860465116</v>
      </c>
      <c r="L7" s="9" t="s">
        <v>32</v>
      </c>
    </row>
    <row r="8" spans="1:12">
      <c r="A8" s="9" t="s">
        <v>46</v>
      </c>
      <c r="B8" s="9">
        <v>0.62</v>
      </c>
      <c r="C8" s="21" t="s">
        <v>25</v>
      </c>
      <c r="D8" s="9" t="s">
        <v>11</v>
      </c>
      <c r="E8" s="11" t="s">
        <v>11</v>
      </c>
      <c r="F8" s="11" t="s">
        <v>11</v>
      </c>
      <c r="G8" s="9">
        <v>1.1200000000000001</v>
      </c>
      <c r="H8" s="9">
        <v>8</v>
      </c>
      <c r="I8" s="9">
        <v>1</v>
      </c>
      <c r="J8" s="11">
        <f t="shared" ref="J8" si="2">(11-H8)/11*100</f>
        <v>27.27272727272727</v>
      </c>
      <c r="K8" s="11">
        <f t="shared" ref="K8" si="3" xml:space="preserve"> ((3/4*9+4)-(3/4*H8+4))/(3/4*9+4)*100</f>
        <v>6.9767441860465116</v>
      </c>
      <c r="L8" s="9" t="s">
        <v>13</v>
      </c>
    </row>
  </sheetData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8"/>
  <sheetViews>
    <sheetView zoomScale="85" zoomScaleNormal="85" workbookViewId="0">
      <selection activeCell="B13" sqref="B13"/>
    </sheetView>
  </sheetViews>
  <sheetFormatPr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8" customFormat="1" ht="46.5" customHeight="1">
      <c r="A1" s="6" t="s">
        <v>0</v>
      </c>
      <c r="B1" s="6" t="s">
        <v>18</v>
      </c>
      <c r="C1" s="6" t="s">
        <v>19</v>
      </c>
      <c r="D1" s="6" t="s">
        <v>20</v>
      </c>
      <c r="E1" s="6" t="s">
        <v>4</v>
      </c>
      <c r="F1" s="6" t="s">
        <v>6</v>
      </c>
      <c r="G1" s="6" t="s">
        <v>21</v>
      </c>
      <c r="H1" s="6" t="s">
        <v>22</v>
      </c>
      <c r="I1" s="6" t="s">
        <v>23</v>
      </c>
      <c r="J1" s="7" t="s">
        <v>4</v>
      </c>
      <c r="K1" s="7" t="s">
        <v>7</v>
      </c>
      <c r="L1" s="7" t="s">
        <v>5</v>
      </c>
    </row>
    <row r="2" spans="1:12">
      <c r="A2" s="9" t="s">
        <v>15</v>
      </c>
      <c r="B2" s="9">
        <v>0.71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1.46</v>
      </c>
      <c r="H2" s="11">
        <v>5</v>
      </c>
      <c r="I2" s="11">
        <v>0.99</v>
      </c>
      <c r="J2" s="11">
        <f>6/11*100</f>
        <v>54.54545454545454</v>
      </c>
      <c r="K2" s="11">
        <v>27.5</v>
      </c>
      <c r="L2" s="9" t="s">
        <v>13</v>
      </c>
    </row>
    <row r="3" spans="1:12">
      <c r="A3" s="9" t="s">
        <v>24</v>
      </c>
      <c r="B3" s="9">
        <v>0.69</v>
      </c>
      <c r="C3" s="9" t="s">
        <v>11</v>
      </c>
      <c r="D3" s="9" t="s">
        <v>11</v>
      </c>
      <c r="E3" s="9" t="s">
        <v>11</v>
      </c>
      <c r="F3" s="9" t="s">
        <v>11</v>
      </c>
      <c r="G3" s="9">
        <v>1.26</v>
      </c>
      <c r="H3" s="9">
        <v>5</v>
      </c>
      <c r="I3" s="9">
        <v>0.87</v>
      </c>
      <c r="J3" s="9">
        <v>54.55</v>
      </c>
      <c r="K3" s="9">
        <v>27.91</v>
      </c>
      <c r="L3" s="9"/>
    </row>
    <row r="4" spans="1:12">
      <c r="A4" s="9" t="s">
        <v>31</v>
      </c>
      <c r="B4" s="9">
        <v>0.75</v>
      </c>
      <c r="C4" s="9" t="s">
        <v>11</v>
      </c>
      <c r="D4" s="9" t="s">
        <v>11</v>
      </c>
      <c r="E4" s="9" t="s">
        <v>11</v>
      </c>
      <c r="F4" s="9" t="s">
        <v>11</v>
      </c>
      <c r="G4" s="9">
        <v>1.32</v>
      </c>
      <c r="H4" s="9">
        <v>5</v>
      </c>
      <c r="I4" s="9">
        <v>0.89</v>
      </c>
      <c r="J4" s="13">
        <f>(11-5)/11</f>
        <v>0.54545454545454541</v>
      </c>
      <c r="K4" s="14">
        <v>0.27910000000000001</v>
      </c>
      <c r="L4" s="9" t="s">
        <v>32</v>
      </c>
    </row>
    <row r="5" spans="1:12">
      <c r="A5" s="9" t="s">
        <v>35</v>
      </c>
      <c r="B5" s="9">
        <v>0.7</v>
      </c>
      <c r="C5" s="9" t="s">
        <v>11</v>
      </c>
      <c r="D5" s="9" t="s">
        <v>11</v>
      </c>
      <c r="E5" s="9" t="s">
        <v>11</v>
      </c>
      <c r="F5" s="9" t="s">
        <v>11</v>
      </c>
      <c r="G5" s="9">
        <v>1.27</v>
      </c>
      <c r="H5" s="9">
        <v>5</v>
      </c>
      <c r="I5" s="9">
        <v>0.88</v>
      </c>
      <c r="J5" s="15">
        <v>0.54545454545454541</v>
      </c>
      <c r="K5" s="15">
        <v>0.27906976744186046</v>
      </c>
      <c r="L5" s="9" t="s">
        <v>36</v>
      </c>
    </row>
    <row r="6" spans="1:12" s="9" customFormat="1">
      <c r="A6" s="9" t="s">
        <v>42</v>
      </c>
      <c r="B6" s="17">
        <v>0.6875</v>
      </c>
      <c r="C6" s="9" t="s">
        <v>11</v>
      </c>
      <c r="D6" s="9" t="s">
        <v>11</v>
      </c>
      <c r="E6" s="9" t="s">
        <v>11</v>
      </c>
      <c r="F6" s="9" t="s">
        <v>11</v>
      </c>
      <c r="G6" s="17">
        <v>1.2588999999999999</v>
      </c>
      <c r="H6" s="9">
        <v>7</v>
      </c>
      <c r="I6" s="9">
        <v>1</v>
      </c>
      <c r="J6" s="15">
        <f>(11-7)/11</f>
        <v>0.36363636363636365</v>
      </c>
      <c r="K6" s="15">
        <f>3/4*(9-7)/(3/4*9+4)</f>
        <v>0.13953488372093023</v>
      </c>
      <c r="L6" s="9" t="s">
        <v>32</v>
      </c>
    </row>
    <row r="7" spans="1:12" s="9" customFormat="1">
      <c r="A7" s="9" t="s">
        <v>45</v>
      </c>
      <c r="B7" s="9">
        <v>0.69</v>
      </c>
      <c r="C7" s="21" t="s">
        <v>25</v>
      </c>
      <c r="D7" s="9" t="s">
        <v>11</v>
      </c>
      <c r="E7" s="11" t="s">
        <v>11</v>
      </c>
      <c r="F7" s="11" t="s">
        <v>11</v>
      </c>
      <c r="G7" s="9">
        <v>1.26</v>
      </c>
      <c r="H7" s="21">
        <v>5</v>
      </c>
      <c r="I7" s="9">
        <v>0.87</v>
      </c>
      <c r="J7" s="11">
        <f>(11-H7)/11*100</f>
        <v>54.54545454545454</v>
      </c>
      <c r="K7" s="11">
        <f xml:space="preserve"> ((3/4*9+4)-(3/4*H7+4))/(3/4*9+4)*100</f>
        <v>27.906976744186046</v>
      </c>
      <c r="L7" s="9" t="s">
        <v>32</v>
      </c>
    </row>
    <row r="8" spans="1:12">
      <c r="A8" s="9" t="s">
        <v>46</v>
      </c>
      <c r="B8" s="9">
        <v>0.69</v>
      </c>
      <c r="C8" s="21" t="s">
        <v>25</v>
      </c>
      <c r="D8" s="9" t="s">
        <v>11</v>
      </c>
      <c r="E8" s="11" t="s">
        <v>11</v>
      </c>
      <c r="F8" s="11" t="s">
        <v>11</v>
      </c>
      <c r="G8" s="9">
        <v>1.26</v>
      </c>
      <c r="H8" s="9">
        <v>5</v>
      </c>
      <c r="I8" s="9">
        <v>0.83</v>
      </c>
      <c r="J8" s="11">
        <f>(11-H8)/11*100</f>
        <v>54.54545454545454</v>
      </c>
      <c r="K8" s="11">
        <f xml:space="preserve"> ((3/4*9+4)-(3/4*H8+4))/(3/4*9+4)*100</f>
        <v>27.906976744186046</v>
      </c>
      <c r="L8" s="9" t="s">
        <v>13</v>
      </c>
    </row>
  </sheetData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8"/>
  <sheetViews>
    <sheetView topLeftCell="H1" zoomScale="85" zoomScaleNormal="85" workbookViewId="0">
      <selection activeCell="J14" sqref="J14"/>
    </sheetView>
  </sheetViews>
  <sheetFormatPr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8" customFormat="1" ht="46.5" customHeight="1">
      <c r="A1" s="6" t="s">
        <v>0</v>
      </c>
      <c r="B1" s="6" t="s">
        <v>18</v>
      </c>
      <c r="C1" s="6" t="s">
        <v>19</v>
      </c>
      <c r="D1" s="6" t="s">
        <v>20</v>
      </c>
      <c r="E1" s="6" t="s">
        <v>4</v>
      </c>
      <c r="F1" s="6" t="s">
        <v>6</v>
      </c>
      <c r="G1" s="6" t="s">
        <v>21</v>
      </c>
      <c r="H1" s="6" t="s">
        <v>22</v>
      </c>
      <c r="I1" s="6" t="s">
        <v>23</v>
      </c>
      <c r="J1" s="7" t="s">
        <v>4</v>
      </c>
      <c r="K1" s="7" t="s">
        <v>7</v>
      </c>
      <c r="L1" s="7" t="s">
        <v>5</v>
      </c>
    </row>
    <row r="2" spans="1:12">
      <c r="A2" s="9" t="s">
        <v>15</v>
      </c>
      <c r="B2" s="9">
        <v>0.71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2.46</v>
      </c>
      <c r="H2" s="11">
        <v>5</v>
      </c>
      <c r="I2" s="11">
        <v>0.99</v>
      </c>
      <c r="J2" s="11">
        <f>6/11*100</f>
        <v>54.54545454545454</v>
      </c>
      <c r="K2" s="11">
        <v>27.5</v>
      </c>
      <c r="L2" s="9" t="s">
        <v>13</v>
      </c>
    </row>
    <row r="3" spans="1:12">
      <c r="A3" s="9" t="s">
        <v>24</v>
      </c>
      <c r="B3" s="9">
        <v>0.69</v>
      </c>
      <c r="C3" s="9" t="s">
        <v>11</v>
      </c>
      <c r="D3" s="9" t="s">
        <v>11</v>
      </c>
      <c r="E3" s="9" t="s">
        <v>11</v>
      </c>
      <c r="F3" s="9" t="s">
        <v>11</v>
      </c>
      <c r="G3" s="9">
        <v>1.22</v>
      </c>
      <c r="H3" s="9">
        <v>7</v>
      </c>
      <c r="I3" s="9">
        <v>1</v>
      </c>
      <c r="J3" s="9">
        <v>36.36</v>
      </c>
      <c r="K3" s="9">
        <v>13.95</v>
      </c>
      <c r="L3" s="9"/>
    </row>
    <row r="4" spans="1:12">
      <c r="A4" s="9" t="s">
        <v>31</v>
      </c>
      <c r="B4" s="9">
        <v>0.75</v>
      </c>
      <c r="C4" s="9" t="s">
        <v>11</v>
      </c>
      <c r="D4" s="9" t="s">
        <v>11</v>
      </c>
      <c r="E4" s="9" t="s">
        <v>11</v>
      </c>
      <c r="F4" s="9" t="s">
        <v>11</v>
      </c>
      <c r="G4" s="9">
        <v>1.29</v>
      </c>
      <c r="H4" s="9">
        <v>6</v>
      </c>
      <c r="I4" s="9">
        <v>0.98</v>
      </c>
      <c r="J4" s="13">
        <f>(11-6)/11</f>
        <v>0.45454545454545453</v>
      </c>
      <c r="K4" s="14">
        <v>0.20930000000000001</v>
      </c>
      <c r="L4" s="9" t="s">
        <v>32</v>
      </c>
    </row>
    <row r="5" spans="1:12">
      <c r="A5" s="9" t="s">
        <v>35</v>
      </c>
      <c r="B5" s="9">
        <v>0.7</v>
      </c>
      <c r="C5" s="9" t="s">
        <v>11</v>
      </c>
      <c r="D5" s="9" t="s">
        <v>11</v>
      </c>
      <c r="E5" s="9" t="s">
        <v>11</v>
      </c>
      <c r="F5" s="9" t="s">
        <v>11</v>
      </c>
      <c r="G5" s="9">
        <v>1.24</v>
      </c>
      <c r="H5" s="9">
        <v>6.5</v>
      </c>
      <c r="I5" s="9">
        <v>1</v>
      </c>
      <c r="J5" s="15">
        <v>0.40909090909090912</v>
      </c>
      <c r="K5" s="15">
        <v>0.1744186046511628</v>
      </c>
      <c r="L5" s="9" t="s">
        <v>32</v>
      </c>
    </row>
    <row r="6" spans="1:12" s="9" customFormat="1">
      <c r="A6" s="9" t="s">
        <v>42</v>
      </c>
      <c r="B6" s="17">
        <v>0.65180000000000005</v>
      </c>
      <c r="C6" s="9" t="s">
        <v>11</v>
      </c>
      <c r="D6" s="9" t="s">
        <v>11</v>
      </c>
      <c r="E6" s="9" t="s">
        <v>11</v>
      </c>
      <c r="F6" s="9" t="s">
        <v>11</v>
      </c>
      <c r="G6" s="17">
        <v>1.1875</v>
      </c>
      <c r="H6" s="9">
        <v>7</v>
      </c>
      <c r="I6" s="9">
        <v>0.99109999999999998</v>
      </c>
      <c r="J6" s="15">
        <f>(11-7)/11</f>
        <v>0.36363636363636365</v>
      </c>
      <c r="K6" s="15">
        <f>3/4*(9-7)/(3/4*9+4)</f>
        <v>0.13953488372093023</v>
      </c>
      <c r="L6" s="9" t="s">
        <v>32</v>
      </c>
    </row>
    <row r="7" spans="1:12" s="9" customFormat="1">
      <c r="A7" s="9" t="s">
        <v>45</v>
      </c>
      <c r="B7" s="9">
        <v>0.69</v>
      </c>
      <c r="C7" s="21" t="s">
        <v>25</v>
      </c>
      <c r="D7" s="9" t="s">
        <v>11</v>
      </c>
      <c r="E7" s="11" t="s">
        <v>11</v>
      </c>
      <c r="F7" s="11" t="s">
        <v>11</v>
      </c>
      <c r="G7" s="9">
        <v>1.22</v>
      </c>
      <c r="H7" s="21">
        <v>7</v>
      </c>
      <c r="I7" s="9">
        <v>0.99</v>
      </c>
      <c r="J7" s="11">
        <f t="shared" ref="J7" si="0">(11-H7)/11*100</f>
        <v>36.363636363636367</v>
      </c>
      <c r="K7" s="11">
        <f t="shared" ref="K7" si="1" xml:space="preserve"> ((3/4*9+4)-(3/4*H7+4))/(3/4*9+4)*100</f>
        <v>13.953488372093023</v>
      </c>
      <c r="L7" s="9" t="s">
        <v>32</v>
      </c>
    </row>
    <row r="8" spans="1:12">
      <c r="A8" s="9" t="s">
        <v>46</v>
      </c>
      <c r="B8" s="9">
        <v>0.69</v>
      </c>
      <c r="C8" s="21" t="s">
        <v>25</v>
      </c>
      <c r="D8" s="9" t="s">
        <v>11</v>
      </c>
      <c r="E8" s="11" t="s">
        <v>11</v>
      </c>
      <c r="F8" s="11" t="s">
        <v>11</v>
      </c>
      <c r="G8" s="9">
        <v>1.22</v>
      </c>
      <c r="H8" s="9">
        <v>7</v>
      </c>
      <c r="I8" s="9">
        <v>0.99</v>
      </c>
      <c r="J8" s="11">
        <f t="shared" ref="J8" si="2">(11-H8)/11*100</f>
        <v>36.363636363636367</v>
      </c>
      <c r="K8" s="11">
        <f t="shared" ref="K8" si="3" xml:space="preserve"> ((3/4*9+4)-(3/4*H8+4))/(3/4*9+4)*100</f>
        <v>13.953488372093023</v>
      </c>
      <c r="L8" s="9" t="s">
        <v>13</v>
      </c>
    </row>
  </sheetData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8"/>
  <sheetViews>
    <sheetView topLeftCell="H1" zoomScale="85" zoomScaleNormal="85" workbookViewId="0">
      <selection activeCell="H20" sqref="H20"/>
    </sheetView>
  </sheetViews>
  <sheetFormatPr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8" customFormat="1" ht="46.5" customHeight="1">
      <c r="A1" s="6" t="s">
        <v>0</v>
      </c>
      <c r="B1" s="6" t="s">
        <v>18</v>
      </c>
      <c r="C1" s="6" t="s">
        <v>19</v>
      </c>
      <c r="D1" s="6" t="s">
        <v>20</v>
      </c>
      <c r="E1" s="6" t="s">
        <v>4</v>
      </c>
      <c r="F1" s="6" t="s">
        <v>6</v>
      </c>
      <c r="G1" s="6" t="s">
        <v>21</v>
      </c>
      <c r="H1" s="6" t="s">
        <v>22</v>
      </c>
      <c r="I1" s="6" t="s">
        <v>23</v>
      </c>
      <c r="J1" s="7" t="s">
        <v>4</v>
      </c>
      <c r="K1" s="7" t="s">
        <v>7</v>
      </c>
      <c r="L1" s="7" t="s">
        <v>5</v>
      </c>
    </row>
    <row r="2" spans="1:12">
      <c r="A2" s="9" t="s">
        <v>15</v>
      </c>
      <c r="B2" s="9">
        <v>0.83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1.6</v>
      </c>
      <c r="H2" s="11">
        <v>3</v>
      </c>
      <c r="I2" s="11">
        <v>0.94</v>
      </c>
      <c r="J2" s="11">
        <f>8/11*100</f>
        <v>72.727272727272734</v>
      </c>
      <c r="K2" s="11">
        <f>(46+35)/2</f>
        <v>40.5</v>
      </c>
      <c r="L2" s="9" t="s">
        <v>13</v>
      </c>
    </row>
    <row r="3" spans="1:12">
      <c r="A3" s="9" t="s">
        <v>24</v>
      </c>
      <c r="B3" s="9">
        <v>0.81</v>
      </c>
      <c r="C3" s="9" t="s">
        <v>11</v>
      </c>
      <c r="D3" s="9" t="s">
        <v>11</v>
      </c>
      <c r="E3" s="9" t="s">
        <v>11</v>
      </c>
      <c r="F3" s="9" t="s">
        <v>11</v>
      </c>
      <c r="G3" s="9">
        <v>1.42</v>
      </c>
      <c r="H3" s="9">
        <v>3</v>
      </c>
      <c r="I3" s="9">
        <v>0.9</v>
      </c>
      <c r="J3" s="9">
        <v>72.73</v>
      </c>
      <c r="K3" s="9">
        <v>41.86</v>
      </c>
      <c r="L3" s="9"/>
    </row>
    <row r="4" spans="1:12">
      <c r="A4" s="9" t="s">
        <v>31</v>
      </c>
      <c r="B4" s="9">
        <v>0.88</v>
      </c>
      <c r="C4" s="9" t="s">
        <v>11</v>
      </c>
      <c r="D4" s="9" t="s">
        <v>11</v>
      </c>
      <c r="E4" s="9" t="s">
        <v>11</v>
      </c>
      <c r="F4" s="9" t="s">
        <v>11</v>
      </c>
      <c r="G4" s="9">
        <v>1.48</v>
      </c>
      <c r="H4" s="9">
        <v>3</v>
      </c>
      <c r="I4" s="9">
        <v>0.91</v>
      </c>
      <c r="J4" s="13">
        <f>(11-3)/11</f>
        <v>0.72727272727272729</v>
      </c>
      <c r="K4" s="14">
        <v>0.41860000000000003</v>
      </c>
      <c r="L4" s="9" t="s">
        <v>13</v>
      </c>
    </row>
    <row r="5" spans="1:12">
      <c r="A5" s="9" t="s">
        <v>35</v>
      </c>
      <c r="B5" s="9">
        <v>0.83</v>
      </c>
      <c r="C5" s="9" t="s">
        <v>11</v>
      </c>
      <c r="D5" s="9" t="s">
        <v>11</v>
      </c>
      <c r="E5" s="9" t="s">
        <v>11</v>
      </c>
      <c r="F5" s="9" t="s">
        <v>11</v>
      </c>
      <c r="G5" s="9">
        <v>1.43</v>
      </c>
      <c r="H5" s="9">
        <v>3</v>
      </c>
      <c r="I5" s="9">
        <v>0.91</v>
      </c>
      <c r="J5" s="15">
        <v>0.72727272727272729</v>
      </c>
      <c r="K5" s="15">
        <v>0.41860465116279072</v>
      </c>
      <c r="L5" s="9" t="s">
        <v>36</v>
      </c>
    </row>
    <row r="6" spans="1:12" s="9" customFormat="1">
      <c r="A6" s="9" t="s">
        <v>42</v>
      </c>
      <c r="B6" s="17">
        <v>0.8125</v>
      </c>
      <c r="C6" s="9" t="s">
        <v>11</v>
      </c>
      <c r="D6" s="9" t="s">
        <v>11</v>
      </c>
      <c r="E6" s="9" t="s">
        <v>11</v>
      </c>
      <c r="F6" s="9" t="s">
        <v>11</v>
      </c>
      <c r="G6" s="17">
        <v>1.4196</v>
      </c>
      <c r="H6" s="9">
        <v>3</v>
      </c>
      <c r="I6" s="9">
        <v>0.83040000000000003</v>
      </c>
      <c r="J6" s="15">
        <v>0.72727272727272729</v>
      </c>
      <c r="K6" s="15">
        <v>0.41860465116279072</v>
      </c>
      <c r="L6" s="9" t="s">
        <v>36</v>
      </c>
    </row>
    <row r="7" spans="1:12" s="9" customFormat="1">
      <c r="A7" s="9" t="s">
        <v>45</v>
      </c>
      <c r="B7" s="9">
        <v>0.81</v>
      </c>
      <c r="C7" s="21" t="s">
        <v>25</v>
      </c>
      <c r="D7" s="9" t="s">
        <v>11</v>
      </c>
      <c r="E7" s="11" t="s">
        <v>11</v>
      </c>
      <c r="F7" s="11" t="s">
        <v>11</v>
      </c>
      <c r="G7" s="9">
        <v>1.42</v>
      </c>
      <c r="H7" s="21">
        <v>3</v>
      </c>
      <c r="I7" s="9">
        <v>0.9</v>
      </c>
      <c r="J7" s="11">
        <f t="shared" ref="J7" si="0">(11-H7)/11*100</f>
        <v>72.727272727272734</v>
      </c>
      <c r="K7" s="11">
        <f t="shared" ref="K7" si="1" xml:space="preserve"> ((3/4*9+4)-(3/4*H7+4))/(3/4*9+4)*100</f>
        <v>41.860465116279073</v>
      </c>
      <c r="L7" s="9" t="s">
        <v>32</v>
      </c>
    </row>
    <row r="8" spans="1:12">
      <c r="A8" s="9" t="s">
        <v>46</v>
      </c>
      <c r="B8" s="9">
        <v>0.81</v>
      </c>
      <c r="C8" s="21" t="s">
        <v>25</v>
      </c>
      <c r="D8" s="9" t="s">
        <v>11</v>
      </c>
      <c r="E8" s="11" t="s">
        <v>11</v>
      </c>
      <c r="F8" s="11" t="s">
        <v>11</v>
      </c>
      <c r="G8" s="9">
        <v>1.31</v>
      </c>
      <c r="H8" s="9">
        <v>3</v>
      </c>
      <c r="I8" s="9">
        <v>0.96</v>
      </c>
      <c r="J8" s="11">
        <f t="shared" ref="J8" si="2">(11-H8)/11*100</f>
        <v>72.727272727272734</v>
      </c>
      <c r="K8" s="11">
        <f t="shared" ref="K8" si="3" xml:space="preserve"> ((3/4*9+4)-(3/4*H8+4))/(3/4*9+4)*100</f>
        <v>41.860465116279073</v>
      </c>
      <c r="L8" s="9" t="s">
        <v>13</v>
      </c>
    </row>
  </sheetData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8"/>
  <sheetViews>
    <sheetView topLeftCell="H1" zoomScale="85" zoomScaleNormal="85" workbookViewId="0">
      <selection activeCell="K12" sqref="K12"/>
    </sheetView>
  </sheetViews>
  <sheetFormatPr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8" customFormat="1" ht="46.5" customHeight="1">
      <c r="A1" s="6" t="s">
        <v>0</v>
      </c>
      <c r="B1" s="6" t="s">
        <v>18</v>
      </c>
      <c r="C1" s="6" t="s">
        <v>19</v>
      </c>
      <c r="D1" s="6" t="s">
        <v>20</v>
      </c>
      <c r="E1" s="6" t="s">
        <v>4</v>
      </c>
      <c r="F1" s="6" t="s">
        <v>6</v>
      </c>
      <c r="G1" s="6" t="s">
        <v>21</v>
      </c>
      <c r="H1" s="6" t="s">
        <v>22</v>
      </c>
      <c r="I1" s="6" t="s">
        <v>23</v>
      </c>
      <c r="J1" s="7" t="s">
        <v>4</v>
      </c>
      <c r="K1" s="7" t="s">
        <v>7</v>
      </c>
      <c r="L1" s="7" t="s">
        <v>5</v>
      </c>
    </row>
    <row r="2" spans="1:12">
      <c r="A2" s="9" t="s">
        <v>15</v>
      </c>
      <c r="B2" s="9">
        <v>0.83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1.58</v>
      </c>
      <c r="H2" s="11">
        <v>3</v>
      </c>
      <c r="I2" s="11">
        <v>0.9</v>
      </c>
      <c r="J2" s="11">
        <f>8/11*100</f>
        <v>72.727272727272734</v>
      </c>
      <c r="K2" s="11">
        <f>(46+35)/2</f>
        <v>40.5</v>
      </c>
      <c r="L2" s="9" t="s">
        <v>13</v>
      </c>
    </row>
    <row r="3" spans="1:12">
      <c r="A3" s="9" t="s">
        <v>24</v>
      </c>
      <c r="B3" s="9">
        <v>0.81</v>
      </c>
      <c r="C3" s="9" t="s">
        <v>11</v>
      </c>
      <c r="D3" s="9" t="s">
        <v>11</v>
      </c>
      <c r="E3" s="9" t="s">
        <v>11</v>
      </c>
      <c r="F3" s="9" t="s">
        <v>11</v>
      </c>
      <c r="G3" s="9">
        <v>1.38</v>
      </c>
      <c r="H3" s="9">
        <v>4</v>
      </c>
      <c r="I3" s="9">
        <v>0.93</v>
      </c>
      <c r="J3" s="9">
        <v>63.64</v>
      </c>
      <c r="K3" s="9">
        <v>34.880000000000003</v>
      </c>
      <c r="L3" s="9"/>
    </row>
    <row r="4" spans="1:12">
      <c r="A4" s="9" t="s">
        <v>31</v>
      </c>
      <c r="B4" s="9">
        <v>0.88</v>
      </c>
      <c r="C4" s="9" t="s">
        <v>11</v>
      </c>
      <c r="D4" s="9" t="s">
        <v>11</v>
      </c>
      <c r="E4" s="9" t="s">
        <v>11</v>
      </c>
      <c r="F4" s="9" t="s">
        <v>11</v>
      </c>
      <c r="G4" s="9">
        <v>1.45</v>
      </c>
      <c r="H4" s="9">
        <v>4</v>
      </c>
      <c r="I4" s="9">
        <v>0.95</v>
      </c>
      <c r="J4" s="13">
        <f>(11-4)/11</f>
        <v>0.63636363636363635</v>
      </c>
      <c r="K4" s="14">
        <v>0.3488</v>
      </c>
      <c r="L4" s="9" t="s">
        <v>32</v>
      </c>
    </row>
    <row r="5" spans="1:12">
      <c r="A5" s="9" t="s">
        <v>35</v>
      </c>
      <c r="B5" s="9">
        <v>0.83</v>
      </c>
      <c r="C5" s="9" t="s">
        <v>11</v>
      </c>
      <c r="D5" s="9" t="s">
        <v>11</v>
      </c>
      <c r="E5" s="9" t="s">
        <v>11</v>
      </c>
      <c r="F5" s="9" t="s">
        <v>11</v>
      </c>
      <c r="G5" s="9">
        <v>1.4</v>
      </c>
      <c r="H5" s="9">
        <v>4</v>
      </c>
      <c r="I5" s="9">
        <v>0.94</v>
      </c>
      <c r="J5" s="15">
        <v>0.63636363636363635</v>
      </c>
      <c r="K5" s="15">
        <v>0.34883720930232559</v>
      </c>
      <c r="L5" s="9" t="s">
        <v>32</v>
      </c>
    </row>
    <row r="6" spans="1:12" s="9" customFormat="1">
      <c r="A6" s="9" t="s">
        <v>42</v>
      </c>
      <c r="B6" s="17">
        <v>0.8125</v>
      </c>
      <c r="C6" s="9" t="s">
        <v>11</v>
      </c>
      <c r="D6" s="9" t="s">
        <v>11</v>
      </c>
      <c r="E6" s="9" t="s">
        <v>11</v>
      </c>
      <c r="F6" s="9" t="s">
        <v>11</v>
      </c>
      <c r="G6" s="17">
        <v>1.3838999999999999</v>
      </c>
      <c r="H6" s="9">
        <v>4</v>
      </c>
      <c r="I6" s="9">
        <v>0.89290000000000003</v>
      </c>
      <c r="J6" s="15">
        <v>0.63636363636363635</v>
      </c>
      <c r="K6" s="15">
        <v>0.34883720930232559</v>
      </c>
      <c r="L6" s="9" t="s">
        <v>32</v>
      </c>
    </row>
    <row r="7" spans="1:12" s="9" customFormat="1">
      <c r="A7" s="9" t="s">
        <v>45</v>
      </c>
      <c r="B7" s="9">
        <v>0.81</v>
      </c>
      <c r="C7" s="21" t="s">
        <v>25</v>
      </c>
      <c r="D7" s="9" t="s">
        <v>11</v>
      </c>
      <c r="E7" s="11" t="s">
        <v>11</v>
      </c>
      <c r="F7" s="11" t="s">
        <v>11</v>
      </c>
      <c r="G7" s="9">
        <v>1.38</v>
      </c>
      <c r="H7" s="21">
        <v>4</v>
      </c>
      <c r="I7" s="9">
        <v>0.93</v>
      </c>
      <c r="J7" s="11">
        <f t="shared" ref="J7" si="0">(11-H7)/11*100</f>
        <v>63.636363636363633</v>
      </c>
      <c r="K7" s="11">
        <f t="shared" ref="K7" si="1" xml:space="preserve"> ((3/4*9+4)-(3/4*H7+4))/(3/4*9+4)*100</f>
        <v>34.883720930232556</v>
      </c>
      <c r="L7" s="9" t="s">
        <v>32</v>
      </c>
    </row>
    <row r="8" spans="1:12">
      <c r="A8" s="9" t="s">
        <v>46</v>
      </c>
      <c r="B8" s="9">
        <v>0.81</v>
      </c>
      <c r="C8" s="21" t="s">
        <v>25</v>
      </c>
      <c r="D8" s="9" t="s">
        <v>11</v>
      </c>
      <c r="E8" s="11" t="s">
        <v>11</v>
      </c>
      <c r="F8" s="11" t="s">
        <v>11</v>
      </c>
      <c r="G8" s="9">
        <v>1.31</v>
      </c>
      <c r="H8" s="9">
        <v>4</v>
      </c>
      <c r="I8" s="9">
        <v>0.93</v>
      </c>
      <c r="J8" s="11">
        <f t="shared" ref="J8" si="2">(11-H8)/11*100</f>
        <v>63.636363636363633</v>
      </c>
      <c r="K8" s="11">
        <f t="shared" ref="K8" si="3" xml:space="preserve"> ((3/4*9+4)-(3/4*H8+4))/(3/4*9+4)*100</f>
        <v>34.883720930232556</v>
      </c>
      <c r="L8" s="9" t="s">
        <v>13</v>
      </c>
    </row>
  </sheetData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4"/>
  <sheetViews>
    <sheetView workbookViewId="0">
      <selection activeCell="A9" sqref="A9"/>
    </sheetView>
  </sheetViews>
  <sheetFormatPr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8" customFormat="1" ht="46.5" customHeight="1">
      <c r="A1" s="6" t="s">
        <v>0</v>
      </c>
      <c r="B1" s="6" t="s">
        <v>18</v>
      </c>
      <c r="C1" s="6" t="s">
        <v>19</v>
      </c>
      <c r="D1" s="6" t="s">
        <v>20</v>
      </c>
      <c r="E1" s="6" t="s">
        <v>4</v>
      </c>
      <c r="F1" s="6" t="s">
        <v>6</v>
      </c>
      <c r="G1" s="6" t="s">
        <v>21</v>
      </c>
      <c r="H1" s="6" t="s">
        <v>22</v>
      </c>
      <c r="I1" s="6" t="s">
        <v>23</v>
      </c>
      <c r="J1" s="7" t="s">
        <v>4</v>
      </c>
      <c r="K1" s="7" t="s">
        <v>7</v>
      </c>
      <c r="L1" s="7" t="s">
        <v>5</v>
      </c>
    </row>
    <row r="2" spans="1:12">
      <c r="A2" s="9" t="s">
        <v>24</v>
      </c>
      <c r="B2" s="9">
        <v>0.79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1.42</v>
      </c>
      <c r="H2" s="9">
        <v>16</v>
      </c>
      <c r="I2" s="9">
        <v>0.99</v>
      </c>
      <c r="J2" s="9">
        <v>55.56</v>
      </c>
      <c r="K2" s="9">
        <v>13.04</v>
      </c>
      <c r="L2" s="9"/>
    </row>
    <row r="3" spans="1:12" s="9" customFormat="1">
      <c r="A3" s="9" t="s">
        <v>45</v>
      </c>
      <c r="B3" s="9">
        <v>0.88</v>
      </c>
      <c r="C3" s="21" t="s">
        <v>25</v>
      </c>
      <c r="D3" s="9" t="s">
        <v>11</v>
      </c>
      <c r="E3" s="11" t="s">
        <v>11</v>
      </c>
      <c r="F3" s="11" t="s">
        <v>11</v>
      </c>
      <c r="G3" s="9">
        <v>1.53</v>
      </c>
      <c r="H3" s="9">
        <v>15</v>
      </c>
      <c r="I3" s="9">
        <v>0.99</v>
      </c>
      <c r="J3" s="11">
        <f>(36-H3)/36*100</f>
        <v>58.333333333333336</v>
      </c>
      <c r="K3" s="11">
        <f xml:space="preserve"> ((3/4*20+8)-(3/4*H3+8))/(3/4*20+8)*100</f>
        <v>16.304347826086957</v>
      </c>
      <c r="L3" s="9" t="s">
        <v>32</v>
      </c>
    </row>
    <row r="4" spans="1:12">
      <c r="A4" s="9" t="s">
        <v>46</v>
      </c>
      <c r="B4" s="9">
        <v>0.79</v>
      </c>
      <c r="C4" s="21" t="s">
        <v>25</v>
      </c>
      <c r="D4" s="9" t="s">
        <v>11</v>
      </c>
      <c r="E4" s="11" t="s">
        <v>11</v>
      </c>
      <c r="F4" s="11" t="s">
        <v>11</v>
      </c>
      <c r="G4" s="9">
        <v>1.45</v>
      </c>
      <c r="H4" s="9">
        <v>15</v>
      </c>
      <c r="I4" s="9">
        <v>0.97</v>
      </c>
      <c r="J4" s="11">
        <f>(36-H4)/36*100</f>
        <v>58.333333333333336</v>
      </c>
      <c r="K4" s="11">
        <f xml:space="preserve"> ((3/4*20+8)-(3/4*H4+8))/(3/4*20+8)*100</f>
        <v>16.304347826086957</v>
      </c>
      <c r="L4" s="9" t="s">
        <v>13</v>
      </c>
    </row>
  </sheetData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5"/>
  <sheetViews>
    <sheetView workbookViewId="0">
      <selection activeCell="K10" sqref="K10"/>
    </sheetView>
  </sheetViews>
  <sheetFormatPr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8" customFormat="1" ht="46.5" customHeight="1">
      <c r="A1" s="6" t="s">
        <v>0</v>
      </c>
      <c r="B1" s="6" t="s">
        <v>18</v>
      </c>
      <c r="C1" s="6" t="s">
        <v>19</v>
      </c>
      <c r="D1" s="6" t="s">
        <v>20</v>
      </c>
      <c r="E1" s="6" t="s">
        <v>4</v>
      </c>
      <c r="F1" s="6" t="s">
        <v>6</v>
      </c>
      <c r="G1" s="6" t="s">
        <v>21</v>
      </c>
      <c r="H1" s="6" t="s">
        <v>22</v>
      </c>
      <c r="I1" s="6" t="s">
        <v>23</v>
      </c>
      <c r="J1" s="7" t="s">
        <v>4</v>
      </c>
      <c r="K1" s="7" t="s">
        <v>7</v>
      </c>
      <c r="L1" s="7" t="s">
        <v>5</v>
      </c>
    </row>
    <row r="2" spans="1:12">
      <c r="A2" s="9" t="s">
        <v>24</v>
      </c>
      <c r="B2" s="9">
        <v>0.78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1.4</v>
      </c>
      <c r="H2" s="9">
        <v>16</v>
      </c>
      <c r="I2" s="9">
        <v>0.97</v>
      </c>
      <c r="J2" s="9">
        <v>55.56</v>
      </c>
      <c r="K2" s="9">
        <v>13.04</v>
      </c>
      <c r="L2" s="9"/>
    </row>
    <row r="3" spans="1:12" s="9" customFormat="1">
      <c r="A3" s="9" t="s">
        <v>42</v>
      </c>
      <c r="B3" s="17">
        <v>0.77680000000000005</v>
      </c>
      <c r="C3" s="9" t="s">
        <v>11</v>
      </c>
      <c r="D3" s="9" t="s">
        <v>11</v>
      </c>
      <c r="E3" s="9" t="s">
        <v>11</v>
      </c>
      <c r="F3" s="9" t="s">
        <v>11</v>
      </c>
      <c r="G3" s="17">
        <v>1.4017999999999999</v>
      </c>
      <c r="H3" s="9">
        <v>16</v>
      </c>
      <c r="I3" s="9">
        <v>0.99</v>
      </c>
      <c r="J3" s="14">
        <f>(36-16)/36</f>
        <v>0.55555555555555558</v>
      </c>
      <c r="K3" s="13">
        <f>3/4*(20-16)/(3/4*20+8)</f>
        <v>0.13043478260869565</v>
      </c>
      <c r="L3" s="9" t="s">
        <v>32</v>
      </c>
    </row>
    <row r="4" spans="1:12" s="9" customFormat="1">
      <c r="A4" s="9" t="s">
        <v>45</v>
      </c>
      <c r="B4" s="9">
        <v>0.79</v>
      </c>
      <c r="C4" s="21" t="s">
        <v>25</v>
      </c>
      <c r="D4" s="9" t="s">
        <v>11</v>
      </c>
      <c r="E4" s="11" t="s">
        <v>11</v>
      </c>
      <c r="F4" s="11" t="s">
        <v>11</v>
      </c>
      <c r="G4" s="9">
        <v>1.44</v>
      </c>
      <c r="H4" s="9">
        <v>15</v>
      </c>
      <c r="I4" s="9">
        <v>0.99</v>
      </c>
      <c r="J4" s="11">
        <f t="shared" ref="J4" si="0">(36-H4)/36*100</f>
        <v>58.333333333333336</v>
      </c>
      <c r="K4" s="11">
        <f t="shared" ref="K4" si="1" xml:space="preserve"> ((3/4*20+8)-(3/4*H4+8))/(3/4*20+8)*100</f>
        <v>16.304347826086957</v>
      </c>
      <c r="L4" s="9" t="s">
        <v>32</v>
      </c>
    </row>
    <row r="5" spans="1:12">
      <c r="A5" s="9" t="s">
        <v>46</v>
      </c>
      <c r="B5" s="9">
        <v>0.78</v>
      </c>
      <c r="C5" s="21" t="s">
        <v>25</v>
      </c>
      <c r="D5" s="9" t="s">
        <v>11</v>
      </c>
      <c r="E5" s="11" t="s">
        <v>11</v>
      </c>
      <c r="F5" s="11" t="s">
        <v>11</v>
      </c>
      <c r="G5" s="9">
        <v>1.43</v>
      </c>
      <c r="H5" s="9">
        <v>16</v>
      </c>
      <c r="I5" s="9">
        <v>0.99</v>
      </c>
      <c r="J5" s="11">
        <f t="shared" ref="J5" si="2">(36-H5)/36*100</f>
        <v>55.555555555555557</v>
      </c>
      <c r="K5" s="11">
        <f t="shared" ref="K5" si="3" xml:space="preserve"> ((3/4*20+8)-(3/4*H5+8))/(3/4*20+8)*100</f>
        <v>13.043478260869565</v>
      </c>
      <c r="L5" s="9" t="s">
        <v>13</v>
      </c>
    </row>
  </sheetData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4"/>
  <sheetViews>
    <sheetView topLeftCell="I1" workbookViewId="0">
      <selection activeCell="L4" sqref="L4"/>
    </sheetView>
  </sheetViews>
  <sheetFormatPr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8" customFormat="1" ht="46.5" customHeight="1">
      <c r="A1" s="6" t="s">
        <v>0</v>
      </c>
      <c r="B1" s="6" t="s">
        <v>18</v>
      </c>
      <c r="C1" s="6" t="s">
        <v>19</v>
      </c>
      <c r="D1" s="6" t="s">
        <v>20</v>
      </c>
      <c r="E1" s="6" t="s">
        <v>4</v>
      </c>
      <c r="F1" s="6" t="s">
        <v>6</v>
      </c>
      <c r="G1" s="6" t="s">
        <v>21</v>
      </c>
      <c r="H1" s="6" t="s">
        <v>22</v>
      </c>
      <c r="I1" s="6" t="s">
        <v>23</v>
      </c>
      <c r="J1" s="7" t="s">
        <v>4</v>
      </c>
      <c r="K1" s="7" t="s">
        <v>7</v>
      </c>
      <c r="L1" s="7" t="s">
        <v>5</v>
      </c>
    </row>
    <row r="2" spans="1:12">
      <c r="A2" s="9" t="s">
        <v>24</v>
      </c>
      <c r="B2" s="9">
        <v>0.81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1.44</v>
      </c>
      <c r="H2" s="9">
        <v>15</v>
      </c>
      <c r="I2" s="9">
        <v>1</v>
      </c>
      <c r="J2" s="9">
        <v>58.33</v>
      </c>
      <c r="K2" s="9">
        <v>16.3</v>
      </c>
      <c r="L2" s="9"/>
    </row>
    <row r="3" spans="1:12" s="9" customFormat="1">
      <c r="A3" s="9" t="s">
        <v>45</v>
      </c>
      <c r="B3" s="9">
        <v>0.9</v>
      </c>
      <c r="C3" s="21" t="s">
        <v>25</v>
      </c>
      <c r="D3" s="9" t="s">
        <v>11</v>
      </c>
      <c r="E3" s="11" t="s">
        <v>11</v>
      </c>
      <c r="F3" s="11" t="s">
        <v>11</v>
      </c>
      <c r="G3" s="9">
        <v>1.54</v>
      </c>
      <c r="H3" s="9">
        <v>13</v>
      </c>
      <c r="I3" s="9">
        <v>1</v>
      </c>
      <c r="J3" s="11">
        <f t="shared" ref="J3" si="0">(36-H3)/36*100</f>
        <v>63.888888888888886</v>
      </c>
      <c r="K3" s="11">
        <f t="shared" ref="K3" si="1" xml:space="preserve"> ((3/4*20+8)-(3/4*H3+8))/(3/4*20+8)*100</f>
        <v>22.826086956521738</v>
      </c>
      <c r="L3" s="9" t="s">
        <v>32</v>
      </c>
    </row>
    <row r="4" spans="1:12">
      <c r="A4" s="9" t="s">
        <v>46</v>
      </c>
      <c r="B4" s="9">
        <v>0.81</v>
      </c>
      <c r="C4" s="21" t="s">
        <v>25</v>
      </c>
      <c r="D4" s="9" t="s">
        <v>11</v>
      </c>
      <c r="E4" s="11" t="s">
        <v>11</v>
      </c>
      <c r="F4" s="11" t="s">
        <v>11</v>
      </c>
      <c r="G4" s="9">
        <v>1.46</v>
      </c>
      <c r="H4" s="9">
        <v>13</v>
      </c>
      <c r="I4" s="9">
        <v>0.98</v>
      </c>
      <c r="J4" s="11">
        <f t="shared" ref="J4" si="2">(36-H4)/36*100</f>
        <v>63.888888888888886</v>
      </c>
      <c r="K4" s="11">
        <f t="shared" ref="K4" si="3" xml:space="preserve"> ((3/4*20+8)-(3/4*H4+8))/(3/4*20+8)*100</f>
        <v>22.826086956521738</v>
      </c>
      <c r="L4" s="9" t="s">
        <v>13</v>
      </c>
    </row>
  </sheetData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L5"/>
  <sheetViews>
    <sheetView zoomScale="85" zoomScaleNormal="85" workbookViewId="0">
      <selection activeCell="L5" sqref="L5"/>
    </sheetView>
  </sheetViews>
  <sheetFormatPr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8" customFormat="1" ht="46.5" customHeight="1">
      <c r="A1" s="6" t="s">
        <v>0</v>
      </c>
      <c r="B1" s="6" t="s">
        <v>18</v>
      </c>
      <c r="C1" s="6" t="s">
        <v>19</v>
      </c>
      <c r="D1" s="6" t="s">
        <v>20</v>
      </c>
      <c r="E1" s="6" t="s">
        <v>4</v>
      </c>
      <c r="F1" s="6" t="s">
        <v>6</v>
      </c>
      <c r="G1" s="6" t="s">
        <v>21</v>
      </c>
      <c r="H1" s="6" t="s">
        <v>22</v>
      </c>
      <c r="I1" s="6" t="s">
        <v>23</v>
      </c>
      <c r="J1" s="7" t="s">
        <v>4</v>
      </c>
      <c r="K1" s="7" t="s">
        <v>7</v>
      </c>
      <c r="L1" s="7" t="s">
        <v>5</v>
      </c>
    </row>
    <row r="2" spans="1:12">
      <c r="A2" s="9" t="s">
        <v>24</v>
      </c>
      <c r="B2" s="9">
        <v>0.79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1.42</v>
      </c>
      <c r="H2" s="9">
        <v>15</v>
      </c>
      <c r="I2" s="9">
        <v>0.98</v>
      </c>
      <c r="J2" s="9">
        <v>58.33</v>
      </c>
      <c r="K2" s="9">
        <v>16.3</v>
      </c>
    </row>
    <row r="3" spans="1:12" s="9" customFormat="1">
      <c r="A3" s="9" t="s">
        <v>42</v>
      </c>
      <c r="B3" s="17">
        <v>0.79459999999999997</v>
      </c>
      <c r="C3" s="9" t="s">
        <v>11</v>
      </c>
      <c r="D3" s="9" t="s">
        <v>11</v>
      </c>
      <c r="E3" s="9" t="s">
        <v>11</v>
      </c>
      <c r="F3" s="9" t="s">
        <v>11</v>
      </c>
      <c r="G3" s="17">
        <v>1.4196</v>
      </c>
      <c r="H3" s="9">
        <v>14</v>
      </c>
      <c r="I3" s="9">
        <v>0.99</v>
      </c>
      <c r="J3" s="14">
        <f>(36-14)/36</f>
        <v>0.61111111111111116</v>
      </c>
      <c r="K3" s="14">
        <f>3/4*(20-14)/(3/4*20+8)</f>
        <v>0.19565217391304349</v>
      </c>
      <c r="L3" s="9" t="s">
        <v>32</v>
      </c>
    </row>
    <row r="4" spans="1:12" s="9" customFormat="1">
      <c r="A4" s="9" t="s">
        <v>45</v>
      </c>
      <c r="B4" s="9">
        <v>0.9</v>
      </c>
      <c r="C4" s="21" t="s">
        <v>25</v>
      </c>
      <c r="D4" s="9" t="s">
        <v>11</v>
      </c>
      <c r="E4" s="11" t="s">
        <v>11</v>
      </c>
      <c r="F4" s="11" t="s">
        <v>11</v>
      </c>
      <c r="G4" s="9">
        <v>1.54</v>
      </c>
      <c r="H4" s="9">
        <v>13</v>
      </c>
      <c r="I4" s="9">
        <v>1</v>
      </c>
      <c r="J4" s="11">
        <f t="shared" ref="J4" si="0">(36-H4)/36*100</f>
        <v>63.888888888888886</v>
      </c>
      <c r="K4" s="11">
        <f t="shared" ref="K4" si="1" xml:space="preserve"> ((3/4*20+8)-(3/4*H4+8))/(3/4*20+8)*100</f>
        <v>22.826086956521738</v>
      </c>
      <c r="L4" s="9" t="s">
        <v>32</v>
      </c>
    </row>
    <row r="5" spans="1:12">
      <c r="A5" s="9" t="s">
        <v>46</v>
      </c>
      <c r="B5" s="9">
        <v>0.81</v>
      </c>
      <c r="C5" s="21" t="s">
        <v>25</v>
      </c>
      <c r="D5" s="9" t="s">
        <v>11</v>
      </c>
      <c r="E5" s="11" t="s">
        <v>11</v>
      </c>
      <c r="F5" s="11" t="s">
        <v>11</v>
      </c>
      <c r="G5" s="9">
        <v>1.46</v>
      </c>
      <c r="H5" s="9">
        <v>15</v>
      </c>
      <c r="I5" s="9">
        <v>1</v>
      </c>
      <c r="J5" s="11">
        <f t="shared" ref="J5" si="2">(36-H5)/36*100</f>
        <v>58.333333333333336</v>
      </c>
      <c r="K5" s="11">
        <f t="shared" ref="K5" si="3" xml:space="preserve"> ((3/4*20+8)-(3/4*H5+8))/(3/4*20+8)*100</f>
        <v>16.304347826086957</v>
      </c>
      <c r="L5" s="9" t="s">
        <v>13</v>
      </c>
    </row>
  </sheetData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L4"/>
  <sheetViews>
    <sheetView topLeftCell="F1" workbookViewId="0">
      <selection activeCell="L4" sqref="L4"/>
    </sheetView>
  </sheetViews>
  <sheetFormatPr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8" customFormat="1" ht="46.5" customHeight="1">
      <c r="A1" s="6" t="s">
        <v>0</v>
      </c>
      <c r="B1" s="6" t="s">
        <v>18</v>
      </c>
      <c r="C1" s="6" t="s">
        <v>19</v>
      </c>
      <c r="D1" s="6" t="s">
        <v>20</v>
      </c>
      <c r="E1" s="6" t="s">
        <v>4</v>
      </c>
      <c r="F1" s="6" t="s">
        <v>6</v>
      </c>
      <c r="G1" s="6" t="s">
        <v>21</v>
      </c>
      <c r="H1" s="6" t="s">
        <v>22</v>
      </c>
      <c r="I1" s="6" t="s">
        <v>23</v>
      </c>
      <c r="J1" s="7" t="s">
        <v>4</v>
      </c>
      <c r="K1" s="7" t="s">
        <v>7</v>
      </c>
      <c r="L1" s="7" t="s">
        <v>5</v>
      </c>
    </row>
    <row r="2" spans="1:12">
      <c r="A2" s="9" t="s">
        <v>24</v>
      </c>
      <c r="B2" s="9">
        <v>0.88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1.63</v>
      </c>
      <c r="H2" s="9">
        <v>13</v>
      </c>
      <c r="I2" s="9">
        <v>0.96</v>
      </c>
      <c r="J2" s="9">
        <v>63.89</v>
      </c>
      <c r="K2" s="9">
        <v>22.83</v>
      </c>
    </row>
    <row r="3" spans="1:12" s="9" customFormat="1">
      <c r="A3" s="9" t="s">
        <v>45</v>
      </c>
      <c r="B3" s="9">
        <v>0.95</v>
      </c>
      <c r="C3" s="21" t="s">
        <v>25</v>
      </c>
      <c r="D3" s="9" t="s">
        <v>11</v>
      </c>
      <c r="E3" s="11" t="s">
        <v>11</v>
      </c>
      <c r="F3" s="11" t="s">
        <v>11</v>
      </c>
      <c r="G3" s="9">
        <v>1.7</v>
      </c>
      <c r="H3" s="9">
        <v>9</v>
      </c>
      <c r="I3" s="9">
        <v>0.92</v>
      </c>
      <c r="J3" s="11">
        <f t="shared" ref="J3" si="0">(36-H3)/36*100</f>
        <v>75</v>
      </c>
      <c r="K3" s="11">
        <f t="shared" ref="K3" si="1" xml:space="preserve"> ((3/4*20+8)-(3/4*H3+8))/(3/4*20+8)*100</f>
        <v>35.869565217391305</v>
      </c>
      <c r="L3" s="9" t="s">
        <v>32</v>
      </c>
    </row>
    <row r="4" spans="1:12">
      <c r="A4" s="9" t="s">
        <v>46</v>
      </c>
      <c r="B4" s="9">
        <v>0.93</v>
      </c>
      <c r="C4" s="21" t="s">
        <v>25</v>
      </c>
      <c r="D4" s="9" t="s">
        <v>11</v>
      </c>
      <c r="E4" s="11" t="s">
        <v>11</v>
      </c>
      <c r="F4" s="11" t="s">
        <v>11</v>
      </c>
      <c r="G4" s="9">
        <v>1.68</v>
      </c>
      <c r="H4" s="9">
        <v>10</v>
      </c>
      <c r="I4" s="9">
        <v>0.92</v>
      </c>
      <c r="J4" s="11">
        <f t="shared" ref="J4" si="2">(36-H4)/36*100</f>
        <v>72.222222222222214</v>
      </c>
      <c r="K4" s="11">
        <f t="shared" ref="K4" si="3" xml:space="preserve"> ((3/4*20+8)-(3/4*H4+8))/(3/4*20+8)*100</f>
        <v>32.608695652173914</v>
      </c>
      <c r="L4" s="9" t="s">
        <v>13</v>
      </c>
    </row>
  </sheetData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L5"/>
  <sheetViews>
    <sheetView topLeftCell="I1" zoomScale="85" zoomScaleNormal="85" workbookViewId="0">
      <selection activeCell="L5" sqref="L5"/>
    </sheetView>
  </sheetViews>
  <sheetFormatPr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8" customFormat="1" ht="46.5" customHeight="1">
      <c r="A1" s="6" t="s">
        <v>0</v>
      </c>
      <c r="B1" s="6" t="s">
        <v>18</v>
      </c>
      <c r="C1" s="6" t="s">
        <v>19</v>
      </c>
      <c r="D1" s="6" t="s">
        <v>20</v>
      </c>
      <c r="E1" s="6" t="s">
        <v>4</v>
      </c>
      <c r="F1" s="6" t="s">
        <v>6</v>
      </c>
      <c r="G1" s="6" t="s">
        <v>21</v>
      </c>
      <c r="H1" s="6" t="s">
        <v>22</v>
      </c>
      <c r="I1" s="6" t="s">
        <v>23</v>
      </c>
      <c r="J1" s="7" t="s">
        <v>4</v>
      </c>
      <c r="K1" s="7" t="s">
        <v>7</v>
      </c>
      <c r="L1" s="7" t="s">
        <v>5</v>
      </c>
    </row>
    <row r="2" spans="1:12">
      <c r="A2" s="9" t="s">
        <v>24</v>
      </c>
      <c r="B2" s="9">
        <v>0.87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1.62</v>
      </c>
      <c r="H2" s="9">
        <v>14</v>
      </c>
      <c r="I2" s="9">
        <v>0.99</v>
      </c>
      <c r="J2" s="9">
        <v>61.11</v>
      </c>
      <c r="K2" s="9">
        <v>19.57</v>
      </c>
    </row>
    <row r="3" spans="1:12" s="9" customFormat="1">
      <c r="A3" s="9" t="s">
        <v>42</v>
      </c>
      <c r="B3" s="17">
        <v>0.91959999999999997</v>
      </c>
      <c r="C3" s="9" t="s">
        <v>11</v>
      </c>
      <c r="D3" s="9" t="s">
        <v>11</v>
      </c>
      <c r="E3" s="9" t="s">
        <v>11</v>
      </c>
      <c r="F3" s="9" t="s">
        <v>11</v>
      </c>
      <c r="G3" s="17">
        <v>1.6696</v>
      </c>
      <c r="H3" s="9">
        <v>11</v>
      </c>
      <c r="I3" s="9">
        <v>0.87949999999999995</v>
      </c>
      <c r="J3" s="14">
        <f>(36-11)/36</f>
        <v>0.69444444444444442</v>
      </c>
      <c r="K3" s="14">
        <f>3/4*(20-11)/(3/4*20+8)</f>
        <v>0.29347826086956524</v>
      </c>
      <c r="L3" s="9" t="s">
        <v>32</v>
      </c>
    </row>
    <row r="4" spans="1:12" s="9" customFormat="1">
      <c r="A4" s="9" t="s">
        <v>45</v>
      </c>
      <c r="B4" s="9">
        <v>0.95</v>
      </c>
      <c r="C4" s="21" t="s">
        <v>25</v>
      </c>
      <c r="D4" s="9" t="s">
        <v>11</v>
      </c>
      <c r="E4" s="11" t="s">
        <v>11</v>
      </c>
      <c r="F4" s="11" t="s">
        <v>11</v>
      </c>
      <c r="G4" s="9">
        <v>1.7</v>
      </c>
      <c r="H4" s="9">
        <v>9</v>
      </c>
      <c r="I4" s="9">
        <v>0.92</v>
      </c>
      <c r="J4" s="11">
        <f t="shared" ref="J4" si="0">(36-H4)/36*100</f>
        <v>75</v>
      </c>
      <c r="K4" s="11">
        <f t="shared" ref="K4" si="1" xml:space="preserve"> ((3/4*20+8)-(3/4*H4+8))/(3/4*20+8)*100</f>
        <v>35.869565217391305</v>
      </c>
      <c r="L4" s="9" t="s">
        <v>32</v>
      </c>
    </row>
    <row r="5" spans="1:12">
      <c r="A5" s="9" t="s">
        <v>46</v>
      </c>
      <c r="B5" s="9">
        <v>0.91</v>
      </c>
      <c r="C5" s="21" t="s">
        <v>25</v>
      </c>
      <c r="D5" s="9" t="s">
        <v>11</v>
      </c>
      <c r="E5" s="11" t="s">
        <v>11</v>
      </c>
      <c r="F5" s="11" t="s">
        <v>11</v>
      </c>
      <c r="G5" s="9">
        <v>1.66</v>
      </c>
      <c r="H5" s="9">
        <v>12</v>
      </c>
      <c r="I5" s="9">
        <v>0.93</v>
      </c>
      <c r="J5" s="11">
        <f t="shared" ref="J5" si="2">(36-H5)/36*100</f>
        <v>66.666666666666657</v>
      </c>
      <c r="K5" s="11">
        <f t="shared" ref="K5" si="3" xml:space="preserve"> ((3/4*20+8)-(3/4*H5+8))/(3/4*20+8)*100</f>
        <v>26.086956521739129</v>
      </c>
      <c r="L5" s="9" t="s">
        <v>13</v>
      </c>
    </row>
  </sheetData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Version Control</vt:lpstr>
      <vt:lpstr>UL Scenario 1</vt:lpstr>
      <vt:lpstr>UL Scenario 2</vt:lpstr>
      <vt:lpstr>UL Scenario 3</vt:lpstr>
      <vt:lpstr>UL Scenario 4</vt:lpstr>
      <vt:lpstr>UL Scenario 5</vt:lpstr>
      <vt:lpstr>UL Scenario 6</vt:lpstr>
      <vt:lpstr>UL Scenario 7</vt:lpstr>
      <vt:lpstr>UL Scenario 8</vt:lpstr>
      <vt:lpstr>UL Scenario 9</vt:lpstr>
      <vt:lpstr>UL Scenario 10</vt:lpstr>
      <vt:lpstr>UL Scenario 11</vt:lpstr>
      <vt:lpstr>UL Scenario 12</vt:lpstr>
      <vt:lpstr>UL Scenario 13</vt:lpstr>
      <vt:lpstr>UL Scenario 14</vt:lpstr>
      <vt:lpstr>UL Scenario 15</vt:lpstr>
      <vt:lpstr>UL Scenario 16</vt:lpstr>
      <vt:lpstr>UL Scenario 17</vt:lpstr>
      <vt:lpstr>UL Scenario 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Qualcomm User</dc:creator>
  <cp:lastModifiedBy>Ali Fakoorian</cp:lastModifiedBy>
  <dcterms:created xsi:type="dcterms:W3CDTF">2019-02-18T06:05:45Z</dcterms:created>
  <dcterms:modified xsi:type="dcterms:W3CDTF">2019-02-22T02:47:18Z</dcterms:modified>
</cp:coreProperties>
</file>