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1. Job\2. 3GPP\3. RAN1\TSGR1_96\email_discussion\"/>
    </mc:Choice>
  </mc:AlternateContent>
  <bookViews>
    <workbookView xWindow="0" yWindow="0" windowWidth="23280" windowHeight="10365"/>
  </bookViews>
  <sheets>
    <sheet name="Version Control" sheetId="21" r:id="rId1"/>
    <sheet name="UL Scenario 1" sheetId="1" r:id="rId2"/>
    <sheet name="UL Scenario 2" sheetId="3" r:id="rId3"/>
    <sheet name="UL Scenario 3" sheetId="4" r:id="rId4"/>
    <sheet name="UL Scenario 4" sheetId="5" r:id="rId5"/>
    <sheet name="UL Scenario 5" sheetId="6" r:id="rId6"/>
    <sheet name="UL Scenario 6" sheetId="7" r:id="rId7"/>
    <sheet name="UL Scenario 7" sheetId="8" r:id="rId8"/>
    <sheet name="UL Scenario 8" sheetId="9" r:id="rId9"/>
    <sheet name="UL Scenario 9" sheetId="10" r:id="rId10"/>
    <sheet name="UL Scenario 10" sheetId="11" r:id="rId11"/>
    <sheet name="UL Scenario 11" sheetId="12" r:id="rId12"/>
    <sheet name="UL Scenario 12" sheetId="13" r:id="rId13"/>
    <sheet name="UL Scenario 13" sheetId="14" r:id="rId14"/>
    <sheet name="UL Scenario 14" sheetId="15" r:id="rId15"/>
    <sheet name="UL Scenario 15" sheetId="16" r:id="rId16"/>
    <sheet name="UL Scenario 16" sheetId="17" r:id="rId17"/>
    <sheet name="UL Scenario 17" sheetId="18" r:id="rId18"/>
    <sheet name="UL Scenario 18" sheetId="19" r:id="rId19"/>
    <sheet name="UL scenario 19" sheetId="24" r:id="rId20"/>
    <sheet name="UL scenario 20" sheetId="25" r:id="rId21"/>
  </sheets>
  <calcPr calcId="162913"/>
</workbook>
</file>

<file path=xl/calcChain.xml><?xml version="1.0" encoding="utf-8"?>
<calcChain xmlns="http://schemas.openxmlformats.org/spreadsheetml/2006/main">
  <c r="K5" i="19" l="1"/>
  <c r="J5" i="19"/>
  <c r="K4" i="19"/>
  <c r="J4" i="19"/>
  <c r="K4" i="18"/>
  <c r="J4" i="18"/>
  <c r="J5" i="17"/>
  <c r="J4" i="17"/>
  <c r="K4" i="16"/>
  <c r="J4" i="16"/>
  <c r="J5" i="15"/>
  <c r="J4" i="15"/>
  <c r="J4" i="14"/>
  <c r="K9" i="13"/>
  <c r="J9" i="13"/>
  <c r="K8" i="13"/>
  <c r="J8" i="13"/>
  <c r="J7" i="13"/>
  <c r="J4" i="13"/>
  <c r="J2" i="13"/>
  <c r="K9" i="12"/>
  <c r="J9" i="12"/>
  <c r="K8" i="12"/>
  <c r="J8" i="12"/>
  <c r="J7" i="12"/>
  <c r="J4" i="12"/>
  <c r="J2" i="12"/>
  <c r="J9" i="11"/>
  <c r="J7" i="11"/>
  <c r="J4" i="11"/>
  <c r="J9" i="10"/>
  <c r="K8" i="10"/>
  <c r="J8" i="10"/>
  <c r="J7" i="10"/>
  <c r="J4" i="10"/>
  <c r="K9" i="5"/>
  <c r="J9" i="5"/>
  <c r="K8" i="5"/>
  <c r="J8" i="5"/>
  <c r="J4" i="5"/>
  <c r="J2" i="5"/>
  <c r="K9" i="4"/>
  <c r="J9" i="4"/>
  <c r="K8" i="4"/>
  <c r="J8" i="4"/>
  <c r="J4" i="4"/>
  <c r="J2" i="4"/>
  <c r="J9" i="3"/>
  <c r="J8" i="3"/>
  <c r="J2" i="3"/>
  <c r="K9" i="1"/>
  <c r="J9" i="1"/>
  <c r="K8" i="1"/>
  <c r="J8" i="1"/>
  <c r="J2" i="1"/>
</calcChain>
</file>

<file path=xl/sharedStrings.xml><?xml version="1.0" encoding="utf-8"?>
<sst xmlns="http://schemas.openxmlformats.org/spreadsheetml/2006/main" count="1367" uniqueCount="87">
  <si>
    <t>Date</t>
  </si>
  <si>
    <t>Version</t>
  </si>
  <si>
    <t>Company</t>
  </si>
  <si>
    <t>v00</t>
  </si>
  <si>
    <t>v01</t>
  </si>
  <si>
    <t>HW/HiSi Added Scen 1-12</t>
  </si>
  <si>
    <t>v02</t>
  </si>
  <si>
    <t>Sharp Scen 1-18</t>
  </si>
  <si>
    <t>v03</t>
  </si>
  <si>
    <t>Sony Scen 1-12</t>
  </si>
  <si>
    <t>v04</t>
  </si>
  <si>
    <t>CATT Scen 1-18</t>
  </si>
  <si>
    <t>v05</t>
  </si>
  <si>
    <t>LGE Scen 1-12</t>
  </si>
  <si>
    <t>v06</t>
  </si>
  <si>
    <t>HW/HiSi Update according to new template on Scen1-12</t>
  </si>
  <si>
    <t>v07</t>
  </si>
  <si>
    <t>Nokia/NSB Scen 1-12,14,16,18</t>
  </si>
  <si>
    <t>v08</t>
  </si>
  <si>
    <t>Ericsson Scen 1-18</t>
  </si>
  <si>
    <t>v09</t>
  </si>
  <si>
    <t>Mediatek Scen 1-12</t>
  </si>
  <si>
    <t>v10</t>
  </si>
  <si>
    <t>vivo Scen 2, 8,  19(new), 20(new)</t>
  </si>
  <si>
    <t>v11</t>
  </si>
  <si>
    <t>QC Scen 1-6</t>
  </si>
  <si>
    <t>v12</t>
  </si>
  <si>
    <t>ZTE Scen 2/4/6/8/10/12/14/16</t>
  </si>
  <si>
    <t>latency for 1tx under Rel. 15 N1/N2 &amp;1ms? (in ms)</t>
  </si>
  <si>
    <t>If more than 1ms, Rel. 16 N2 to complete 1tx in 1ms?</t>
  </si>
  <si>
    <t>If Rel. 16 N2 added, latency for 1tx? (in ms)</t>
  </si>
  <si>
    <t>Reduction in UE's N2 (%)</t>
  </si>
  <si>
    <t>Reduction in gNB's proc. Time (%) (N1+X)</t>
  </si>
  <si>
    <t>latency for 2tx under Rel. 15 N1/N2 &amp;1ms? (in ms)</t>
  </si>
  <si>
    <t>If more than 1ms, Rel. 16 N2 to complete 2tx in 1ms?</t>
  </si>
  <si>
    <t>If Rel. 16 N2 added, latency  for 2tx? (in ms)</t>
  </si>
  <si>
    <t>Reduction in gNB's proc. Time (%) (3/4*N1+X)</t>
  </si>
  <si>
    <t>Supporting Cap3 for UL?</t>
  </si>
  <si>
    <t>Hw/HiSi</t>
  </si>
  <si>
    <t>n.a.</t>
  </si>
  <si>
    <t>No</t>
  </si>
  <si>
    <t>Sharp</t>
  </si>
  <si>
    <t>Sony</t>
  </si>
  <si>
    <t>Yes</t>
  </si>
  <si>
    <t>CATT</t>
  </si>
  <si>
    <t>　n.a.</t>
  </si>
  <si>
    <t>LGE</t>
  </si>
  <si>
    <t>Nokia/NSB</t>
  </si>
  <si>
    <t>Ericsson</t>
  </si>
  <si>
    <t>Mediatek</t>
  </si>
  <si>
    <t>QC</t>
  </si>
  <si>
    <t>not valid, because (N2=N1) &gt; 4.5</t>
  </si>
  <si>
    <t>0 (N1=4.5)</t>
  </si>
  <si>
    <t>vivo</t>
  </si>
  <si>
    <t>0 (N2=N1=5)</t>
  </si>
  <si>
    <t>ZTE</t>
  </si>
  <si>
    <t>HW/HiSi</t>
  </si>
  <si>
    <t>not possible</t>
  </si>
  <si>
    <t>no</t>
  </si>
  <si>
    <t>na</t>
  </si>
  <si>
    <t>0 (N1=20)</t>
  </si>
  <si>
    <t>not valid, because (N2=N1) &gt; 20</t>
  </si>
  <si>
    <t>SCS</t>
  </si>
  <si>
    <t># PDCCH MOs</t>
  </si>
  <si>
    <t>PUSCH Duration</t>
  </si>
  <si>
    <t>Scenario 2</t>
  </si>
  <si>
    <t>Scenario 19</t>
  </si>
  <si>
    <t>Note: UL scenario 19 is the same as UL scenario 2 except the following</t>
  </si>
  <si>
    <t>Assumptions differences comparted to UL scenario 2</t>
  </si>
  <si>
    <t>parameter</t>
  </si>
  <si>
    <t>PDCCH configuration</t>
  </si>
  <si>
    <t>7 PDCCH monitoring occasions per slot and 1 symbol PDCCH duration</t>
  </si>
  <si>
    <t>14 PDCCH monitoring occasions per slot and 1 symbol PDCCH duration</t>
  </si>
  <si>
    <t xml:space="preserve">PUSCH configuration </t>
  </si>
  <si>
    <t xml:space="preserve">grant free PUSCH with 2 OS duration and 2 symbol periodicity </t>
  </si>
  <si>
    <t xml:space="preserve">grant free PUSCH with 1 OS duration and 1 symbol periodicity </t>
  </si>
  <si>
    <t>Scenario 8</t>
  </si>
  <si>
    <t>Scenario 20</t>
  </si>
  <si>
    <t>Note: UL scenario 20 is the same as UL scenario 8 except the following</t>
  </si>
  <si>
    <t>Assumptions differences comparted to UL scenario 8</t>
  </si>
  <si>
    <r>
      <t>v</t>
    </r>
    <r>
      <rPr>
        <b/>
        <sz val="10"/>
        <rFont val="맑은 고딕"/>
        <family val="3"/>
        <charset val="129"/>
        <scheme val="minor"/>
      </rPr>
      <t>13</t>
    </r>
    <phoneticPr fontId="10" type="noConversion"/>
  </si>
  <si>
    <r>
      <t>S</t>
    </r>
    <r>
      <rPr>
        <b/>
        <sz val="10"/>
        <rFont val="맑은 고딕"/>
        <family val="3"/>
        <charset val="129"/>
        <scheme val="minor"/>
      </rPr>
      <t>amsung Scen 1-12</t>
    </r>
    <phoneticPr fontId="10" type="noConversion"/>
  </si>
  <si>
    <r>
      <t>S</t>
    </r>
    <r>
      <rPr>
        <sz val="11"/>
        <color theme="1"/>
        <rFont val="맑은 고딕"/>
        <family val="3"/>
        <charset val="129"/>
        <scheme val="minor"/>
      </rPr>
      <t>amsung</t>
    </r>
    <phoneticPr fontId="10" type="noConversion"/>
  </si>
  <si>
    <t>NO</t>
    <phoneticPr fontId="13" type="noConversion"/>
  </si>
  <si>
    <t>NO</t>
    <phoneticPr fontId="13" type="noConversion"/>
  </si>
  <si>
    <t>Impossible</t>
    <phoneticPr fontId="13" type="noConversion"/>
  </si>
  <si>
    <t>NO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</si>
</sst>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0_);[Red]\(0.00\)"/>
  </numFmts>
  <fonts count="14" x14ac:knownFonts="1">
    <font>
      <sz val="11"/>
      <color theme="1"/>
      <name val="맑은 고딕"/>
      <charset val="134"/>
      <scheme val="minor"/>
    </font>
    <font>
      <b/>
      <sz val="12"/>
      <name val="맑은 고딕"/>
      <charset val="134"/>
      <scheme val="minor"/>
    </font>
    <font>
      <b/>
      <sz val="11"/>
      <color theme="1"/>
      <name val="맑은 고딕"/>
      <charset val="134"/>
      <scheme val="minor"/>
    </font>
    <font>
      <b/>
      <sz val="10"/>
      <color theme="1"/>
      <name val="Times New Roman"/>
      <family val="1"/>
    </font>
    <font>
      <sz val="11"/>
      <color rgb="FF000000"/>
      <name val="맑은 고딕"/>
      <charset val="134"/>
      <scheme val="minor"/>
    </font>
    <font>
      <sz val="11"/>
      <color rgb="FFFF0000"/>
      <name val="맑은 고딕"/>
      <charset val="134"/>
      <scheme val="minor"/>
    </font>
    <font>
      <b/>
      <sz val="10"/>
      <name val="맑은 고딕"/>
      <charset val="134"/>
      <scheme val="minor"/>
    </font>
    <font>
      <b/>
      <sz val="11"/>
      <name val="맑은 고딕"/>
      <charset val="134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/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0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ont="1" applyFill="1" applyAlignment="1">
      <alignment horizontal="center"/>
    </xf>
    <xf numFmtId="9" fontId="0" fillId="0" borderId="0" xfId="0" applyNumberFormat="1" applyAlignment="1">
      <alignment horizontal="center"/>
    </xf>
    <xf numFmtId="2" fontId="5" fillId="0" borderId="0" xfId="0" applyNumberFormat="1" applyFont="1" applyAlignment="1">
      <alignment horizontal="center" wrapText="1"/>
    </xf>
    <xf numFmtId="10" fontId="0" fillId="0" borderId="0" xfId="0" applyNumberFormat="1" applyFont="1" applyFill="1" applyAlignment="1">
      <alignment horizontal="center"/>
    </xf>
    <xf numFmtId="9" fontId="0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center" vertical="center" wrapText="1"/>
    </xf>
    <xf numFmtId="176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10" fontId="0" fillId="0" borderId="0" xfId="1" applyNumberFormat="1" applyFont="1" applyAlignment="1">
      <alignment horizontal="center" vertic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2" fillId="0" borderId="1" xfId="0" applyFont="1" applyBorder="1"/>
    <xf numFmtId="0" fontId="11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177" fontId="0" fillId="0" borderId="0" xfId="0" applyNumberFormat="1" applyAlignment="1">
      <alignment horizontal="center"/>
    </xf>
    <xf numFmtId="0" fontId="2" fillId="0" borderId="0" xfId="0" applyFont="1" applyAlignment="1">
      <alignment horizontal="left" wrapText="1"/>
    </xf>
  </cellXfs>
  <cellStyles count="2">
    <cellStyle name="백분율" xfId="1" builtinId="5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C18" sqref="C18"/>
    </sheetView>
  </sheetViews>
  <sheetFormatPr defaultColWidth="9" defaultRowHeight="16.5" x14ac:dyDescent="0.3"/>
  <cols>
    <col min="1" max="1" width="19.25" customWidth="1"/>
    <col min="2" max="2" width="21.875" customWidth="1"/>
    <col min="3" max="3" width="26.125" customWidth="1"/>
  </cols>
  <sheetData>
    <row r="1" spans="1:3" x14ac:dyDescent="0.3">
      <c r="A1" s="29" t="s">
        <v>0</v>
      </c>
      <c r="B1" s="30" t="s">
        <v>1</v>
      </c>
      <c r="C1" s="30" t="s">
        <v>2</v>
      </c>
    </row>
    <row r="2" spans="1:3" x14ac:dyDescent="0.3">
      <c r="A2" s="31"/>
      <c r="B2" s="32" t="s">
        <v>3</v>
      </c>
      <c r="C2" s="32"/>
    </row>
    <row r="3" spans="1:3" x14ac:dyDescent="0.3">
      <c r="A3" s="31">
        <v>43515</v>
      </c>
      <c r="B3" s="32" t="s">
        <v>4</v>
      </c>
      <c r="C3" s="32" t="s">
        <v>5</v>
      </c>
    </row>
    <row r="4" spans="1:3" x14ac:dyDescent="0.3">
      <c r="A4" s="31">
        <v>43516</v>
      </c>
      <c r="B4" s="32" t="s">
        <v>6</v>
      </c>
      <c r="C4" s="32" t="s">
        <v>7</v>
      </c>
    </row>
    <row r="5" spans="1:3" x14ac:dyDescent="0.3">
      <c r="A5" s="31">
        <v>43516</v>
      </c>
      <c r="B5" s="33" t="s">
        <v>8</v>
      </c>
      <c r="C5" s="33" t="s">
        <v>9</v>
      </c>
    </row>
    <row r="6" spans="1:3" x14ac:dyDescent="0.3">
      <c r="A6" s="34">
        <v>43517</v>
      </c>
      <c r="B6" s="34" t="s">
        <v>10</v>
      </c>
      <c r="C6" s="34" t="s">
        <v>11</v>
      </c>
    </row>
    <row r="7" spans="1:3" x14ac:dyDescent="0.3">
      <c r="A7" s="31">
        <v>43517</v>
      </c>
      <c r="B7" s="32" t="s">
        <v>12</v>
      </c>
      <c r="C7" s="32" t="s">
        <v>13</v>
      </c>
    </row>
    <row r="8" spans="1:3" ht="27.75" x14ac:dyDescent="0.3">
      <c r="A8" s="31">
        <v>43517</v>
      </c>
      <c r="B8" s="32" t="s">
        <v>14</v>
      </c>
      <c r="C8" s="35" t="s">
        <v>15</v>
      </c>
    </row>
    <row r="9" spans="1:3" x14ac:dyDescent="0.3">
      <c r="A9" s="31">
        <v>43517</v>
      </c>
      <c r="B9" s="32" t="s">
        <v>16</v>
      </c>
      <c r="C9" s="36" t="s">
        <v>17</v>
      </c>
    </row>
    <row r="10" spans="1:3" x14ac:dyDescent="0.3">
      <c r="A10" s="31">
        <v>43517</v>
      </c>
      <c r="B10" s="32" t="s">
        <v>18</v>
      </c>
      <c r="C10" s="32" t="s">
        <v>19</v>
      </c>
    </row>
    <row r="11" spans="1:3" x14ac:dyDescent="0.3">
      <c r="A11" s="31">
        <v>43517</v>
      </c>
      <c r="B11" s="32" t="s">
        <v>20</v>
      </c>
      <c r="C11" s="32" t="s">
        <v>21</v>
      </c>
    </row>
    <row r="12" spans="1:3" x14ac:dyDescent="0.3">
      <c r="A12" s="31">
        <v>43518</v>
      </c>
      <c r="B12" s="32" t="s">
        <v>22</v>
      </c>
      <c r="C12" s="32" t="s">
        <v>23</v>
      </c>
    </row>
    <row r="13" spans="1:3" x14ac:dyDescent="0.3">
      <c r="A13" s="31">
        <v>43518</v>
      </c>
      <c r="B13" s="32" t="s">
        <v>24</v>
      </c>
      <c r="C13" s="32" t="s">
        <v>25</v>
      </c>
    </row>
    <row r="14" spans="1:3" x14ac:dyDescent="0.3">
      <c r="A14" s="31">
        <v>43518</v>
      </c>
      <c r="B14" s="32" t="s">
        <v>26</v>
      </c>
      <c r="C14" s="32" t="s">
        <v>27</v>
      </c>
    </row>
    <row r="15" spans="1:3" x14ac:dyDescent="0.3">
      <c r="A15" s="31">
        <v>43518</v>
      </c>
      <c r="B15" s="37" t="s">
        <v>80</v>
      </c>
      <c r="C15" s="37" t="s">
        <v>81</v>
      </c>
    </row>
  </sheetData>
  <phoneticPr fontId="10" type="noConversion"/>
  <pageMargins left="0.69930555555555596" right="0.69930555555555596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="85" zoomScaleNormal="85" workbookViewId="0">
      <selection activeCell="B10" sqref="B10:L10"/>
    </sheetView>
  </sheetViews>
  <sheetFormatPr defaultColWidth="9"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1" customFormat="1" ht="46.5" customHeight="1" x14ac:dyDescent="0.3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 x14ac:dyDescent="0.3">
      <c r="A2" s="2" t="s">
        <v>56</v>
      </c>
      <c r="B2" s="2">
        <v>0.42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0.92</v>
      </c>
      <c r="H2" s="2" t="s">
        <v>39</v>
      </c>
      <c r="I2" s="2" t="s">
        <v>39</v>
      </c>
      <c r="J2" s="2" t="s">
        <v>39</v>
      </c>
      <c r="K2" s="2" t="s">
        <v>39</v>
      </c>
      <c r="L2" s="2" t="s">
        <v>58</v>
      </c>
    </row>
    <row r="3" spans="1:12" x14ac:dyDescent="0.3">
      <c r="A3" s="2" t="s">
        <v>41</v>
      </c>
      <c r="B3" s="2">
        <v>0.43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0.96</v>
      </c>
      <c r="H3" s="2" t="s">
        <v>39</v>
      </c>
      <c r="I3" s="2" t="s">
        <v>39</v>
      </c>
      <c r="J3" s="2" t="s">
        <v>39</v>
      </c>
      <c r="K3" s="2" t="s">
        <v>39</v>
      </c>
      <c r="L3" s="2" t="s">
        <v>58</v>
      </c>
    </row>
    <row r="4" spans="1:12" x14ac:dyDescent="0.3">
      <c r="A4" s="2" t="s">
        <v>42</v>
      </c>
      <c r="B4" s="2">
        <v>0.5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1.04</v>
      </c>
      <c r="H4" s="2">
        <v>8</v>
      </c>
      <c r="I4" s="2">
        <v>0.95</v>
      </c>
      <c r="J4" s="25">
        <f>(11-8)/11</f>
        <v>0.27272727272727271</v>
      </c>
      <c r="K4" s="15">
        <v>0.69769999999999999</v>
      </c>
      <c r="L4" s="2" t="s">
        <v>43</v>
      </c>
    </row>
    <row r="5" spans="1:12" x14ac:dyDescent="0.3">
      <c r="A5" s="2" t="s">
        <v>44</v>
      </c>
      <c r="B5" s="2">
        <v>0.43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0.96</v>
      </c>
      <c r="H5" s="2" t="s">
        <v>39</v>
      </c>
      <c r="I5" s="2" t="s">
        <v>39</v>
      </c>
      <c r="J5" s="2" t="s">
        <v>39</v>
      </c>
      <c r="K5" s="2" t="s">
        <v>39</v>
      </c>
    </row>
    <row r="6" spans="1:12" x14ac:dyDescent="0.3">
      <c r="A6" s="2" t="s">
        <v>46</v>
      </c>
      <c r="B6" s="2">
        <v>0.41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0.96</v>
      </c>
      <c r="H6" s="2" t="s">
        <v>39</v>
      </c>
      <c r="I6" s="2" t="s">
        <v>39</v>
      </c>
      <c r="J6" s="2" t="s">
        <v>39</v>
      </c>
      <c r="K6" s="2" t="s">
        <v>39</v>
      </c>
    </row>
    <row r="7" spans="1:12" s="2" customFormat="1" x14ac:dyDescent="0.3">
      <c r="A7" s="2" t="s">
        <v>47</v>
      </c>
      <c r="B7" s="14">
        <v>0.42859999999999998</v>
      </c>
      <c r="C7" s="2" t="s">
        <v>39</v>
      </c>
      <c r="D7" s="2" t="s">
        <v>39</v>
      </c>
      <c r="E7" s="2" t="s">
        <v>39</v>
      </c>
      <c r="F7" s="2" t="s">
        <v>39</v>
      </c>
      <c r="G7" s="14">
        <v>1</v>
      </c>
      <c r="H7" s="2">
        <v>10</v>
      </c>
      <c r="I7" s="2">
        <v>1</v>
      </c>
      <c r="J7" s="16">
        <f>(11-10)/11</f>
        <v>9.0909090909090912E-2</v>
      </c>
      <c r="K7" s="2" t="s">
        <v>39</v>
      </c>
      <c r="L7" s="2" t="s">
        <v>43</v>
      </c>
    </row>
    <row r="8" spans="1:12" x14ac:dyDescent="0.3">
      <c r="A8" s="2" t="s">
        <v>48</v>
      </c>
      <c r="B8" s="2">
        <v>0.46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1.04</v>
      </c>
      <c r="H8" s="24">
        <v>9</v>
      </c>
      <c r="I8" s="2">
        <v>0.98</v>
      </c>
      <c r="J8" s="17">
        <f t="shared" ref="J8" si="0">(11-H8)/11*100</f>
        <v>18.181818181818183</v>
      </c>
      <c r="K8" s="17">
        <f>((3/4*9+4)-(3/4*H8+4))/(3/4*9+4)*100</f>
        <v>0</v>
      </c>
      <c r="L8" s="2" t="s">
        <v>43</v>
      </c>
    </row>
    <row r="9" spans="1:12" x14ac:dyDescent="0.3">
      <c r="A9" s="2" t="s">
        <v>49</v>
      </c>
      <c r="B9" s="2">
        <v>0.53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1.03</v>
      </c>
      <c r="H9" s="2">
        <v>9.5</v>
      </c>
      <c r="I9" s="2">
        <v>1</v>
      </c>
      <c r="J9" s="17">
        <f t="shared" ref="J9" si="1">(11-H9)/11*100</f>
        <v>13.636363636363635</v>
      </c>
      <c r="K9" s="17" t="s">
        <v>59</v>
      </c>
      <c r="L9" s="2" t="s">
        <v>40</v>
      </c>
    </row>
    <row r="10" spans="1:12" x14ac:dyDescent="0.3">
      <c r="A10" s="38" t="s">
        <v>82</v>
      </c>
      <c r="B10" s="39">
        <v>0.43</v>
      </c>
      <c r="C10" s="2" t="s">
        <v>39</v>
      </c>
      <c r="D10" s="2" t="s">
        <v>39</v>
      </c>
      <c r="E10" s="2" t="s">
        <v>39</v>
      </c>
      <c r="F10" s="2" t="s">
        <v>39</v>
      </c>
      <c r="G10" s="39">
        <v>1</v>
      </c>
      <c r="H10" s="2" t="s">
        <v>39</v>
      </c>
      <c r="I10" s="2" t="s">
        <v>39</v>
      </c>
      <c r="J10" s="2" t="s">
        <v>39</v>
      </c>
      <c r="K10" s="2" t="s">
        <v>39</v>
      </c>
      <c r="L10" s="40" t="s">
        <v>83</v>
      </c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85" zoomScaleNormal="85" workbookViewId="0">
      <selection activeCell="B11" sqref="B11:L11"/>
    </sheetView>
  </sheetViews>
  <sheetFormatPr defaultColWidth="9"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1" customFormat="1" ht="46.5" customHeight="1" x14ac:dyDescent="0.3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 x14ac:dyDescent="0.3">
      <c r="A2" s="2" t="s">
        <v>56</v>
      </c>
      <c r="B2" s="2">
        <v>0.42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0.92</v>
      </c>
      <c r="H2" s="2" t="s">
        <v>39</v>
      </c>
      <c r="I2" s="2" t="s">
        <v>39</v>
      </c>
      <c r="J2" s="2" t="s">
        <v>39</v>
      </c>
      <c r="K2" s="2" t="s">
        <v>39</v>
      </c>
      <c r="L2" s="2" t="s">
        <v>58</v>
      </c>
    </row>
    <row r="3" spans="1:12" x14ac:dyDescent="0.3">
      <c r="A3" s="2" t="s">
        <v>41</v>
      </c>
      <c r="B3" s="2">
        <v>0.43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0.96</v>
      </c>
      <c r="H3" s="2" t="s">
        <v>39</v>
      </c>
      <c r="I3" s="2" t="s">
        <v>39</v>
      </c>
      <c r="J3" s="2" t="s">
        <v>39</v>
      </c>
      <c r="K3" s="2" t="s">
        <v>39</v>
      </c>
      <c r="L3" s="2" t="s">
        <v>58</v>
      </c>
    </row>
    <row r="4" spans="1:12" x14ac:dyDescent="0.3">
      <c r="A4" s="2" t="s">
        <v>42</v>
      </c>
      <c r="B4" s="2">
        <v>0.5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1.04</v>
      </c>
      <c r="H4" s="2">
        <v>8</v>
      </c>
      <c r="I4" s="2">
        <v>0.95</v>
      </c>
      <c r="J4" s="25">
        <f>(11-8)/11</f>
        <v>0.27272727272727271</v>
      </c>
      <c r="K4" s="15">
        <v>0.69769999999999999</v>
      </c>
      <c r="L4" s="2" t="s">
        <v>43</v>
      </c>
    </row>
    <row r="5" spans="1:12" x14ac:dyDescent="0.3">
      <c r="A5" s="2" t="s">
        <v>44</v>
      </c>
      <c r="B5" s="2">
        <v>0.43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0.96</v>
      </c>
      <c r="H5" s="2" t="s">
        <v>39</v>
      </c>
      <c r="I5" s="2" t="s">
        <v>39</v>
      </c>
      <c r="J5" s="2" t="s">
        <v>39</v>
      </c>
      <c r="K5" s="2" t="s">
        <v>39</v>
      </c>
    </row>
    <row r="6" spans="1:12" x14ac:dyDescent="0.3">
      <c r="A6" s="2" t="s">
        <v>46</v>
      </c>
      <c r="B6" s="2">
        <v>0.41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0.96</v>
      </c>
      <c r="H6" s="2" t="s">
        <v>39</v>
      </c>
      <c r="I6" s="2" t="s">
        <v>39</v>
      </c>
      <c r="J6" s="2" t="s">
        <v>39</v>
      </c>
      <c r="K6" s="2" t="s">
        <v>39</v>
      </c>
    </row>
    <row r="7" spans="1:12" s="2" customFormat="1" x14ac:dyDescent="0.3">
      <c r="A7" s="2" t="s">
        <v>47</v>
      </c>
      <c r="B7" s="14">
        <v>0.42859999999999998</v>
      </c>
      <c r="C7" s="2" t="s">
        <v>39</v>
      </c>
      <c r="D7" s="2" t="s">
        <v>39</v>
      </c>
      <c r="E7" s="2" t="s">
        <v>39</v>
      </c>
      <c r="F7" s="2" t="s">
        <v>39</v>
      </c>
      <c r="G7" s="14">
        <v>1</v>
      </c>
      <c r="H7" s="2">
        <v>10</v>
      </c>
      <c r="I7" s="2">
        <v>1</v>
      </c>
      <c r="J7" s="16">
        <f>(11-10)/11</f>
        <v>9.0909090909090912E-2</v>
      </c>
      <c r="K7" s="2" t="s">
        <v>39</v>
      </c>
      <c r="L7" s="2" t="s">
        <v>43</v>
      </c>
    </row>
    <row r="8" spans="1:12" x14ac:dyDescent="0.3">
      <c r="A8" s="2" t="s">
        <v>48</v>
      </c>
      <c r="B8" s="2">
        <v>0.46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1</v>
      </c>
      <c r="H8" s="2" t="s">
        <v>39</v>
      </c>
      <c r="I8" s="2" t="s">
        <v>39</v>
      </c>
      <c r="J8" s="2" t="s">
        <v>39</v>
      </c>
      <c r="K8" s="2" t="s">
        <v>39</v>
      </c>
      <c r="L8" s="2" t="s">
        <v>43</v>
      </c>
    </row>
    <row r="9" spans="1:12" x14ac:dyDescent="0.3">
      <c r="A9" s="2" t="s">
        <v>49</v>
      </c>
      <c r="B9" s="2">
        <v>0.53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1.03</v>
      </c>
      <c r="H9" s="2">
        <v>9.5</v>
      </c>
      <c r="I9" s="2">
        <v>1</v>
      </c>
      <c r="J9" s="25">
        <f>(11-H9)/11</f>
        <v>0.13636363636363635</v>
      </c>
      <c r="K9" s="2" t="s">
        <v>39</v>
      </c>
      <c r="L9" s="2" t="s">
        <v>40</v>
      </c>
    </row>
    <row r="10" spans="1:12" s="18" customFormat="1" x14ac:dyDescent="0.3">
      <c r="A10" s="18" t="s">
        <v>55</v>
      </c>
      <c r="B10" s="18">
        <v>0.45</v>
      </c>
      <c r="C10" s="18" t="s">
        <v>39</v>
      </c>
      <c r="D10" s="18" t="s">
        <v>39</v>
      </c>
      <c r="E10" s="18" t="s">
        <v>39</v>
      </c>
      <c r="F10" s="18" t="s">
        <v>39</v>
      </c>
      <c r="G10" s="18">
        <v>1.02</v>
      </c>
      <c r="H10" s="18">
        <v>9</v>
      </c>
      <c r="I10" s="18">
        <v>0.96</v>
      </c>
      <c r="J10" s="21">
        <v>0.18179999999999999</v>
      </c>
      <c r="K10" s="22">
        <v>0</v>
      </c>
      <c r="L10" s="18" t="s">
        <v>43</v>
      </c>
    </row>
    <row r="11" spans="1:12" x14ac:dyDescent="0.3">
      <c r="A11" s="38" t="s">
        <v>82</v>
      </c>
      <c r="B11" s="39">
        <v>0.43</v>
      </c>
      <c r="C11" s="2" t="s">
        <v>39</v>
      </c>
      <c r="D11" s="2" t="s">
        <v>39</v>
      </c>
      <c r="E11" s="2" t="s">
        <v>39</v>
      </c>
      <c r="F11" s="2" t="s">
        <v>39</v>
      </c>
      <c r="G11" s="39">
        <v>1</v>
      </c>
      <c r="H11" s="2" t="s">
        <v>39</v>
      </c>
      <c r="I11" s="2" t="s">
        <v>39</v>
      </c>
      <c r="J11" s="2" t="s">
        <v>39</v>
      </c>
      <c r="K11" s="2" t="s">
        <v>39</v>
      </c>
      <c r="L11" s="40" t="s">
        <v>83</v>
      </c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="85" zoomScaleNormal="85" workbookViewId="0">
      <selection activeCell="B10" sqref="B10:L10"/>
    </sheetView>
  </sheetViews>
  <sheetFormatPr defaultColWidth="9"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1" customFormat="1" ht="46.5" customHeight="1" x14ac:dyDescent="0.3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 x14ac:dyDescent="0.3">
      <c r="A2" s="2" t="s">
        <v>56</v>
      </c>
      <c r="B2" s="2">
        <v>0.49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1.1200000000000001</v>
      </c>
      <c r="H2" s="2">
        <v>8</v>
      </c>
      <c r="I2" s="17">
        <v>1</v>
      </c>
      <c r="J2" s="17">
        <f>3/11*100</f>
        <v>27.27272727272727</v>
      </c>
      <c r="K2" s="2">
        <v>7</v>
      </c>
      <c r="L2" s="2" t="s">
        <v>40</v>
      </c>
    </row>
    <row r="3" spans="1:12" x14ac:dyDescent="0.3">
      <c r="A3" s="2" t="s">
        <v>41</v>
      </c>
      <c r="B3" s="2">
        <v>0.5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1.1299999999999999</v>
      </c>
      <c r="H3" s="2">
        <v>7</v>
      </c>
      <c r="I3" s="2">
        <v>0.95</v>
      </c>
      <c r="J3" s="2">
        <v>36.36</v>
      </c>
      <c r="K3" s="2">
        <v>13.95</v>
      </c>
      <c r="L3" s="2"/>
    </row>
    <row r="4" spans="1:12" x14ac:dyDescent="0.3">
      <c r="A4" s="2" t="s">
        <v>42</v>
      </c>
      <c r="B4" s="2">
        <v>0.56999999999999995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1.2</v>
      </c>
      <c r="H4" s="2">
        <v>7</v>
      </c>
      <c r="I4" s="2">
        <v>1</v>
      </c>
      <c r="J4" s="25">
        <f>(11-7)/11</f>
        <v>0.36363636363636365</v>
      </c>
      <c r="K4" s="15">
        <v>0.13950000000000001</v>
      </c>
      <c r="L4" s="2" t="s">
        <v>43</v>
      </c>
    </row>
    <row r="5" spans="1:12" x14ac:dyDescent="0.3">
      <c r="A5" s="2" t="s">
        <v>44</v>
      </c>
      <c r="B5" s="2">
        <v>0.5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1.1299999999999999</v>
      </c>
      <c r="H5" s="2">
        <v>6.5</v>
      </c>
      <c r="I5" s="2">
        <v>0.94</v>
      </c>
      <c r="J5" s="15">
        <v>0.40910000000000002</v>
      </c>
      <c r="K5" s="15">
        <v>0.1744</v>
      </c>
    </row>
    <row r="6" spans="1:12" x14ac:dyDescent="0.3">
      <c r="A6" s="2" t="s">
        <v>46</v>
      </c>
      <c r="B6" s="2">
        <v>0.49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1.1200000000000001</v>
      </c>
      <c r="H6" s="2">
        <v>8</v>
      </c>
      <c r="I6" s="2">
        <v>0.99</v>
      </c>
      <c r="J6" s="26">
        <v>0.27272727272727298</v>
      </c>
      <c r="K6" s="26">
        <v>6.9767441860465101E-2</v>
      </c>
      <c r="L6" s="2" t="s">
        <v>43</v>
      </c>
    </row>
    <row r="7" spans="1:12" s="2" customFormat="1" x14ac:dyDescent="0.3">
      <c r="A7" s="2" t="s">
        <v>47</v>
      </c>
      <c r="B7" s="14">
        <v>0.5</v>
      </c>
      <c r="C7" s="2" t="s">
        <v>39</v>
      </c>
      <c r="D7" s="2" t="s">
        <v>39</v>
      </c>
      <c r="E7" s="2" t="s">
        <v>39</v>
      </c>
      <c r="F7" s="2" t="s">
        <v>39</v>
      </c>
      <c r="G7" s="14">
        <v>1.125</v>
      </c>
      <c r="H7" s="2">
        <v>7</v>
      </c>
      <c r="I7" s="2">
        <v>0.9446</v>
      </c>
      <c r="J7" s="25">
        <f>(11-7)/11</f>
        <v>0.36363636363636365</v>
      </c>
      <c r="K7" s="15">
        <v>0.13950000000000001</v>
      </c>
      <c r="L7" s="2" t="s">
        <v>43</v>
      </c>
    </row>
    <row r="8" spans="1:12" x14ac:dyDescent="0.3">
      <c r="A8" s="2" t="s">
        <v>48</v>
      </c>
      <c r="B8" s="2">
        <v>0.5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1.1299999999999999</v>
      </c>
      <c r="H8" s="24">
        <v>7</v>
      </c>
      <c r="I8" s="2">
        <v>0.95</v>
      </c>
      <c r="J8" s="17">
        <f t="shared" ref="J8" si="0">(11-H8)/11*100</f>
        <v>36.363636363636367</v>
      </c>
      <c r="K8" s="17">
        <f t="shared" ref="K8" si="1">((3/4*9+4)-(3/4*H8+4))/(3/4*9+4)*100</f>
        <v>13.953488372093023</v>
      </c>
      <c r="L8" s="2" t="s">
        <v>43</v>
      </c>
    </row>
    <row r="9" spans="1:12" x14ac:dyDescent="0.3">
      <c r="A9" s="2" t="s">
        <v>49</v>
      </c>
      <c r="B9" s="2">
        <v>0.6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1.22</v>
      </c>
      <c r="H9" s="2">
        <v>6.75</v>
      </c>
      <c r="I9" s="2">
        <v>1</v>
      </c>
      <c r="J9" s="17">
        <f t="shared" ref="J9" si="2">(11-H9)/11*100</f>
        <v>38.636363636363633</v>
      </c>
      <c r="K9" s="17">
        <f t="shared" ref="K9" si="3">((3/4*9+4)-(3/4*H9+4))/(3/4*9+4)*100</f>
        <v>15.697674418604651</v>
      </c>
      <c r="L9" s="2" t="s">
        <v>40</v>
      </c>
    </row>
    <row r="10" spans="1:12" x14ac:dyDescent="0.3">
      <c r="A10" s="38" t="s">
        <v>82</v>
      </c>
      <c r="B10" s="39">
        <v>0.5</v>
      </c>
      <c r="C10" s="2" t="s">
        <v>39</v>
      </c>
      <c r="D10" s="2" t="s">
        <v>39</v>
      </c>
      <c r="E10" s="2" t="s">
        <v>39</v>
      </c>
      <c r="F10" s="2" t="s">
        <v>39</v>
      </c>
      <c r="G10" s="39">
        <v>1.125</v>
      </c>
      <c r="H10" s="39">
        <v>7</v>
      </c>
      <c r="I10" s="39">
        <v>0.92900000000000005</v>
      </c>
      <c r="J10" s="39">
        <v>36.4</v>
      </c>
      <c r="K10" s="39">
        <v>14</v>
      </c>
      <c r="L10" s="40" t="s">
        <v>83</v>
      </c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85" zoomScaleNormal="85" workbookViewId="0">
      <selection activeCell="F30" sqref="F30"/>
    </sheetView>
  </sheetViews>
  <sheetFormatPr defaultColWidth="9"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1" customFormat="1" ht="46.5" customHeight="1" x14ac:dyDescent="0.3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 x14ac:dyDescent="0.3">
      <c r="A2" s="2" t="s">
        <v>56</v>
      </c>
      <c r="B2" s="2">
        <v>0.49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1.1200000000000001</v>
      </c>
      <c r="H2" s="17">
        <v>8</v>
      </c>
      <c r="I2" s="17">
        <v>0.96</v>
      </c>
      <c r="J2" s="17">
        <f>3/11*100</f>
        <v>27.27272727272727</v>
      </c>
      <c r="K2" s="17">
        <v>7</v>
      </c>
      <c r="L2" s="2" t="s">
        <v>40</v>
      </c>
    </row>
    <row r="3" spans="1:12" x14ac:dyDescent="0.3">
      <c r="A3" s="2" t="s">
        <v>41</v>
      </c>
      <c r="B3" s="2">
        <v>0.5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1.1299999999999999</v>
      </c>
      <c r="H3" s="2">
        <v>8</v>
      </c>
      <c r="I3" s="2">
        <v>0.98</v>
      </c>
      <c r="J3" s="2">
        <v>27.27</v>
      </c>
      <c r="K3" s="2">
        <v>6.98</v>
      </c>
      <c r="L3" s="2"/>
    </row>
    <row r="4" spans="1:12" x14ac:dyDescent="0.3">
      <c r="A4" s="2" t="s">
        <v>42</v>
      </c>
      <c r="B4" s="2">
        <v>0.56999999999999995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1.2</v>
      </c>
      <c r="H4" s="2">
        <v>7</v>
      </c>
      <c r="I4" s="2">
        <v>1</v>
      </c>
      <c r="J4" s="25">
        <f>(11-7)/11</f>
        <v>0.36363636363636365</v>
      </c>
      <c r="K4" s="15">
        <v>0.13950000000000001</v>
      </c>
      <c r="L4" s="2" t="s">
        <v>43</v>
      </c>
    </row>
    <row r="5" spans="1:12" x14ac:dyDescent="0.3">
      <c r="A5" s="2" t="s">
        <v>44</v>
      </c>
      <c r="B5" s="2">
        <v>0.5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1.1299999999999999</v>
      </c>
      <c r="H5" s="2">
        <v>8</v>
      </c>
      <c r="I5" s="2">
        <v>0.96</v>
      </c>
      <c r="J5" s="15">
        <v>0.2727</v>
      </c>
      <c r="K5" s="15">
        <v>6.9800000000000001E-2</v>
      </c>
    </row>
    <row r="6" spans="1:12" x14ac:dyDescent="0.3">
      <c r="A6" s="2" t="s">
        <v>46</v>
      </c>
      <c r="B6" s="2">
        <v>0.5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1.1200000000000001</v>
      </c>
      <c r="H6" s="2">
        <v>8</v>
      </c>
      <c r="I6" s="2">
        <v>0.96</v>
      </c>
      <c r="J6" s="26">
        <v>0.27272727272727298</v>
      </c>
      <c r="K6" s="26">
        <v>6.9767441860465101E-2</v>
      </c>
      <c r="L6" s="2" t="s">
        <v>43</v>
      </c>
    </row>
    <row r="7" spans="1:12" s="2" customFormat="1" x14ac:dyDescent="0.3">
      <c r="A7" s="2" t="s">
        <v>47</v>
      </c>
      <c r="B7" s="14">
        <v>0.5</v>
      </c>
      <c r="C7" s="2" t="s">
        <v>39</v>
      </c>
      <c r="D7" s="2" t="s">
        <v>39</v>
      </c>
      <c r="E7" s="2" t="s">
        <v>39</v>
      </c>
      <c r="F7" s="2" t="s">
        <v>39</v>
      </c>
      <c r="G7" s="23">
        <v>1.125</v>
      </c>
      <c r="H7" s="2">
        <v>7</v>
      </c>
      <c r="I7" s="2">
        <v>0.94640000000000002</v>
      </c>
      <c r="J7" s="25">
        <f>(11-7)/11</f>
        <v>0.36363636363636365</v>
      </c>
      <c r="K7" s="15">
        <v>0.13950000000000001</v>
      </c>
      <c r="L7" s="2" t="s">
        <v>43</v>
      </c>
    </row>
    <row r="8" spans="1:12" x14ac:dyDescent="0.3">
      <c r="A8" s="2" t="s">
        <v>48</v>
      </c>
      <c r="B8" s="2">
        <v>0.5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1.1299999999999999</v>
      </c>
      <c r="H8" s="24">
        <v>8</v>
      </c>
      <c r="I8" s="2">
        <v>0.98</v>
      </c>
      <c r="J8" s="17">
        <f>(11-H8)/11*100</f>
        <v>27.27272727272727</v>
      </c>
      <c r="K8" s="17">
        <f t="shared" ref="K8" si="0">((3/4*9+4)-(3/4*H8+4))/(3/4*9+4)*100</f>
        <v>6.9767441860465116</v>
      </c>
      <c r="L8" s="2" t="s">
        <v>43</v>
      </c>
    </row>
    <row r="9" spans="1:12" x14ac:dyDescent="0.3">
      <c r="A9" s="2" t="s">
        <v>49</v>
      </c>
      <c r="B9" s="2">
        <v>0.6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1.22</v>
      </c>
      <c r="H9" s="2">
        <v>6.75</v>
      </c>
      <c r="I9" s="2">
        <v>1</v>
      </c>
      <c r="J9" s="17">
        <f>(11-H9)/11*100</f>
        <v>38.636363636363633</v>
      </c>
      <c r="K9" s="17">
        <f t="shared" ref="K9" si="1">((3/4*9+4)-(3/4*H9+4))/(3/4*9+4)*100</f>
        <v>15.697674418604651</v>
      </c>
      <c r="L9" s="2" t="s">
        <v>40</v>
      </c>
    </row>
    <row r="10" spans="1:12" s="18" customFormat="1" x14ac:dyDescent="0.3">
      <c r="A10" s="18" t="s">
        <v>55</v>
      </c>
      <c r="B10" s="18">
        <v>0.52</v>
      </c>
      <c r="C10" s="18" t="s">
        <v>39</v>
      </c>
      <c r="D10" s="18" t="s">
        <v>39</v>
      </c>
      <c r="E10" s="18" t="s">
        <v>39</v>
      </c>
      <c r="F10" s="18" t="s">
        <v>39</v>
      </c>
      <c r="G10" s="18">
        <v>1.21</v>
      </c>
      <c r="H10" s="18">
        <v>6</v>
      </c>
      <c r="I10" s="18">
        <v>0.98</v>
      </c>
      <c r="J10" s="21">
        <v>0.45450000000000002</v>
      </c>
      <c r="K10" s="21">
        <v>0.20930000000000001</v>
      </c>
      <c r="L10" s="18" t="s">
        <v>40</v>
      </c>
    </row>
    <row r="11" spans="1:12" x14ac:dyDescent="0.3">
      <c r="A11" s="38" t="s">
        <v>82</v>
      </c>
      <c r="B11" s="39">
        <v>0.5</v>
      </c>
      <c r="C11" s="2" t="s">
        <v>39</v>
      </c>
      <c r="D11" s="2" t="s">
        <v>39</v>
      </c>
      <c r="E11" s="2" t="s">
        <v>39</v>
      </c>
      <c r="F11" s="2" t="s">
        <v>39</v>
      </c>
      <c r="G11" s="39">
        <v>1.125</v>
      </c>
      <c r="H11" s="39">
        <v>7</v>
      </c>
      <c r="I11" s="39">
        <v>0.94599999999999995</v>
      </c>
      <c r="J11" s="39">
        <v>36.4</v>
      </c>
      <c r="K11" s="39">
        <v>14</v>
      </c>
      <c r="L11" s="40" t="s">
        <v>86</v>
      </c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B7" sqref="B7"/>
    </sheetView>
  </sheetViews>
  <sheetFormatPr defaultColWidth="9"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1" customFormat="1" ht="46.5" customHeight="1" x14ac:dyDescent="0.3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 x14ac:dyDescent="0.3">
      <c r="A2" s="2" t="s">
        <v>41</v>
      </c>
      <c r="B2" s="2">
        <v>0.41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1.06</v>
      </c>
      <c r="H2" s="2">
        <v>31</v>
      </c>
      <c r="I2" s="2">
        <v>1</v>
      </c>
      <c r="J2" s="2">
        <v>13.89</v>
      </c>
      <c r="K2" s="2" t="s">
        <v>60</v>
      </c>
      <c r="L2" s="2"/>
    </row>
    <row r="3" spans="1:12" x14ac:dyDescent="0.3">
      <c r="A3" s="2" t="s">
        <v>44</v>
      </c>
      <c r="B3" s="2">
        <v>0.41</v>
      </c>
      <c r="C3" s="2" t="s">
        <v>45</v>
      </c>
      <c r="D3" s="2" t="s">
        <v>39</v>
      </c>
      <c r="E3" s="2" t="s">
        <v>45</v>
      </c>
      <c r="F3" s="2" t="s">
        <v>45</v>
      </c>
      <c r="G3" s="2">
        <v>1.06</v>
      </c>
      <c r="H3" s="2">
        <v>20</v>
      </c>
      <c r="I3" s="2">
        <v>0.85</v>
      </c>
      <c r="J3" s="15">
        <v>0.44440000000000002</v>
      </c>
      <c r="K3" s="15">
        <v>0</v>
      </c>
    </row>
    <row r="4" spans="1:12" ht="33" x14ac:dyDescent="0.3">
      <c r="A4" s="2" t="s">
        <v>48</v>
      </c>
      <c r="B4" s="2">
        <v>0.43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1.06</v>
      </c>
      <c r="H4" s="2">
        <v>24</v>
      </c>
      <c r="I4" s="2">
        <v>0.92</v>
      </c>
      <c r="J4" s="17">
        <f>(36-H4)/36*100</f>
        <v>33.333333333333329</v>
      </c>
      <c r="K4" s="20" t="s">
        <v>61</v>
      </c>
    </row>
    <row r="5" spans="1:12" x14ac:dyDescent="0.3">
      <c r="A5" s="2"/>
      <c r="B5" s="2"/>
      <c r="C5" s="2"/>
      <c r="D5" s="2"/>
      <c r="E5" s="2"/>
      <c r="F5" s="2"/>
      <c r="G5" s="2"/>
      <c r="H5" s="2"/>
      <c r="I5" s="2"/>
      <c r="J5" s="17"/>
      <c r="K5" s="2"/>
      <c r="L5" s="2"/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="85" zoomScaleNormal="85" workbookViewId="0">
      <selection activeCell="A6" sqref="A6:XFD6"/>
    </sheetView>
  </sheetViews>
  <sheetFormatPr defaultColWidth="9"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1" customFormat="1" ht="46.5" customHeight="1" x14ac:dyDescent="0.3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 x14ac:dyDescent="0.3">
      <c r="A2" s="2" t="s">
        <v>41</v>
      </c>
      <c r="B2" s="2">
        <v>0.41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1.06</v>
      </c>
      <c r="H2" s="2">
        <v>31</v>
      </c>
      <c r="I2" s="2">
        <v>1</v>
      </c>
      <c r="J2" s="2">
        <v>13.89</v>
      </c>
      <c r="K2" s="2" t="s">
        <v>60</v>
      </c>
      <c r="L2" s="2"/>
    </row>
    <row r="3" spans="1:12" x14ac:dyDescent="0.3">
      <c r="A3" s="2" t="s">
        <v>44</v>
      </c>
      <c r="B3" s="2">
        <v>0.41</v>
      </c>
      <c r="C3" s="2" t="s">
        <v>45</v>
      </c>
      <c r="D3" s="2" t="s">
        <v>39</v>
      </c>
      <c r="E3" s="2" t="s">
        <v>45</v>
      </c>
      <c r="F3" s="2" t="s">
        <v>45</v>
      </c>
      <c r="G3" s="2">
        <v>1.06</v>
      </c>
      <c r="H3" s="2">
        <v>20</v>
      </c>
      <c r="I3" s="2">
        <v>0.85</v>
      </c>
      <c r="J3" s="15">
        <v>0.44440000000000002</v>
      </c>
      <c r="K3" s="15">
        <v>0</v>
      </c>
    </row>
    <row r="4" spans="1:12" s="2" customFormat="1" x14ac:dyDescent="0.3">
      <c r="A4" s="2" t="s">
        <v>47</v>
      </c>
      <c r="B4" s="14">
        <v>0.41070000000000001</v>
      </c>
      <c r="C4" s="2" t="s">
        <v>45</v>
      </c>
      <c r="D4" s="2" t="s">
        <v>39</v>
      </c>
      <c r="E4" s="2" t="s">
        <v>45</v>
      </c>
      <c r="F4" s="2" t="s">
        <v>45</v>
      </c>
      <c r="G4" s="14">
        <v>1.0713999999999999</v>
      </c>
      <c r="H4" s="2">
        <v>25</v>
      </c>
      <c r="I4" s="2">
        <v>0.9375</v>
      </c>
      <c r="J4" s="16">
        <f>(36-25)/36</f>
        <v>0.30555555555555558</v>
      </c>
      <c r="K4" s="19">
        <v>0</v>
      </c>
      <c r="L4" s="2" t="s">
        <v>43</v>
      </c>
    </row>
    <row r="5" spans="1:12" ht="33" x14ac:dyDescent="0.3">
      <c r="A5" s="2" t="s">
        <v>48</v>
      </c>
      <c r="B5" s="2">
        <v>0.43</v>
      </c>
      <c r="C5" s="2" t="s">
        <v>39</v>
      </c>
      <c r="D5" s="2" t="s">
        <v>39</v>
      </c>
      <c r="E5" s="2" t="s">
        <v>39</v>
      </c>
      <c r="F5" s="2" t="s">
        <v>39</v>
      </c>
      <c r="G5" s="2">
        <v>1.06</v>
      </c>
      <c r="H5" s="2">
        <v>24</v>
      </c>
      <c r="I5" s="2">
        <v>0.92</v>
      </c>
      <c r="J5" s="17">
        <f t="shared" ref="J5" si="0">(36-H5)/36*100</f>
        <v>33.333333333333329</v>
      </c>
      <c r="K5" s="20" t="s">
        <v>61</v>
      </c>
    </row>
    <row r="6" spans="1:12" s="18" customFormat="1" x14ac:dyDescent="0.3">
      <c r="A6" s="18" t="s">
        <v>55</v>
      </c>
      <c r="B6" s="18">
        <v>0.43</v>
      </c>
      <c r="C6" s="18" t="s">
        <v>39</v>
      </c>
      <c r="D6" s="18" t="s">
        <v>39</v>
      </c>
      <c r="E6" s="18" t="s">
        <v>39</v>
      </c>
      <c r="F6" s="18" t="s">
        <v>39</v>
      </c>
      <c r="G6" s="18">
        <v>1.03</v>
      </c>
      <c r="H6" s="18">
        <v>20</v>
      </c>
      <c r="I6" s="18">
        <v>0.86</v>
      </c>
      <c r="J6" s="21">
        <v>0.44440000000000002</v>
      </c>
      <c r="K6" s="22">
        <v>0</v>
      </c>
      <c r="L6" s="18" t="s">
        <v>43</v>
      </c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zoomScale="85" zoomScaleNormal="85" workbookViewId="0">
      <selection activeCell="A4" sqref="A4"/>
    </sheetView>
  </sheetViews>
  <sheetFormatPr defaultColWidth="9"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1" customFormat="1" ht="46.5" customHeight="1" x14ac:dyDescent="0.3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 x14ac:dyDescent="0.3">
      <c r="A2" s="2" t="s">
        <v>41</v>
      </c>
      <c r="B2" s="2">
        <v>0.48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1.1200000000000001</v>
      </c>
      <c r="H2" s="2">
        <v>27</v>
      </c>
      <c r="I2" s="2">
        <v>1</v>
      </c>
      <c r="J2" s="2">
        <v>25</v>
      </c>
      <c r="K2" s="2" t="s">
        <v>60</v>
      </c>
      <c r="L2" s="2"/>
    </row>
    <row r="3" spans="1:12" x14ac:dyDescent="0.3">
      <c r="A3" s="2" t="s">
        <v>44</v>
      </c>
      <c r="B3" s="2">
        <v>0.48</v>
      </c>
      <c r="C3" s="2" t="s">
        <v>45</v>
      </c>
      <c r="D3" s="2" t="s">
        <v>39</v>
      </c>
      <c r="E3" s="2" t="s">
        <v>45</v>
      </c>
      <c r="F3" s="2" t="s">
        <v>45</v>
      </c>
      <c r="G3" s="2">
        <v>1.1200000000000001</v>
      </c>
      <c r="H3" s="2">
        <v>20</v>
      </c>
      <c r="I3" s="2">
        <v>0.9</v>
      </c>
      <c r="J3" s="15">
        <v>0.44440000000000002</v>
      </c>
      <c r="K3" s="15">
        <v>0</v>
      </c>
    </row>
    <row r="4" spans="1:12" x14ac:dyDescent="0.3">
      <c r="A4" s="2" t="s">
        <v>48</v>
      </c>
      <c r="B4" s="2">
        <v>0.5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1.1200000000000001</v>
      </c>
      <c r="H4" s="2">
        <v>20</v>
      </c>
      <c r="I4" s="2">
        <v>0.9</v>
      </c>
      <c r="J4" s="17">
        <f t="shared" ref="J4" si="0">(36-H4)/36*100</f>
        <v>44.444444444444443</v>
      </c>
      <c r="K4" s="17">
        <f t="shared" ref="K4" si="1">((3/4*20+8)-(3/4*H4+8))/(3/4*20+8)*100</f>
        <v>0</v>
      </c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="85" zoomScaleNormal="85" workbookViewId="0">
      <selection activeCell="A6" sqref="A6:XFD6"/>
    </sheetView>
  </sheetViews>
  <sheetFormatPr defaultColWidth="9"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1" customFormat="1" ht="46.5" customHeight="1" x14ac:dyDescent="0.3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 x14ac:dyDescent="0.3">
      <c r="A2" s="2" t="s">
        <v>41</v>
      </c>
      <c r="B2" s="2">
        <v>0.48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1.1200000000000001</v>
      </c>
      <c r="H2" s="2">
        <v>27</v>
      </c>
      <c r="I2" s="2">
        <v>1</v>
      </c>
      <c r="J2" s="2">
        <v>25</v>
      </c>
      <c r="K2" s="2" t="s">
        <v>60</v>
      </c>
      <c r="L2" s="2"/>
    </row>
    <row r="3" spans="1:12" x14ac:dyDescent="0.3">
      <c r="A3" s="2" t="s">
        <v>44</v>
      </c>
      <c r="B3" s="2">
        <v>0.48</v>
      </c>
      <c r="C3" s="2" t="s">
        <v>45</v>
      </c>
      <c r="D3" s="2" t="s">
        <v>39</v>
      </c>
      <c r="E3" s="2" t="s">
        <v>45</v>
      </c>
      <c r="F3" s="2" t="s">
        <v>45</v>
      </c>
      <c r="G3" s="2">
        <v>1.1200000000000001</v>
      </c>
      <c r="H3" s="2">
        <v>20</v>
      </c>
      <c r="I3" s="2">
        <v>0.9</v>
      </c>
      <c r="J3" s="15">
        <v>0.44440000000000002</v>
      </c>
      <c r="K3" s="15">
        <v>0</v>
      </c>
    </row>
    <row r="4" spans="1:12" s="2" customFormat="1" x14ac:dyDescent="0.3">
      <c r="A4" s="2" t="s">
        <v>47</v>
      </c>
      <c r="B4" s="14">
        <v>0.44640000000000002</v>
      </c>
      <c r="C4" s="2" t="s">
        <v>45</v>
      </c>
      <c r="D4" s="2" t="s">
        <v>39</v>
      </c>
      <c r="E4" s="2" t="s">
        <v>45</v>
      </c>
      <c r="F4" s="2" t="s">
        <v>45</v>
      </c>
      <c r="G4" s="14">
        <v>1.1071</v>
      </c>
      <c r="H4" s="2">
        <v>23</v>
      </c>
      <c r="I4" s="2">
        <v>0.9375</v>
      </c>
      <c r="J4" s="16">
        <f>(36-23)/36</f>
        <v>0.3611111111111111</v>
      </c>
      <c r="K4" s="19">
        <v>0</v>
      </c>
      <c r="L4" s="2" t="s">
        <v>43</v>
      </c>
    </row>
    <row r="5" spans="1:12" ht="33" x14ac:dyDescent="0.3">
      <c r="A5" s="2" t="s">
        <v>48</v>
      </c>
      <c r="B5" s="2">
        <v>0.5</v>
      </c>
      <c r="C5" s="2" t="s">
        <v>39</v>
      </c>
      <c r="D5" s="2" t="s">
        <v>39</v>
      </c>
      <c r="E5" s="2" t="s">
        <v>39</v>
      </c>
      <c r="F5" s="2" t="s">
        <v>39</v>
      </c>
      <c r="G5" s="2">
        <v>1.1200000000000001</v>
      </c>
      <c r="H5" s="2">
        <v>21</v>
      </c>
      <c r="I5" s="2">
        <v>0.94</v>
      </c>
      <c r="J5" s="17">
        <f t="shared" ref="J5" si="0">(36-H5)/36*100</f>
        <v>41.666666666666671</v>
      </c>
      <c r="K5" s="20" t="s">
        <v>61</v>
      </c>
    </row>
    <row r="6" spans="1:12" s="18" customFormat="1" x14ac:dyDescent="0.3">
      <c r="A6" s="18" t="s">
        <v>55</v>
      </c>
      <c r="B6" s="18">
        <v>0.48</v>
      </c>
      <c r="C6" s="18" t="s">
        <v>39</v>
      </c>
      <c r="D6" s="18" t="s">
        <v>39</v>
      </c>
      <c r="E6" s="18" t="s">
        <v>39</v>
      </c>
      <c r="F6" s="18" t="s">
        <v>39</v>
      </c>
      <c r="G6" s="18">
        <v>1.1000000000000001</v>
      </c>
      <c r="H6" s="18">
        <v>20</v>
      </c>
      <c r="I6" s="18">
        <v>0.89</v>
      </c>
      <c r="J6" s="21">
        <v>0.44440000000000002</v>
      </c>
      <c r="K6" s="22">
        <v>0</v>
      </c>
      <c r="L6" s="18" t="s">
        <v>43</v>
      </c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A4" sqref="A4"/>
    </sheetView>
  </sheetViews>
  <sheetFormatPr defaultColWidth="9"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1" customFormat="1" ht="46.5" customHeight="1" x14ac:dyDescent="0.3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 x14ac:dyDescent="0.3">
      <c r="A2" s="2" t="s">
        <v>41</v>
      </c>
      <c r="B2" s="2">
        <v>0.51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1.2</v>
      </c>
      <c r="H2" s="2">
        <v>20</v>
      </c>
      <c r="I2" s="2">
        <v>0.94</v>
      </c>
      <c r="J2" s="2">
        <v>44.44</v>
      </c>
      <c r="K2" s="2">
        <v>0</v>
      </c>
      <c r="L2" s="2"/>
    </row>
    <row r="3" spans="1:12" x14ac:dyDescent="0.3">
      <c r="A3" s="2" t="s">
        <v>44</v>
      </c>
      <c r="B3" s="2">
        <v>0.51</v>
      </c>
      <c r="C3" s="2" t="s">
        <v>45</v>
      </c>
      <c r="D3" s="2" t="s">
        <v>39</v>
      </c>
      <c r="E3" s="2" t="s">
        <v>45</v>
      </c>
      <c r="F3" s="2" t="s">
        <v>45</v>
      </c>
      <c r="G3" s="2">
        <v>1.2</v>
      </c>
      <c r="H3" s="2">
        <v>20</v>
      </c>
      <c r="I3" s="2">
        <v>0.94</v>
      </c>
      <c r="J3" s="15">
        <v>0.44440000000000002</v>
      </c>
      <c r="K3" s="15">
        <v>0</v>
      </c>
    </row>
    <row r="4" spans="1:12" x14ac:dyDescent="0.3">
      <c r="A4" s="2" t="s">
        <v>48</v>
      </c>
      <c r="B4" s="2">
        <v>0.51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1.26</v>
      </c>
      <c r="H4" s="2">
        <v>20</v>
      </c>
      <c r="I4" s="2">
        <v>0.92</v>
      </c>
      <c r="J4" s="17">
        <f t="shared" ref="J4" si="0">(36-H4)/36*100</f>
        <v>44.444444444444443</v>
      </c>
      <c r="K4" s="17">
        <f t="shared" ref="K4" si="1">((3/4*20+8)-(3/4*H4+8))/(3/4*20+8)*100</f>
        <v>0</v>
      </c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zoomScale="85" zoomScaleNormal="85" workbookViewId="0">
      <selection activeCell="A5" sqref="A5"/>
    </sheetView>
  </sheetViews>
  <sheetFormatPr defaultColWidth="9"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1" customFormat="1" ht="46.5" customHeight="1" x14ac:dyDescent="0.3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 x14ac:dyDescent="0.3">
      <c r="A2" s="2" t="s">
        <v>41</v>
      </c>
      <c r="B2" s="2">
        <v>0.51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1.2</v>
      </c>
      <c r="H2" s="2">
        <v>20</v>
      </c>
      <c r="I2" s="2">
        <v>0.94</v>
      </c>
      <c r="J2" s="2">
        <v>44.44</v>
      </c>
      <c r="K2" s="2">
        <v>0</v>
      </c>
      <c r="L2" s="2"/>
    </row>
    <row r="3" spans="1:12" x14ac:dyDescent="0.3">
      <c r="A3" s="2" t="s">
        <v>44</v>
      </c>
      <c r="B3" s="2">
        <v>0.51</v>
      </c>
      <c r="C3" s="2" t="s">
        <v>45</v>
      </c>
      <c r="D3" s="2" t="s">
        <v>39</v>
      </c>
      <c r="E3" s="2" t="s">
        <v>45</v>
      </c>
      <c r="F3" s="2" t="s">
        <v>45</v>
      </c>
      <c r="G3" s="2">
        <v>1.2</v>
      </c>
      <c r="H3" s="2">
        <v>20</v>
      </c>
      <c r="I3" s="2">
        <v>0.94</v>
      </c>
      <c r="J3" s="15">
        <v>0.44440000000000002</v>
      </c>
      <c r="K3" s="15">
        <v>0</v>
      </c>
    </row>
    <row r="4" spans="1:12" s="2" customFormat="1" x14ac:dyDescent="0.3">
      <c r="A4" s="2" t="s">
        <v>47</v>
      </c>
      <c r="B4" s="14">
        <v>0.50890000000000002</v>
      </c>
      <c r="C4" s="2" t="s">
        <v>45</v>
      </c>
      <c r="D4" s="2" t="s">
        <v>39</v>
      </c>
      <c r="E4" s="2" t="s">
        <v>45</v>
      </c>
      <c r="F4" s="2" t="s">
        <v>45</v>
      </c>
      <c r="G4" s="14">
        <v>1.2588999999999999</v>
      </c>
      <c r="H4" s="2">
        <v>19</v>
      </c>
      <c r="I4" s="2">
        <v>0.92769999999999997</v>
      </c>
      <c r="J4" s="16">
        <f>(36-19)/36</f>
        <v>0.47222222222222221</v>
      </c>
      <c r="K4" s="16">
        <f>3/4*(20-19)/(3/4*20+8)</f>
        <v>3.2608695652173912E-2</v>
      </c>
      <c r="L4" s="2" t="s">
        <v>43</v>
      </c>
    </row>
    <row r="5" spans="1:12" x14ac:dyDescent="0.3">
      <c r="A5" s="2" t="s">
        <v>48</v>
      </c>
      <c r="B5" s="2">
        <v>0.51</v>
      </c>
      <c r="C5" s="2" t="s">
        <v>39</v>
      </c>
      <c r="D5" s="2" t="s">
        <v>39</v>
      </c>
      <c r="E5" s="2" t="s">
        <v>39</v>
      </c>
      <c r="F5" s="2" t="s">
        <v>39</v>
      </c>
      <c r="G5" s="2">
        <v>1.26</v>
      </c>
      <c r="H5" s="2">
        <v>20</v>
      </c>
      <c r="I5" s="2">
        <v>0.94</v>
      </c>
      <c r="J5" s="17">
        <f t="shared" ref="J5" si="0">(36-H5)/36*100</f>
        <v>44.444444444444443</v>
      </c>
      <c r="K5" s="17">
        <f t="shared" ref="K5" si="1">((3/4*20+8)-(3/4*H5+8))/(3/4*20+8)*100</f>
        <v>0</v>
      </c>
    </row>
  </sheetData>
  <phoneticPr fontId="10" type="noConversion"/>
  <pageMargins left="0.69930555555555596" right="0.69930555555555596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85" zoomScaleNormal="85" workbookViewId="0">
      <selection activeCell="D16" sqref="D16"/>
    </sheetView>
  </sheetViews>
  <sheetFormatPr defaultColWidth="9"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1" customFormat="1" ht="46.5" customHeight="1" x14ac:dyDescent="0.3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 x14ac:dyDescent="0.3">
      <c r="A2" s="2" t="s">
        <v>38</v>
      </c>
      <c r="B2" s="2">
        <v>0.37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1.04</v>
      </c>
      <c r="H2" s="17">
        <v>4</v>
      </c>
      <c r="I2" s="17">
        <v>0.89</v>
      </c>
      <c r="J2" s="17">
        <f>1.5/5.5*100</f>
        <v>27.27272727272727</v>
      </c>
      <c r="K2" s="17">
        <v>7</v>
      </c>
      <c r="L2" s="2" t="s">
        <v>40</v>
      </c>
    </row>
    <row r="3" spans="1:12" x14ac:dyDescent="0.3">
      <c r="A3" s="2" t="s">
        <v>41</v>
      </c>
      <c r="B3" s="2">
        <v>0.39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1.07</v>
      </c>
      <c r="H3" s="2">
        <v>4</v>
      </c>
      <c r="I3" s="2">
        <v>0.93</v>
      </c>
      <c r="J3" s="2">
        <v>27.27</v>
      </c>
      <c r="K3" s="2">
        <v>6.98</v>
      </c>
      <c r="L3" s="2"/>
    </row>
    <row r="4" spans="1:12" x14ac:dyDescent="0.3">
      <c r="A4" s="2" t="s">
        <v>42</v>
      </c>
      <c r="B4" s="2">
        <v>0.46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1.1399999999999999</v>
      </c>
      <c r="H4" s="2">
        <v>4</v>
      </c>
      <c r="I4" s="2">
        <v>0.96</v>
      </c>
      <c r="J4" s="15">
        <v>0.2727</v>
      </c>
      <c r="K4" s="15">
        <v>6.9800000000000001E-2</v>
      </c>
      <c r="L4" s="2" t="s">
        <v>43</v>
      </c>
    </row>
    <row r="5" spans="1:12" x14ac:dyDescent="0.3">
      <c r="A5" s="2" t="s">
        <v>44</v>
      </c>
      <c r="B5" s="2">
        <v>0.39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1.07</v>
      </c>
      <c r="H5" s="2">
        <v>4</v>
      </c>
      <c r="I5" s="2">
        <v>0.89</v>
      </c>
      <c r="J5" s="15">
        <v>0.2727</v>
      </c>
      <c r="K5" s="15">
        <v>6.9800000000000001E-2</v>
      </c>
    </row>
    <row r="6" spans="1:12" x14ac:dyDescent="0.3">
      <c r="A6" s="2" t="s">
        <v>46</v>
      </c>
      <c r="B6" s="2">
        <v>0.35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1.04</v>
      </c>
      <c r="H6" s="2">
        <v>4</v>
      </c>
      <c r="I6" s="2">
        <v>0.88</v>
      </c>
      <c r="J6" s="15">
        <v>0.27272727272727298</v>
      </c>
      <c r="K6" s="15">
        <v>6.9767441860465101E-2</v>
      </c>
      <c r="L6" s="2" t="s">
        <v>43</v>
      </c>
    </row>
    <row r="7" spans="1:12" s="2" customFormat="1" x14ac:dyDescent="0.3">
      <c r="A7" s="2" t="s">
        <v>47</v>
      </c>
      <c r="B7" s="14">
        <v>0.39290000000000003</v>
      </c>
      <c r="C7" s="2" t="s">
        <v>39</v>
      </c>
      <c r="D7" s="2" t="s">
        <v>39</v>
      </c>
      <c r="E7" s="2" t="s">
        <v>39</v>
      </c>
      <c r="F7" s="2" t="s">
        <v>39</v>
      </c>
      <c r="G7" s="14">
        <v>1.1071</v>
      </c>
      <c r="H7" s="2">
        <v>4</v>
      </c>
      <c r="I7" s="2">
        <v>0.85709999999999997</v>
      </c>
      <c r="J7" s="15">
        <v>0.2727</v>
      </c>
      <c r="K7" s="15">
        <v>6.9767441860465101E-2</v>
      </c>
      <c r="L7" s="2" t="s">
        <v>43</v>
      </c>
    </row>
    <row r="8" spans="1:12" x14ac:dyDescent="0.3">
      <c r="A8" s="2" t="s">
        <v>48</v>
      </c>
      <c r="B8" s="2">
        <v>0.39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1.07</v>
      </c>
      <c r="H8" s="24">
        <v>4</v>
      </c>
      <c r="I8" s="2">
        <v>0.93</v>
      </c>
      <c r="J8" s="17">
        <f>(5.5-H8)/5.5*100</f>
        <v>27.27272727272727</v>
      </c>
      <c r="K8" s="17">
        <f>((3/4*4.5+2)-(3/4*H8+2))/(3/4*4.5+2)*100</f>
        <v>6.9767441860465116</v>
      </c>
      <c r="L8" s="2" t="s">
        <v>43</v>
      </c>
    </row>
    <row r="9" spans="1:12" x14ac:dyDescent="0.3">
      <c r="A9" s="2" t="s">
        <v>49</v>
      </c>
      <c r="B9" s="2">
        <v>0.49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1.17</v>
      </c>
      <c r="H9" s="2">
        <v>4</v>
      </c>
      <c r="I9" s="2">
        <v>1</v>
      </c>
      <c r="J9" s="17">
        <f>(5.5-H9)/5.5*100</f>
        <v>27.27272727272727</v>
      </c>
      <c r="K9" s="17">
        <f>((3/4*4.5+2)-(3/4*H9+2))/(3/4*4.5+2)*100</f>
        <v>6.9767441860465116</v>
      </c>
      <c r="L9" s="2" t="s">
        <v>40</v>
      </c>
    </row>
    <row r="10" spans="1:12" s="2" customFormat="1" x14ac:dyDescent="0.3">
      <c r="A10" s="2" t="s">
        <v>50</v>
      </c>
      <c r="B10" s="2">
        <v>0.39</v>
      </c>
      <c r="C10" s="2" t="s">
        <v>39</v>
      </c>
      <c r="D10" s="2" t="s">
        <v>39</v>
      </c>
      <c r="E10" s="2" t="s">
        <v>39</v>
      </c>
      <c r="F10" s="2" t="s">
        <v>39</v>
      </c>
      <c r="G10" s="2">
        <v>1.07</v>
      </c>
      <c r="H10" s="2">
        <v>4</v>
      </c>
      <c r="I10" s="2">
        <v>0.93</v>
      </c>
      <c r="J10" s="15">
        <v>0.2727</v>
      </c>
      <c r="K10" s="15">
        <v>6.9800000000000001E-2</v>
      </c>
      <c r="L10" s="2" t="s">
        <v>43</v>
      </c>
    </row>
    <row r="11" spans="1:12" x14ac:dyDescent="0.3">
      <c r="A11" s="38" t="s">
        <v>82</v>
      </c>
      <c r="B11" s="39">
        <v>0.39</v>
      </c>
      <c r="C11" s="2" t="s">
        <v>39</v>
      </c>
      <c r="D11" s="2" t="s">
        <v>39</v>
      </c>
      <c r="E11" s="2" t="s">
        <v>39</v>
      </c>
      <c r="F11" s="2" t="s">
        <v>39</v>
      </c>
      <c r="G11" s="39">
        <v>1.071</v>
      </c>
      <c r="H11" s="39">
        <v>4</v>
      </c>
      <c r="I11" s="39">
        <v>0.85699999999999998</v>
      </c>
      <c r="J11" s="39">
        <v>27.2</v>
      </c>
      <c r="K11" s="39">
        <v>7</v>
      </c>
      <c r="L11" s="40" t="s">
        <v>83</v>
      </c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L2" sqref="L2"/>
    </sheetView>
  </sheetViews>
  <sheetFormatPr defaultColWidth="9"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1" customFormat="1" ht="46.5" customHeight="1" x14ac:dyDescent="0.3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 s="2" customFormat="1" x14ac:dyDescent="0.3">
      <c r="A2" s="2" t="s">
        <v>53</v>
      </c>
      <c r="B2" s="2">
        <v>0.32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0.86</v>
      </c>
      <c r="H2" s="2" t="s">
        <v>39</v>
      </c>
      <c r="I2" s="2" t="s">
        <v>39</v>
      </c>
      <c r="J2" s="2" t="s">
        <v>39</v>
      </c>
      <c r="K2" s="2" t="s">
        <v>39</v>
      </c>
      <c r="L2" s="2" t="s">
        <v>40</v>
      </c>
    </row>
    <row r="7" spans="1:12" x14ac:dyDescent="0.3">
      <c r="A7" s="4"/>
      <c r="B7" s="5" t="s">
        <v>62</v>
      </c>
      <c r="C7" s="5" t="s">
        <v>63</v>
      </c>
      <c r="D7" s="5" t="s">
        <v>64</v>
      </c>
    </row>
    <row r="8" spans="1:12" x14ac:dyDescent="0.3">
      <c r="A8" s="6" t="s">
        <v>65</v>
      </c>
      <c r="B8" s="7">
        <v>30</v>
      </c>
      <c r="C8" s="7">
        <v>7</v>
      </c>
      <c r="D8" s="7">
        <v>2</v>
      </c>
    </row>
    <row r="9" spans="1:12" x14ac:dyDescent="0.3">
      <c r="A9" s="6" t="s">
        <v>66</v>
      </c>
      <c r="B9" s="7">
        <v>30</v>
      </c>
      <c r="C9" s="7">
        <v>14</v>
      </c>
      <c r="D9" s="7">
        <v>1</v>
      </c>
    </row>
    <row r="11" spans="1:12" x14ac:dyDescent="0.3">
      <c r="A11" s="42" t="s">
        <v>67</v>
      </c>
      <c r="B11" s="42"/>
      <c r="C11" s="42"/>
      <c r="D11" s="42"/>
      <c r="E11" s="42"/>
    </row>
    <row r="12" spans="1:12" x14ac:dyDescent="0.3">
      <c r="A12" s="8" t="s">
        <v>68</v>
      </c>
      <c r="B12" s="8"/>
      <c r="C12" s="8"/>
    </row>
    <row r="13" spans="1:12" x14ac:dyDescent="0.3">
      <c r="A13" s="9" t="s">
        <v>69</v>
      </c>
      <c r="B13" s="10" t="s">
        <v>65</v>
      </c>
      <c r="C13" s="10" t="s">
        <v>66</v>
      </c>
    </row>
    <row r="14" spans="1:12" ht="38.25" x14ac:dyDescent="0.3">
      <c r="A14" s="11" t="s">
        <v>70</v>
      </c>
      <c r="B14" s="12" t="s">
        <v>71</v>
      </c>
      <c r="C14" s="12" t="s">
        <v>72</v>
      </c>
    </row>
    <row r="15" spans="1:12" ht="38.25" x14ac:dyDescent="0.3">
      <c r="A15" s="11" t="s">
        <v>73</v>
      </c>
      <c r="B15" s="12" t="s">
        <v>74</v>
      </c>
      <c r="C15" s="12" t="s">
        <v>75</v>
      </c>
    </row>
  </sheetData>
  <mergeCells count="1">
    <mergeCell ref="A11:E11"/>
  </mergeCells>
  <phoneticPr fontId="10" type="noConversion"/>
  <pageMargins left="0.69930555555555596" right="0.69930555555555596" top="0.75" bottom="0.75" header="0.3" footer="0.3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opLeftCell="A7" workbookViewId="0">
      <selection activeCell="D18" sqref="D18"/>
    </sheetView>
  </sheetViews>
  <sheetFormatPr defaultColWidth="9"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1" customFormat="1" ht="46.5" customHeight="1" x14ac:dyDescent="0.3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 s="2" customFormat="1" x14ac:dyDescent="0.3">
      <c r="A2" s="2" t="s">
        <v>53</v>
      </c>
      <c r="B2" s="2">
        <v>0.3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0.75</v>
      </c>
      <c r="H2" s="2" t="s">
        <v>39</v>
      </c>
      <c r="I2" s="2" t="s">
        <v>39</v>
      </c>
      <c r="J2" s="2" t="s">
        <v>39</v>
      </c>
      <c r="K2" s="2" t="s">
        <v>39</v>
      </c>
      <c r="L2" s="2" t="s">
        <v>40</v>
      </c>
    </row>
    <row r="7" spans="1:12" x14ac:dyDescent="0.3">
      <c r="A7" s="4"/>
      <c r="B7" s="5" t="s">
        <v>62</v>
      </c>
      <c r="C7" s="5" t="s">
        <v>63</v>
      </c>
      <c r="D7" s="5" t="s">
        <v>64</v>
      </c>
    </row>
    <row r="8" spans="1:12" x14ac:dyDescent="0.3">
      <c r="A8" s="6" t="s">
        <v>76</v>
      </c>
      <c r="B8" s="7">
        <v>60</v>
      </c>
      <c r="C8" s="7">
        <v>7</v>
      </c>
      <c r="D8" s="7">
        <v>2</v>
      </c>
    </row>
    <row r="9" spans="1:12" x14ac:dyDescent="0.3">
      <c r="A9" s="6" t="s">
        <v>77</v>
      </c>
      <c r="B9" s="7">
        <v>60</v>
      </c>
      <c r="C9" s="7">
        <v>14</v>
      </c>
      <c r="D9" s="7">
        <v>1</v>
      </c>
    </row>
    <row r="11" spans="1:12" x14ac:dyDescent="0.3">
      <c r="A11" s="42" t="s">
        <v>78</v>
      </c>
      <c r="B11" s="42"/>
      <c r="C11" s="42"/>
      <c r="D11" s="42"/>
      <c r="E11" s="42"/>
    </row>
    <row r="12" spans="1:12" x14ac:dyDescent="0.3">
      <c r="A12" s="8" t="s">
        <v>79</v>
      </c>
      <c r="B12" s="8"/>
      <c r="C12" s="8"/>
    </row>
    <row r="13" spans="1:12" x14ac:dyDescent="0.3">
      <c r="A13" s="9" t="s">
        <v>69</v>
      </c>
      <c r="B13" s="10" t="s">
        <v>76</v>
      </c>
      <c r="C13" s="10" t="s">
        <v>77</v>
      </c>
    </row>
    <row r="14" spans="1:12" ht="38.25" x14ac:dyDescent="0.3">
      <c r="A14" s="11" t="s">
        <v>70</v>
      </c>
      <c r="B14" s="12" t="s">
        <v>71</v>
      </c>
      <c r="C14" s="12" t="s">
        <v>72</v>
      </c>
    </row>
    <row r="15" spans="1:12" ht="38.25" x14ac:dyDescent="0.3">
      <c r="A15" s="11" t="s">
        <v>73</v>
      </c>
      <c r="B15" s="12" t="s">
        <v>74</v>
      </c>
      <c r="C15" s="12" t="s">
        <v>75</v>
      </c>
    </row>
  </sheetData>
  <mergeCells count="1">
    <mergeCell ref="A11:E11"/>
  </mergeCells>
  <phoneticPr fontId="10" type="noConversion"/>
  <pageMargins left="0.69930555555555596" right="0.6993055555555559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zoomScale="85" zoomScaleNormal="85" workbookViewId="0">
      <selection activeCell="B13" sqref="B13:L13"/>
    </sheetView>
  </sheetViews>
  <sheetFormatPr defaultColWidth="9"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1" customFormat="1" ht="46.5" customHeight="1" x14ac:dyDescent="0.3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 ht="33" x14ac:dyDescent="0.3">
      <c r="A2" s="2" t="s">
        <v>38</v>
      </c>
      <c r="B2" s="2">
        <v>0.37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1.01</v>
      </c>
      <c r="H2" s="27">
        <v>5</v>
      </c>
      <c r="I2" s="27">
        <v>0.95</v>
      </c>
      <c r="J2" s="27">
        <f>0.5/5.5*100</f>
        <v>9.0909090909090917</v>
      </c>
      <c r="K2" s="28" t="s">
        <v>51</v>
      </c>
      <c r="L2" s="2" t="s">
        <v>40</v>
      </c>
    </row>
    <row r="3" spans="1:12" x14ac:dyDescent="0.3">
      <c r="A3" s="2" t="s">
        <v>41</v>
      </c>
      <c r="B3" s="2">
        <v>0.39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1.04</v>
      </c>
      <c r="H3" s="2">
        <v>5</v>
      </c>
      <c r="I3" s="2">
        <v>0.96</v>
      </c>
      <c r="J3" s="2">
        <v>9.09</v>
      </c>
      <c r="K3" s="2" t="s">
        <v>52</v>
      </c>
      <c r="L3" s="2"/>
    </row>
    <row r="4" spans="1:12" x14ac:dyDescent="0.3">
      <c r="A4" s="2" t="s">
        <v>42</v>
      </c>
      <c r="B4" s="2">
        <v>0.46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1.1100000000000001</v>
      </c>
      <c r="H4" s="2">
        <v>4</v>
      </c>
      <c r="I4" s="2">
        <v>0.89</v>
      </c>
      <c r="J4" s="15">
        <v>0.2727</v>
      </c>
      <c r="K4" s="15">
        <v>6.9800000000000001E-2</v>
      </c>
      <c r="L4" s="2" t="s">
        <v>43</v>
      </c>
    </row>
    <row r="5" spans="1:12" x14ac:dyDescent="0.3">
      <c r="A5" s="2" t="s">
        <v>44</v>
      </c>
      <c r="B5" s="2">
        <v>0.39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1.04</v>
      </c>
      <c r="H5" s="2">
        <v>4.5</v>
      </c>
      <c r="I5" s="2">
        <v>0.95</v>
      </c>
      <c r="J5" s="15">
        <v>0.18179999999999999</v>
      </c>
      <c r="K5" s="15">
        <v>0</v>
      </c>
    </row>
    <row r="6" spans="1:12" x14ac:dyDescent="0.3">
      <c r="A6" s="2" t="s">
        <v>46</v>
      </c>
      <c r="B6" s="2">
        <v>0.35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1.01</v>
      </c>
      <c r="H6" s="2">
        <v>4</v>
      </c>
      <c r="I6" s="2">
        <v>0.81</v>
      </c>
      <c r="J6" s="26">
        <v>0.27272727272727298</v>
      </c>
      <c r="K6" s="26">
        <v>6.9767441860465101E-2</v>
      </c>
      <c r="L6" s="2" t="s">
        <v>43</v>
      </c>
    </row>
    <row r="7" spans="1:12" s="2" customFormat="1" x14ac:dyDescent="0.3">
      <c r="A7" s="2" t="s">
        <v>47</v>
      </c>
      <c r="B7" s="14">
        <v>0.39290000000000003</v>
      </c>
      <c r="C7" s="2" t="s">
        <v>39</v>
      </c>
      <c r="D7" s="2" t="s">
        <v>39</v>
      </c>
      <c r="E7" s="2" t="s">
        <v>39</v>
      </c>
      <c r="F7" s="2" t="s">
        <v>39</v>
      </c>
      <c r="G7" s="14">
        <v>1.0357000000000001</v>
      </c>
      <c r="H7" s="2">
        <v>4</v>
      </c>
      <c r="I7" s="2">
        <v>0.85709999999999997</v>
      </c>
      <c r="J7" s="26">
        <v>0.27272727272727298</v>
      </c>
      <c r="K7" s="26">
        <v>6.9767441860465101E-2</v>
      </c>
      <c r="L7" s="2" t="s">
        <v>43</v>
      </c>
    </row>
    <row r="8" spans="1:12" ht="33" x14ac:dyDescent="0.3">
      <c r="A8" s="2" t="s">
        <v>48</v>
      </c>
      <c r="B8" s="2">
        <v>0.39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1.04</v>
      </c>
      <c r="H8" s="24">
        <v>5</v>
      </c>
      <c r="I8" s="2">
        <v>0.96</v>
      </c>
      <c r="J8" s="17">
        <f t="shared" ref="J8:J9" si="0">(5.5-H8)/5.5*100</f>
        <v>9.0909090909090917</v>
      </c>
      <c r="K8" s="20" t="s">
        <v>51</v>
      </c>
      <c r="L8" s="2" t="s">
        <v>43</v>
      </c>
    </row>
    <row r="9" spans="1:12" x14ac:dyDescent="0.3">
      <c r="A9" s="2" t="s">
        <v>49</v>
      </c>
      <c r="B9" s="2">
        <v>0.49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1.1299999999999999</v>
      </c>
      <c r="H9" s="2">
        <v>4.5</v>
      </c>
      <c r="I9" s="2">
        <v>0.93</v>
      </c>
      <c r="J9" s="17">
        <f t="shared" si="0"/>
        <v>18.181818181818183</v>
      </c>
      <c r="K9" s="2" t="s">
        <v>39</v>
      </c>
      <c r="L9" s="2" t="s">
        <v>40</v>
      </c>
    </row>
    <row r="10" spans="1:12" s="2" customFormat="1" x14ac:dyDescent="0.3">
      <c r="A10" s="2" t="s">
        <v>53</v>
      </c>
      <c r="B10" s="2">
        <v>0.39</v>
      </c>
      <c r="C10" s="2" t="s">
        <v>39</v>
      </c>
      <c r="D10" s="2" t="s">
        <v>39</v>
      </c>
      <c r="E10" s="2" t="s">
        <v>39</v>
      </c>
      <c r="F10" s="2" t="s">
        <v>39</v>
      </c>
      <c r="G10" s="2">
        <v>1.04</v>
      </c>
      <c r="H10" s="2" t="s">
        <v>39</v>
      </c>
      <c r="I10" s="2" t="s">
        <v>39</v>
      </c>
      <c r="J10" s="2" t="s">
        <v>39</v>
      </c>
      <c r="K10" s="2" t="s">
        <v>39</v>
      </c>
    </row>
    <row r="11" spans="1:12" s="2" customFormat="1" x14ac:dyDescent="0.3">
      <c r="A11" s="2" t="s">
        <v>50</v>
      </c>
      <c r="B11" s="2">
        <v>0.39</v>
      </c>
      <c r="C11" s="2" t="s">
        <v>39</v>
      </c>
      <c r="D11" s="2" t="s">
        <v>39</v>
      </c>
      <c r="E11" s="2" t="s">
        <v>39</v>
      </c>
      <c r="F11" s="2" t="s">
        <v>39</v>
      </c>
      <c r="G11" s="2">
        <v>1.04</v>
      </c>
      <c r="H11" s="2">
        <v>5</v>
      </c>
      <c r="I11" s="2">
        <v>0.96</v>
      </c>
      <c r="J11" s="15">
        <v>9.0899999999999995E-2</v>
      </c>
      <c r="K11" s="2" t="s">
        <v>54</v>
      </c>
      <c r="L11" s="2" t="s">
        <v>43</v>
      </c>
    </row>
    <row r="12" spans="1:12" s="18" customFormat="1" x14ac:dyDescent="0.3">
      <c r="A12" s="18" t="s">
        <v>55</v>
      </c>
      <c r="B12" s="18">
        <v>0.39</v>
      </c>
      <c r="C12" s="18" t="s">
        <v>39</v>
      </c>
      <c r="D12" s="18" t="s">
        <v>39</v>
      </c>
      <c r="E12" s="18" t="s">
        <v>39</v>
      </c>
      <c r="F12" s="18" t="s">
        <v>39</v>
      </c>
      <c r="G12" s="18">
        <v>1.04</v>
      </c>
      <c r="H12" s="18">
        <v>4.5</v>
      </c>
      <c r="I12" s="18">
        <v>0.98</v>
      </c>
      <c r="J12" s="21">
        <v>0.18179999999999999</v>
      </c>
      <c r="K12" s="18">
        <v>0</v>
      </c>
      <c r="L12" s="18" t="s">
        <v>43</v>
      </c>
    </row>
    <row r="13" spans="1:12" x14ac:dyDescent="0.3">
      <c r="A13" s="38" t="s">
        <v>82</v>
      </c>
      <c r="B13" s="39">
        <v>0.39</v>
      </c>
      <c r="C13" s="2" t="s">
        <v>39</v>
      </c>
      <c r="D13" s="2" t="s">
        <v>39</v>
      </c>
      <c r="E13" s="2" t="s">
        <v>39</v>
      </c>
      <c r="F13" s="2" t="s">
        <v>39</v>
      </c>
      <c r="G13" s="39">
        <v>1.036</v>
      </c>
      <c r="H13" s="39">
        <v>4.5</v>
      </c>
      <c r="I13" s="39">
        <v>0.94599999999999995</v>
      </c>
      <c r="J13" s="39">
        <v>18.2</v>
      </c>
      <c r="K13" s="39">
        <v>0</v>
      </c>
      <c r="L13" s="40" t="s">
        <v>84</v>
      </c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85" zoomScaleNormal="85" workbookViewId="0">
      <selection activeCell="F22" sqref="F22"/>
    </sheetView>
  </sheetViews>
  <sheetFormatPr defaultColWidth="9"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1" customFormat="1" ht="46.5" customHeight="1" x14ac:dyDescent="0.3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 x14ac:dyDescent="0.3">
      <c r="A2" s="2" t="s">
        <v>56</v>
      </c>
      <c r="B2" s="2">
        <v>0.57999999999999996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1.37</v>
      </c>
      <c r="H2" s="17">
        <v>2</v>
      </c>
      <c r="I2" s="17">
        <v>0.96</v>
      </c>
      <c r="J2" s="17">
        <f>3.5/5.5*100</f>
        <v>63.636363636363633</v>
      </c>
      <c r="K2" s="17">
        <v>33.5</v>
      </c>
      <c r="L2" s="2" t="s">
        <v>40</v>
      </c>
    </row>
    <row r="3" spans="1:12" x14ac:dyDescent="0.3">
      <c r="A3" s="2" t="s">
        <v>41</v>
      </c>
      <c r="B3" s="2">
        <v>0.61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1.39</v>
      </c>
      <c r="H3" s="2">
        <v>2</v>
      </c>
      <c r="I3" s="2">
        <v>1</v>
      </c>
      <c r="J3" s="2">
        <v>63.64</v>
      </c>
      <c r="K3" s="2">
        <v>34.880000000000003</v>
      </c>
      <c r="L3" s="2"/>
    </row>
    <row r="4" spans="1:12" x14ac:dyDescent="0.3">
      <c r="A4" s="2" t="s">
        <v>42</v>
      </c>
      <c r="B4" s="2">
        <v>0.68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1.46</v>
      </c>
      <c r="H4" s="2">
        <v>2</v>
      </c>
      <c r="I4" s="2">
        <v>1</v>
      </c>
      <c r="J4" s="25">
        <f>(5.5-2)/5.5</f>
        <v>0.63636363636363635</v>
      </c>
      <c r="K4" s="15">
        <v>0.3488</v>
      </c>
      <c r="L4" s="2" t="s">
        <v>43</v>
      </c>
    </row>
    <row r="5" spans="1:12" x14ac:dyDescent="0.3">
      <c r="A5" s="2" t="s">
        <v>44</v>
      </c>
      <c r="B5" s="2">
        <v>0.61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1.39</v>
      </c>
      <c r="H5" s="2">
        <v>2</v>
      </c>
      <c r="I5" s="2">
        <v>1</v>
      </c>
      <c r="J5" s="15">
        <v>0.63639999999999997</v>
      </c>
      <c r="K5" s="15">
        <v>0.3488</v>
      </c>
    </row>
    <row r="6" spans="1:12" x14ac:dyDescent="0.3">
      <c r="A6" s="2" t="s">
        <v>46</v>
      </c>
      <c r="B6" s="2">
        <v>0.56999999999999995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1.37</v>
      </c>
      <c r="H6" s="2">
        <v>2</v>
      </c>
      <c r="I6" s="2">
        <v>0.95</v>
      </c>
      <c r="J6" s="26">
        <v>0.63636363636363602</v>
      </c>
      <c r="K6" s="26">
        <v>0.34883720930232598</v>
      </c>
      <c r="L6" s="2" t="s">
        <v>43</v>
      </c>
    </row>
    <row r="7" spans="1:12" s="2" customFormat="1" x14ac:dyDescent="0.3">
      <c r="A7" s="2" t="s">
        <v>47</v>
      </c>
      <c r="B7" s="14">
        <v>0.60709999999999997</v>
      </c>
      <c r="C7" s="2" t="s">
        <v>39</v>
      </c>
      <c r="D7" s="2" t="s">
        <v>39</v>
      </c>
      <c r="E7" s="2" t="s">
        <v>39</v>
      </c>
      <c r="F7" s="2" t="s">
        <v>39</v>
      </c>
      <c r="G7" s="14">
        <v>1.3929</v>
      </c>
      <c r="H7" s="2">
        <v>2</v>
      </c>
      <c r="I7" s="2">
        <v>1</v>
      </c>
      <c r="J7" s="15">
        <v>0.63639999999999997</v>
      </c>
      <c r="K7" s="15">
        <v>0.3488</v>
      </c>
      <c r="L7" s="2" t="s">
        <v>43</v>
      </c>
    </row>
    <row r="8" spans="1:12" x14ac:dyDescent="0.3">
      <c r="A8" s="2" t="s">
        <v>48</v>
      </c>
      <c r="B8" s="2">
        <v>0.68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1.39</v>
      </c>
      <c r="H8" s="24">
        <v>1</v>
      </c>
      <c r="I8" s="2">
        <v>0.96</v>
      </c>
      <c r="J8" s="17">
        <f t="shared" ref="J8:J9" si="0">(5.5-H8)/5.5*100</f>
        <v>81.818181818181827</v>
      </c>
      <c r="K8" s="17">
        <f t="shared" ref="K8:K9" si="1">((3/4*4.5+2)-(3/4*H8+2))/(3/4*4.5+2)*100</f>
        <v>48.837209302325576</v>
      </c>
      <c r="L8" s="2" t="s">
        <v>43</v>
      </c>
    </row>
    <row r="9" spans="1:12" x14ac:dyDescent="0.3">
      <c r="A9" s="2" t="s">
        <v>49</v>
      </c>
      <c r="B9" s="2">
        <v>0.71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1.49</v>
      </c>
      <c r="H9" s="2">
        <v>1.25</v>
      </c>
      <c r="I9" s="2">
        <v>1</v>
      </c>
      <c r="J9" s="17">
        <f t="shared" si="0"/>
        <v>77.272727272727266</v>
      </c>
      <c r="K9" s="17">
        <f t="shared" si="1"/>
        <v>45.348837209302324</v>
      </c>
      <c r="L9" s="2" t="s">
        <v>40</v>
      </c>
    </row>
    <row r="10" spans="1:12" s="2" customFormat="1" x14ac:dyDescent="0.3">
      <c r="A10" s="2" t="s">
        <v>50</v>
      </c>
      <c r="B10" s="2">
        <v>0.61</v>
      </c>
      <c r="C10" s="2" t="s">
        <v>39</v>
      </c>
      <c r="D10" s="2" t="s">
        <v>39</v>
      </c>
      <c r="E10" s="2" t="s">
        <v>39</v>
      </c>
      <c r="F10" s="2" t="s">
        <v>39</v>
      </c>
      <c r="G10" s="2">
        <v>1.39</v>
      </c>
      <c r="H10" s="2">
        <v>2</v>
      </c>
      <c r="I10" s="2">
        <v>1</v>
      </c>
      <c r="J10" s="15">
        <v>0.63639999999999997</v>
      </c>
      <c r="K10" s="15">
        <v>0.3488</v>
      </c>
      <c r="L10" s="2" t="s">
        <v>43</v>
      </c>
    </row>
    <row r="11" spans="1:12" x14ac:dyDescent="0.3">
      <c r="A11" s="38" t="s">
        <v>82</v>
      </c>
      <c r="B11" s="39">
        <v>0.61</v>
      </c>
      <c r="C11" s="2" t="s">
        <v>39</v>
      </c>
      <c r="D11" s="2" t="s">
        <v>39</v>
      </c>
      <c r="E11" s="2" t="s">
        <v>39</v>
      </c>
      <c r="F11" s="2" t="s">
        <v>39</v>
      </c>
      <c r="G11" s="39">
        <v>1.393</v>
      </c>
      <c r="H11" s="39">
        <v>2</v>
      </c>
      <c r="I11" s="39">
        <v>1</v>
      </c>
      <c r="J11" s="39">
        <v>63.6</v>
      </c>
      <c r="K11" s="39">
        <v>34.9</v>
      </c>
      <c r="L11" s="40" t="s">
        <v>83</v>
      </c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="85" zoomScaleNormal="85" workbookViewId="0">
      <selection activeCell="H25" sqref="H25"/>
    </sheetView>
  </sheetViews>
  <sheetFormatPr defaultColWidth="9"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1" customFormat="1" ht="46.5" customHeight="1" x14ac:dyDescent="0.3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 x14ac:dyDescent="0.3">
      <c r="A2" s="2" t="s">
        <v>56</v>
      </c>
      <c r="B2" s="2">
        <v>0.57999999999999996</v>
      </c>
      <c r="C2" s="2" t="s">
        <v>39</v>
      </c>
      <c r="D2" s="2" t="s">
        <v>39</v>
      </c>
      <c r="E2" s="2" t="s">
        <v>39</v>
      </c>
      <c r="F2" s="2" t="s">
        <v>39</v>
      </c>
      <c r="G2" s="41">
        <v>1.26</v>
      </c>
      <c r="H2" s="27">
        <v>2</v>
      </c>
      <c r="I2" s="27">
        <v>0.96</v>
      </c>
      <c r="J2" s="27">
        <f>3.5/5.5*100</f>
        <v>63.636363636363633</v>
      </c>
      <c r="K2" s="27">
        <v>33.5</v>
      </c>
      <c r="L2" s="2" t="s">
        <v>40</v>
      </c>
    </row>
    <row r="3" spans="1:12" x14ac:dyDescent="0.3">
      <c r="A3" s="2" t="s">
        <v>41</v>
      </c>
      <c r="B3" s="2">
        <v>0.61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1.29</v>
      </c>
      <c r="H3" s="2">
        <v>2</v>
      </c>
      <c r="I3" s="2">
        <v>1</v>
      </c>
      <c r="J3" s="2">
        <v>63.64</v>
      </c>
      <c r="K3" s="2">
        <v>34.880000000000003</v>
      </c>
      <c r="L3" s="2"/>
    </row>
    <row r="4" spans="1:12" x14ac:dyDescent="0.3">
      <c r="A4" s="2" t="s">
        <v>42</v>
      </c>
      <c r="B4" s="2">
        <v>0.68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1.36</v>
      </c>
      <c r="H4" s="2">
        <v>2</v>
      </c>
      <c r="I4" s="2">
        <v>1</v>
      </c>
      <c r="J4" s="25">
        <f>(5.5-2)/5.5</f>
        <v>0.63636363636363635</v>
      </c>
      <c r="K4" s="15">
        <v>0.3488</v>
      </c>
      <c r="L4" s="2" t="s">
        <v>43</v>
      </c>
    </row>
    <row r="5" spans="1:12" x14ac:dyDescent="0.3">
      <c r="A5" s="2" t="s">
        <v>44</v>
      </c>
      <c r="B5" s="2">
        <v>0.61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1.29</v>
      </c>
      <c r="H5" s="2">
        <v>2</v>
      </c>
      <c r="I5" s="2">
        <v>1</v>
      </c>
      <c r="J5" s="15">
        <v>0.63639999999999997</v>
      </c>
      <c r="K5" s="15">
        <v>0.3488</v>
      </c>
    </row>
    <row r="6" spans="1:12" x14ac:dyDescent="0.3">
      <c r="A6" s="2" t="s">
        <v>46</v>
      </c>
      <c r="B6" s="2">
        <v>0.56999999999999995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1.26</v>
      </c>
      <c r="H6" s="2">
        <v>2.5</v>
      </c>
      <c r="I6" s="2">
        <v>1</v>
      </c>
      <c r="J6" s="26">
        <v>0.54545454545454497</v>
      </c>
      <c r="K6" s="26">
        <v>0.27906976744186002</v>
      </c>
      <c r="L6" s="2" t="s">
        <v>43</v>
      </c>
    </row>
    <row r="7" spans="1:12" s="2" customFormat="1" x14ac:dyDescent="0.3">
      <c r="A7" s="2" t="s">
        <v>47</v>
      </c>
      <c r="B7" s="14">
        <v>0.60709999999999997</v>
      </c>
      <c r="C7" s="2" t="s">
        <v>39</v>
      </c>
      <c r="D7" s="2" t="s">
        <v>39</v>
      </c>
      <c r="E7" s="2" t="s">
        <v>39</v>
      </c>
      <c r="F7" s="2" t="s">
        <v>39</v>
      </c>
      <c r="G7" s="14">
        <v>1.3929</v>
      </c>
      <c r="H7" s="2">
        <v>2</v>
      </c>
      <c r="I7" s="2">
        <v>1</v>
      </c>
      <c r="J7" s="15">
        <v>0.63639999999999997</v>
      </c>
      <c r="K7" s="15">
        <v>0.3488</v>
      </c>
      <c r="L7" s="2" t="s">
        <v>43</v>
      </c>
    </row>
    <row r="8" spans="1:12" x14ac:dyDescent="0.3">
      <c r="A8" s="2" t="s">
        <v>48</v>
      </c>
      <c r="B8" s="2">
        <v>0.68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1.36</v>
      </c>
      <c r="H8" s="24">
        <v>2</v>
      </c>
      <c r="I8" s="2">
        <v>1</v>
      </c>
      <c r="J8" s="17">
        <f t="shared" ref="J8" si="0">(5.5-H8)/5.5*100</f>
        <v>63.636363636363633</v>
      </c>
      <c r="K8" s="17">
        <f t="shared" ref="K8" si="1">((3/4*4.5+2)-(3/4*H8+2))/(3/4*4.5+2)*100</f>
        <v>34.883720930232556</v>
      </c>
      <c r="L8" s="2" t="s">
        <v>43</v>
      </c>
    </row>
    <row r="9" spans="1:12" x14ac:dyDescent="0.3">
      <c r="A9" s="2" t="s">
        <v>49</v>
      </c>
      <c r="B9" s="2">
        <v>0.71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1.49</v>
      </c>
      <c r="H9" s="2">
        <v>1.25</v>
      </c>
      <c r="I9" s="2">
        <v>1</v>
      </c>
      <c r="J9" s="17">
        <f t="shared" ref="J9" si="2">(5.5-H9)/5.5*100</f>
        <v>77.272727272727266</v>
      </c>
      <c r="K9" s="17">
        <f t="shared" ref="K9" si="3">((3/4*4.5+2)-(3/4*H9+2))/(3/4*4.5+2)*100</f>
        <v>45.348837209302324</v>
      </c>
      <c r="L9" s="2" t="s">
        <v>40</v>
      </c>
    </row>
    <row r="10" spans="1:12" s="2" customFormat="1" x14ac:dyDescent="0.3">
      <c r="A10" s="2" t="s">
        <v>50</v>
      </c>
      <c r="B10" s="2">
        <v>0.61</v>
      </c>
      <c r="C10" s="2" t="s">
        <v>39</v>
      </c>
      <c r="D10" s="2" t="s">
        <v>39</v>
      </c>
      <c r="E10" s="2" t="s">
        <v>39</v>
      </c>
      <c r="F10" s="2" t="s">
        <v>39</v>
      </c>
      <c r="G10" s="2">
        <v>1.29</v>
      </c>
      <c r="H10" s="2">
        <v>2</v>
      </c>
      <c r="I10" s="2">
        <v>1</v>
      </c>
      <c r="J10" s="15">
        <v>0.63639999999999997</v>
      </c>
      <c r="K10" s="15">
        <v>0.3488</v>
      </c>
      <c r="L10" s="2" t="s">
        <v>43</v>
      </c>
    </row>
    <row r="11" spans="1:12" s="18" customFormat="1" x14ac:dyDescent="0.3">
      <c r="A11" s="18" t="s">
        <v>55</v>
      </c>
      <c r="B11" s="18">
        <v>0.61</v>
      </c>
      <c r="C11" s="18" t="s">
        <v>39</v>
      </c>
      <c r="D11" s="18" t="s">
        <v>39</v>
      </c>
      <c r="E11" s="18" t="s">
        <v>39</v>
      </c>
      <c r="F11" s="18" t="s">
        <v>39</v>
      </c>
      <c r="G11" s="18">
        <v>1.39</v>
      </c>
      <c r="H11" s="18">
        <v>2</v>
      </c>
      <c r="I11" s="18">
        <v>1</v>
      </c>
      <c r="J11" s="21">
        <v>0.63639999999999997</v>
      </c>
      <c r="K11" s="21">
        <v>0.3488</v>
      </c>
      <c r="L11" s="18" t="s">
        <v>40</v>
      </c>
    </row>
    <row r="12" spans="1:12" x14ac:dyDescent="0.3">
      <c r="A12" s="38" t="s">
        <v>82</v>
      </c>
      <c r="B12" s="39">
        <v>0.61</v>
      </c>
      <c r="C12" s="2" t="s">
        <v>39</v>
      </c>
      <c r="D12" s="2" t="s">
        <v>39</v>
      </c>
      <c r="E12" s="2" t="s">
        <v>39</v>
      </c>
      <c r="F12" s="2" t="s">
        <v>39</v>
      </c>
      <c r="G12" s="39">
        <v>1.393</v>
      </c>
      <c r="H12" s="39">
        <v>2</v>
      </c>
      <c r="I12" s="39">
        <v>1</v>
      </c>
      <c r="J12" s="39">
        <v>63.6</v>
      </c>
      <c r="K12" s="39">
        <v>34.9</v>
      </c>
      <c r="L12" s="40" t="s">
        <v>83</v>
      </c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85" zoomScaleNormal="85" workbookViewId="0">
      <selection activeCell="H11" sqref="H11"/>
    </sheetView>
  </sheetViews>
  <sheetFormatPr defaultColWidth="9"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1" customFormat="1" ht="46.5" customHeight="1" x14ac:dyDescent="0.3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 x14ac:dyDescent="0.3">
      <c r="A2" s="2" t="s">
        <v>38</v>
      </c>
      <c r="B2" s="2">
        <v>0.72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1.51</v>
      </c>
      <c r="H2" s="2" t="s">
        <v>57</v>
      </c>
      <c r="I2" s="2" t="s">
        <v>39</v>
      </c>
      <c r="J2" s="2" t="s">
        <v>39</v>
      </c>
      <c r="K2" s="2" t="s">
        <v>39</v>
      </c>
      <c r="L2" s="2" t="s">
        <v>40</v>
      </c>
    </row>
    <row r="3" spans="1:12" x14ac:dyDescent="0.3">
      <c r="A3" s="2" t="s">
        <v>41</v>
      </c>
      <c r="B3" s="2">
        <v>0.75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1.54</v>
      </c>
      <c r="H3" s="2" t="s">
        <v>57</v>
      </c>
      <c r="I3" s="2" t="s">
        <v>39</v>
      </c>
      <c r="J3" s="2" t="s">
        <v>39</v>
      </c>
      <c r="K3" s="2" t="s">
        <v>39</v>
      </c>
      <c r="L3" s="2"/>
    </row>
    <row r="4" spans="1:12" x14ac:dyDescent="0.3">
      <c r="A4" s="2" t="s">
        <v>42</v>
      </c>
      <c r="B4" s="2">
        <v>0.82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1.61</v>
      </c>
      <c r="H4" s="2" t="s">
        <v>57</v>
      </c>
      <c r="I4" s="2" t="s">
        <v>39</v>
      </c>
      <c r="J4" s="2" t="s">
        <v>39</v>
      </c>
      <c r="K4" s="2" t="s">
        <v>39</v>
      </c>
      <c r="L4" s="2" t="s">
        <v>40</v>
      </c>
    </row>
    <row r="5" spans="1:12" x14ac:dyDescent="0.3">
      <c r="A5" s="2" t="s">
        <v>44</v>
      </c>
      <c r="B5" s="2">
        <v>0.75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1.54</v>
      </c>
      <c r="H5" s="2" t="s">
        <v>57</v>
      </c>
      <c r="I5" s="2" t="s">
        <v>39</v>
      </c>
      <c r="J5" s="2" t="s">
        <v>39</v>
      </c>
      <c r="K5" s="2" t="s">
        <v>39</v>
      </c>
    </row>
    <row r="6" spans="1:12" x14ac:dyDescent="0.3">
      <c r="A6" s="2" t="s">
        <v>46</v>
      </c>
      <c r="B6" s="2">
        <v>0.71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1.51</v>
      </c>
      <c r="H6" s="2" t="s">
        <v>57</v>
      </c>
      <c r="I6" s="2" t="s">
        <v>39</v>
      </c>
      <c r="J6" s="2" t="s">
        <v>39</v>
      </c>
      <c r="K6" s="2" t="s">
        <v>39</v>
      </c>
    </row>
    <row r="7" spans="1:12" s="2" customFormat="1" x14ac:dyDescent="0.3">
      <c r="A7" s="2" t="s">
        <v>47</v>
      </c>
      <c r="B7" s="14">
        <v>0.75</v>
      </c>
      <c r="C7" s="2" t="s">
        <v>39</v>
      </c>
      <c r="D7" s="2" t="s">
        <v>39</v>
      </c>
      <c r="E7" s="2" t="s">
        <v>39</v>
      </c>
      <c r="F7" s="2" t="s">
        <v>39</v>
      </c>
      <c r="G7" s="14">
        <v>1.5</v>
      </c>
      <c r="H7" s="2" t="s">
        <v>39</v>
      </c>
      <c r="I7" s="2" t="s">
        <v>39</v>
      </c>
      <c r="J7" s="2" t="s">
        <v>39</v>
      </c>
      <c r="K7" s="2" t="s">
        <v>39</v>
      </c>
    </row>
    <row r="8" spans="1:12" x14ac:dyDescent="0.3">
      <c r="A8" s="2" t="s">
        <v>48</v>
      </c>
      <c r="B8" s="2">
        <v>0.75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1.54</v>
      </c>
      <c r="H8" s="2" t="s">
        <v>39</v>
      </c>
      <c r="I8" s="2" t="s">
        <v>39</v>
      </c>
      <c r="J8" s="2" t="s">
        <v>39</v>
      </c>
      <c r="K8" s="2" t="s">
        <v>39</v>
      </c>
    </row>
    <row r="9" spans="1:12" x14ac:dyDescent="0.3">
      <c r="A9" s="2" t="s">
        <v>49</v>
      </c>
      <c r="B9" s="2">
        <v>0.85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1.81</v>
      </c>
      <c r="H9" s="2" t="s">
        <v>39</v>
      </c>
      <c r="I9" s="2" t="s">
        <v>39</v>
      </c>
      <c r="J9" s="2" t="s">
        <v>39</v>
      </c>
      <c r="K9" s="2" t="s">
        <v>39</v>
      </c>
      <c r="L9" s="2" t="s">
        <v>40</v>
      </c>
    </row>
    <row r="10" spans="1:12" s="2" customFormat="1" x14ac:dyDescent="0.3">
      <c r="A10" s="2" t="s">
        <v>50</v>
      </c>
      <c r="B10" s="2">
        <v>0.75</v>
      </c>
      <c r="C10" s="2" t="s">
        <v>39</v>
      </c>
      <c r="D10" s="2" t="s">
        <v>39</v>
      </c>
      <c r="E10" s="2" t="s">
        <v>39</v>
      </c>
      <c r="F10" s="2" t="s">
        <v>39</v>
      </c>
      <c r="G10" s="2">
        <v>1.54</v>
      </c>
      <c r="H10" s="2" t="s">
        <v>57</v>
      </c>
      <c r="I10" s="2" t="s">
        <v>39</v>
      </c>
      <c r="J10" s="2" t="s">
        <v>39</v>
      </c>
      <c r="K10" s="2" t="s">
        <v>39</v>
      </c>
      <c r="L10" s="2" t="s">
        <v>40</v>
      </c>
    </row>
    <row r="11" spans="1:12" x14ac:dyDescent="0.3">
      <c r="A11" s="38" t="s">
        <v>82</v>
      </c>
      <c r="B11" s="39">
        <v>0.75</v>
      </c>
      <c r="C11" s="2" t="s">
        <v>39</v>
      </c>
      <c r="D11" s="2" t="s">
        <v>39</v>
      </c>
      <c r="E11" s="2" t="s">
        <v>39</v>
      </c>
      <c r="F11" s="2" t="s">
        <v>39</v>
      </c>
      <c r="G11" s="39">
        <v>1.5</v>
      </c>
      <c r="H11" s="2" t="s">
        <v>85</v>
      </c>
      <c r="I11" s="2" t="s">
        <v>39</v>
      </c>
      <c r="J11" s="2" t="s">
        <v>39</v>
      </c>
      <c r="K11" s="2" t="s">
        <v>39</v>
      </c>
      <c r="L11" s="40" t="s">
        <v>83</v>
      </c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="85" zoomScaleNormal="85" workbookViewId="0">
      <selection activeCell="B29" sqref="B29"/>
    </sheetView>
  </sheetViews>
  <sheetFormatPr defaultColWidth="9"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1" customFormat="1" ht="46.5" customHeight="1" x14ac:dyDescent="0.3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 x14ac:dyDescent="0.3">
      <c r="A2" s="2" t="s">
        <v>56</v>
      </c>
      <c r="B2" s="2">
        <v>0.72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1.51</v>
      </c>
      <c r="H2" s="2" t="s">
        <v>57</v>
      </c>
      <c r="I2" s="2" t="s">
        <v>39</v>
      </c>
      <c r="J2" s="2" t="s">
        <v>39</v>
      </c>
      <c r="K2" s="2" t="s">
        <v>39</v>
      </c>
      <c r="L2" s="2" t="s">
        <v>58</v>
      </c>
    </row>
    <row r="3" spans="1:12" x14ac:dyDescent="0.3">
      <c r="A3" s="2" t="s">
        <v>41</v>
      </c>
      <c r="B3" s="2">
        <v>0.75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1.54</v>
      </c>
      <c r="H3" s="2" t="s">
        <v>57</v>
      </c>
      <c r="I3" s="2" t="s">
        <v>39</v>
      </c>
      <c r="J3" s="2" t="s">
        <v>39</v>
      </c>
      <c r="K3" s="2" t="s">
        <v>39</v>
      </c>
      <c r="L3" s="2"/>
    </row>
    <row r="4" spans="1:12" x14ac:dyDescent="0.3">
      <c r="A4" s="2" t="s">
        <v>42</v>
      </c>
      <c r="B4" s="2">
        <v>0.82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1.61</v>
      </c>
      <c r="H4" s="2" t="s">
        <v>57</v>
      </c>
      <c r="I4" s="2" t="s">
        <v>39</v>
      </c>
      <c r="J4" s="2" t="s">
        <v>39</v>
      </c>
      <c r="K4" s="2" t="s">
        <v>39</v>
      </c>
      <c r="L4" s="2" t="s">
        <v>40</v>
      </c>
    </row>
    <row r="5" spans="1:12" x14ac:dyDescent="0.3">
      <c r="A5" s="2" t="s">
        <v>44</v>
      </c>
      <c r="B5" s="2">
        <v>0.75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1.54</v>
      </c>
      <c r="H5" s="2" t="s">
        <v>57</v>
      </c>
      <c r="I5" s="2" t="s">
        <v>39</v>
      </c>
      <c r="J5" s="2" t="s">
        <v>39</v>
      </c>
      <c r="K5" s="2" t="s">
        <v>39</v>
      </c>
    </row>
    <row r="6" spans="1:12" x14ac:dyDescent="0.3">
      <c r="A6" s="2" t="s">
        <v>46</v>
      </c>
      <c r="B6" s="2">
        <v>0.71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1.51</v>
      </c>
      <c r="H6" s="2" t="s">
        <v>57</v>
      </c>
      <c r="I6" s="2" t="s">
        <v>39</v>
      </c>
      <c r="J6" s="2" t="s">
        <v>39</v>
      </c>
      <c r="K6" s="2" t="s">
        <v>39</v>
      </c>
    </row>
    <row r="7" spans="1:12" s="2" customFormat="1" x14ac:dyDescent="0.3">
      <c r="A7" s="2" t="s">
        <v>47</v>
      </c>
      <c r="B7" s="14">
        <v>0.75</v>
      </c>
      <c r="C7" s="2" t="s">
        <v>39</v>
      </c>
      <c r="D7" s="2" t="s">
        <v>39</v>
      </c>
      <c r="E7" s="2" t="s">
        <v>39</v>
      </c>
      <c r="F7" s="2" t="s">
        <v>39</v>
      </c>
      <c r="G7" s="14">
        <v>1.5</v>
      </c>
      <c r="H7" s="2" t="s">
        <v>39</v>
      </c>
      <c r="I7" s="2" t="s">
        <v>39</v>
      </c>
      <c r="J7" s="2" t="s">
        <v>39</v>
      </c>
      <c r="K7" s="2" t="s">
        <v>39</v>
      </c>
    </row>
    <row r="8" spans="1:12" x14ac:dyDescent="0.3">
      <c r="A8" s="2" t="s">
        <v>48</v>
      </c>
      <c r="B8" s="2">
        <v>0.75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1.54</v>
      </c>
      <c r="H8" s="2" t="s">
        <v>39</v>
      </c>
      <c r="I8" s="2" t="s">
        <v>39</v>
      </c>
      <c r="J8" s="2" t="s">
        <v>39</v>
      </c>
      <c r="K8" s="2" t="s">
        <v>39</v>
      </c>
    </row>
    <row r="9" spans="1:12" x14ac:dyDescent="0.3">
      <c r="A9" s="2" t="s">
        <v>49</v>
      </c>
      <c r="B9" s="2">
        <v>0.85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1.81</v>
      </c>
      <c r="H9" s="2" t="s">
        <v>39</v>
      </c>
      <c r="I9" s="2" t="s">
        <v>39</v>
      </c>
      <c r="J9" s="2" t="s">
        <v>39</v>
      </c>
      <c r="K9" s="2" t="s">
        <v>39</v>
      </c>
      <c r="L9" s="2" t="s">
        <v>40</v>
      </c>
    </row>
    <row r="10" spans="1:12" x14ac:dyDescent="0.3">
      <c r="A10" s="2" t="s">
        <v>50</v>
      </c>
      <c r="B10" s="2">
        <v>0.75</v>
      </c>
      <c r="C10" s="2" t="s">
        <v>39</v>
      </c>
      <c r="D10" s="2" t="s">
        <v>39</v>
      </c>
      <c r="E10" s="2" t="s">
        <v>39</v>
      </c>
      <c r="F10" s="2" t="s">
        <v>39</v>
      </c>
      <c r="G10" s="2">
        <v>1.5</v>
      </c>
      <c r="H10" s="2" t="s">
        <v>57</v>
      </c>
      <c r="I10" s="2" t="s">
        <v>39</v>
      </c>
      <c r="J10" s="2" t="s">
        <v>39</v>
      </c>
      <c r="K10" s="2" t="s">
        <v>39</v>
      </c>
      <c r="L10" s="2" t="s">
        <v>40</v>
      </c>
    </row>
    <row r="11" spans="1:12" s="18" customFormat="1" x14ac:dyDescent="0.3">
      <c r="A11" s="18" t="s">
        <v>55</v>
      </c>
      <c r="B11" s="18">
        <v>0.75</v>
      </c>
      <c r="C11" s="18" t="s">
        <v>39</v>
      </c>
      <c r="D11" s="18" t="s">
        <v>39</v>
      </c>
      <c r="E11" s="18" t="s">
        <v>39</v>
      </c>
      <c r="F11" s="18" t="s">
        <v>39</v>
      </c>
      <c r="G11" s="18">
        <v>1.7</v>
      </c>
      <c r="H11" s="18" t="s">
        <v>57</v>
      </c>
      <c r="I11" s="18" t="s">
        <v>39</v>
      </c>
      <c r="J11" s="18" t="s">
        <v>39</v>
      </c>
      <c r="K11" s="18" t="s">
        <v>39</v>
      </c>
      <c r="L11" s="18" t="s">
        <v>40</v>
      </c>
    </row>
    <row r="12" spans="1:12" x14ac:dyDescent="0.3">
      <c r="A12" s="38" t="s">
        <v>82</v>
      </c>
      <c r="B12" s="39">
        <v>0.75</v>
      </c>
      <c r="C12" s="2" t="s">
        <v>39</v>
      </c>
      <c r="D12" s="2" t="s">
        <v>39</v>
      </c>
      <c r="E12" s="2" t="s">
        <v>39</v>
      </c>
      <c r="F12" s="2" t="s">
        <v>39</v>
      </c>
      <c r="G12" s="39">
        <v>1.5</v>
      </c>
      <c r="H12" s="2" t="s">
        <v>85</v>
      </c>
      <c r="I12" s="2" t="s">
        <v>39</v>
      </c>
      <c r="J12" s="2" t="s">
        <v>39</v>
      </c>
      <c r="K12" s="2" t="s">
        <v>39</v>
      </c>
      <c r="L12" s="40" t="s">
        <v>83</v>
      </c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="85" zoomScaleNormal="85" workbookViewId="0">
      <selection activeCell="B10" sqref="B10:L10"/>
    </sheetView>
  </sheetViews>
  <sheetFormatPr defaultColWidth="9"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1" customFormat="1" ht="46.5" customHeight="1" x14ac:dyDescent="0.3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 x14ac:dyDescent="0.3">
      <c r="A2" s="2" t="s">
        <v>56</v>
      </c>
      <c r="B2" s="2">
        <v>0.31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0.85</v>
      </c>
      <c r="H2" s="2" t="s">
        <v>39</v>
      </c>
      <c r="I2" s="2" t="s">
        <v>39</v>
      </c>
      <c r="J2" s="2" t="s">
        <v>39</v>
      </c>
      <c r="K2" s="2" t="s">
        <v>39</v>
      </c>
      <c r="L2" s="2" t="s">
        <v>58</v>
      </c>
    </row>
    <row r="3" spans="1:12" x14ac:dyDescent="0.3">
      <c r="A3" s="2" t="s">
        <v>41</v>
      </c>
      <c r="B3" s="2">
        <v>0.32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0.86</v>
      </c>
      <c r="H3" s="2" t="s">
        <v>39</v>
      </c>
      <c r="I3" s="2" t="s">
        <v>39</v>
      </c>
      <c r="J3" s="2" t="s">
        <v>39</v>
      </c>
      <c r="K3" s="2" t="s">
        <v>39</v>
      </c>
      <c r="L3" s="2" t="s">
        <v>58</v>
      </c>
    </row>
    <row r="4" spans="1:12" x14ac:dyDescent="0.3">
      <c r="A4" s="2" t="s">
        <v>42</v>
      </c>
      <c r="B4" s="2">
        <v>0.39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0.93</v>
      </c>
      <c r="H4" s="2" t="s">
        <v>39</v>
      </c>
      <c r="I4" s="2" t="s">
        <v>39</v>
      </c>
      <c r="J4" s="2" t="s">
        <v>39</v>
      </c>
      <c r="K4" s="2" t="s">
        <v>39</v>
      </c>
      <c r="L4" s="2" t="s">
        <v>40</v>
      </c>
    </row>
    <row r="5" spans="1:12" x14ac:dyDescent="0.3">
      <c r="A5" s="2" t="s">
        <v>44</v>
      </c>
      <c r="B5" s="2">
        <v>0.32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0.86</v>
      </c>
      <c r="H5" s="2" t="s">
        <v>39</v>
      </c>
      <c r="I5" s="2" t="s">
        <v>39</v>
      </c>
      <c r="J5" s="2" t="s">
        <v>39</v>
      </c>
      <c r="K5" s="2" t="s">
        <v>39</v>
      </c>
    </row>
    <row r="6" spans="1:12" x14ac:dyDescent="0.3">
      <c r="A6" s="2" t="s">
        <v>46</v>
      </c>
      <c r="B6" s="2">
        <v>0.31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0.85</v>
      </c>
      <c r="H6" s="2" t="s">
        <v>39</v>
      </c>
      <c r="I6" s="2" t="s">
        <v>39</v>
      </c>
      <c r="J6" s="2" t="s">
        <v>39</v>
      </c>
      <c r="K6" s="2" t="s">
        <v>39</v>
      </c>
    </row>
    <row r="7" spans="1:12" s="2" customFormat="1" x14ac:dyDescent="0.3">
      <c r="A7" s="2" t="s">
        <v>47</v>
      </c>
      <c r="B7" s="14">
        <v>0.32140000000000002</v>
      </c>
      <c r="C7" s="2" t="s">
        <v>39</v>
      </c>
      <c r="D7" s="2" t="s">
        <v>39</v>
      </c>
      <c r="E7" s="2" t="s">
        <v>39</v>
      </c>
      <c r="F7" s="2" t="s">
        <v>39</v>
      </c>
      <c r="G7" s="14">
        <v>0.85709999999999997</v>
      </c>
      <c r="H7" s="2" t="s">
        <v>39</v>
      </c>
      <c r="I7" s="2" t="s">
        <v>39</v>
      </c>
      <c r="J7" s="2" t="s">
        <v>39</v>
      </c>
      <c r="K7" s="2" t="s">
        <v>39</v>
      </c>
    </row>
    <row r="8" spans="1:12" x14ac:dyDescent="0.3">
      <c r="A8" s="2" t="s">
        <v>48</v>
      </c>
      <c r="B8" s="2">
        <v>0.32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0.86</v>
      </c>
      <c r="H8" s="2" t="s">
        <v>39</v>
      </c>
      <c r="I8" s="2" t="s">
        <v>39</v>
      </c>
      <c r="J8" s="2" t="s">
        <v>39</v>
      </c>
      <c r="K8" s="2" t="s">
        <v>39</v>
      </c>
    </row>
    <row r="9" spans="1:12" x14ac:dyDescent="0.3">
      <c r="A9" s="2" t="s">
        <v>49</v>
      </c>
      <c r="B9" s="2">
        <v>0.42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0.92</v>
      </c>
      <c r="H9" s="2" t="s">
        <v>39</v>
      </c>
      <c r="I9" s="2" t="s">
        <v>39</v>
      </c>
      <c r="J9" s="2" t="s">
        <v>39</v>
      </c>
      <c r="K9" s="2" t="s">
        <v>39</v>
      </c>
      <c r="L9" s="2" t="s">
        <v>40</v>
      </c>
    </row>
    <row r="10" spans="1:12" x14ac:dyDescent="0.3">
      <c r="A10" s="38" t="s">
        <v>82</v>
      </c>
      <c r="B10" s="39">
        <v>0.32</v>
      </c>
      <c r="C10" s="2" t="s">
        <v>39</v>
      </c>
      <c r="D10" s="2" t="s">
        <v>39</v>
      </c>
      <c r="E10" s="2" t="s">
        <v>39</v>
      </c>
      <c r="F10" s="2" t="s">
        <v>39</v>
      </c>
      <c r="G10" s="39">
        <v>0.86</v>
      </c>
      <c r="H10" s="2" t="s">
        <v>39</v>
      </c>
      <c r="I10" s="2" t="s">
        <v>39</v>
      </c>
      <c r="J10" s="2" t="s">
        <v>39</v>
      </c>
      <c r="K10" s="2" t="s">
        <v>39</v>
      </c>
      <c r="L10" s="40" t="s">
        <v>83</v>
      </c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="85" zoomScaleNormal="85" workbookViewId="0">
      <selection activeCell="B12" sqref="B12:L12"/>
    </sheetView>
  </sheetViews>
  <sheetFormatPr defaultColWidth="9"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1" customFormat="1" ht="46.5" customHeight="1" x14ac:dyDescent="0.3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 x14ac:dyDescent="0.3">
      <c r="A2" s="2" t="s">
        <v>56</v>
      </c>
      <c r="B2" s="2">
        <v>0.31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0.81</v>
      </c>
      <c r="H2" s="2" t="s">
        <v>39</v>
      </c>
      <c r="I2" s="2" t="s">
        <v>39</v>
      </c>
      <c r="J2" s="2" t="s">
        <v>39</v>
      </c>
      <c r="K2" s="2" t="s">
        <v>39</v>
      </c>
      <c r="L2" s="2" t="s">
        <v>58</v>
      </c>
    </row>
    <row r="3" spans="1:12" x14ac:dyDescent="0.3">
      <c r="A3" s="2" t="s">
        <v>41</v>
      </c>
      <c r="B3" s="2">
        <v>0.32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0.82</v>
      </c>
      <c r="H3" s="2" t="s">
        <v>39</v>
      </c>
      <c r="I3" s="2" t="s">
        <v>39</v>
      </c>
      <c r="J3" s="2" t="s">
        <v>39</v>
      </c>
      <c r="K3" s="2" t="s">
        <v>39</v>
      </c>
      <c r="L3" s="2" t="s">
        <v>58</v>
      </c>
    </row>
    <row r="4" spans="1:12" x14ac:dyDescent="0.3">
      <c r="A4" s="2" t="s">
        <v>42</v>
      </c>
      <c r="B4" s="2">
        <v>0.39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0.89</v>
      </c>
      <c r="H4" s="2" t="s">
        <v>39</v>
      </c>
      <c r="I4" s="2" t="s">
        <v>39</v>
      </c>
      <c r="J4" s="2" t="s">
        <v>39</v>
      </c>
      <c r="K4" s="2" t="s">
        <v>39</v>
      </c>
      <c r="L4" s="2" t="s">
        <v>40</v>
      </c>
    </row>
    <row r="5" spans="1:12" x14ac:dyDescent="0.3">
      <c r="A5" s="2" t="s">
        <v>44</v>
      </c>
      <c r="B5" s="2">
        <v>0.32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0.82</v>
      </c>
      <c r="H5" s="2" t="s">
        <v>39</v>
      </c>
      <c r="I5" s="2" t="s">
        <v>39</v>
      </c>
      <c r="J5" s="2" t="s">
        <v>39</v>
      </c>
      <c r="K5" s="2" t="s">
        <v>39</v>
      </c>
    </row>
    <row r="6" spans="1:12" x14ac:dyDescent="0.3">
      <c r="A6" s="2" t="s">
        <v>46</v>
      </c>
      <c r="B6" s="2">
        <v>0.31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0.81</v>
      </c>
      <c r="H6" s="2" t="s">
        <v>39</v>
      </c>
      <c r="I6" s="2" t="s">
        <v>39</v>
      </c>
      <c r="J6" s="2" t="s">
        <v>39</v>
      </c>
      <c r="K6" s="2" t="s">
        <v>39</v>
      </c>
    </row>
    <row r="7" spans="1:12" s="2" customFormat="1" x14ac:dyDescent="0.3">
      <c r="A7" s="2" t="s">
        <v>47</v>
      </c>
      <c r="B7" s="23">
        <v>0.32140000000000002</v>
      </c>
      <c r="C7" s="2" t="s">
        <v>39</v>
      </c>
      <c r="D7" s="2" t="s">
        <v>39</v>
      </c>
      <c r="E7" s="2" t="s">
        <v>39</v>
      </c>
      <c r="F7" s="2" t="s">
        <v>39</v>
      </c>
      <c r="G7" s="14">
        <v>0.82140000000000002</v>
      </c>
      <c r="H7" s="2" t="s">
        <v>39</v>
      </c>
      <c r="I7" s="2" t="s">
        <v>39</v>
      </c>
      <c r="J7" s="2" t="s">
        <v>39</v>
      </c>
      <c r="K7" s="2" t="s">
        <v>39</v>
      </c>
    </row>
    <row r="8" spans="1:12" x14ac:dyDescent="0.3">
      <c r="A8" s="2" t="s">
        <v>48</v>
      </c>
      <c r="B8" s="2">
        <v>0.32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0.82</v>
      </c>
      <c r="H8" s="2" t="s">
        <v>39</v>
      </c>
      <c r="I8" s="2" t="s">
        <v>39</v>
      </c>
      <c r="J8" s="2" t="s">
        <v>39</v>
      </c>
      <c r="K8" s="2" t="s">
        <v>39</v>
      </c>
    </row>
    <row r="9" spans="1:12" x14ac:dyDescent="0.3">
      <c r="A9" s="2" t="s">
        <v>49</v>
      </c>
      <c r="B9" s="2">
        <v>0.42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0.92</v>
      </c>
      <c r="H9" s="2" t="s">
        <v>39</v>
      </c>
      <c r="I9" s="2" t="s">
        <v>39</v>
      </c>
      <c r="J9" s="2" t="s">
        <v>39</v>
      </c>
      <c r="K9" s="2" t="s">
        <v>39</v>
      </c>
      <c r="L9" s="2" t="s">
        <v>40</v>
      </c>
    </row>
    <row r="10" spans="1:12" x14ac:dyDescent="0.3">
      <c r="A10" s="2" t="s">
        <v>53</v>
      </c>
      <c r="B10" s="2">
        <v>0.34</v>
      </c>
      <c r="C10" s="2" t="s">
        <v>39</v>
      </c>
      <c r="D10" s="2" t="s">
        <v>39</v>
      </c>
      <c r="E10" s="2" t="s">
        <v>39</v>
      </c>
      <c r="F10" s="2" t="s">
        <v>39</v>
      </c>
      <c r="G10" s="2">
        <v>0.84</v>
      </c>
      <c r="H10" s="2" t="s">
        <v>39</v>
      </c>
      <c r="I10" s="2" t="s">
        <v>39</v>
      </c>
      <c r="J10" s="2" t="s">
        <v>39</v>
      </c>
      <c r="K10" s="2" t="s">
        <v>39</v>
      </c>
      <c r="L10" s="2" t="s">
        <v>40</v>
      </c>
    </row>
    <row r="11" spans="1:12" s="18" customFormat="1" x14ac:dyDescent="0.3">
      <c r="A11" s="18" t="s">
        <v>55</v>
      </c>
      <c r="B11" s="18">
        <v>0.34</v>
      </c>
      <c r="C11" s="18" t="s">
        <v>39</v>
      </c>
      <c r="D11" s="18" t="s">
        <v>39</v>
      </c>
      <c r="E11" s="18" t="s">
        <v>39</v>
      </c>
      <c r="F11" s="18" t="s">
        <v>39</v>
      </c>
      <c r="G11" s="18">
        <v>0.84</v>
      </c>
      <c r="H11" s="18" t="s">
        <v>39</v>
      </c>
      <c r="I11" s="18" t="s">
        <v>39</v>
      </c>
      <c r="J11" s="18" t="s">
        <v>39</v>
      </c>
      <c r="K11" s="18" t="s">
        <v>39</v>
      </c>
      <c r="L11" s="18" t="s">
        <v>40</v>
      </c>
    </row>
    <row r="12" spans="1:12" x14ac:dyDescent="0.3">
      <c r="A12" s="38" t="s">
        <v>82</v>
      </c>
      <c r="B12" s="39">
        <v>0.32</v>
      </c>
      <c r="C12" s="2" t="s">
        <v>39</v>
      </c>
      <c r="D12" s="2" t="s">
        <v>39</v>
      </c>
      <c r="E12" s="2" t="s">
        <v>39</v>
      </c>
      <c r="F12" s="2" t="s">
        <v>39</v>
      </c>
      <c r="G12" s="39">
        <v>0.82</v>
      </c>
      <c r="H12" s="2" t="s">
        <v>39</v>
      </c>
      <c r="I12" s="2" t="s">
        <v>39</v>
      </c>
      <c r="J12" s="2" t="s">
        <v>39</v>
      </c>
      <c r="K12" s="2" t="s">
        <v>39</v>
      </c>
      <c r="L12" s="40" t="s">
        <v>84</v>
      </c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21</vt:i4>
      </vt:variant>
    </vt:vector>
  </HeadingPairs>
  <TitlesOfParts>
    <vt:vector size="21" baseType="lpstr">
      <vt:lpstr>Version Control</vt:lpstr>
      <vt:lpstr>UL Scenario 1</vt:lpstr>
      <vt:lpstr>UL Scenario 2</vt:lpstr>
      <vt:lpstr>UL Scenario 3</vt:lpstr>
      <vt:lpstr>UL Scenario 4</vt:lpstr>
      <vt:lpstr>UL Scenario 5</vt:lpstr>
      <vt:lpstr>UL Scenario 6</vt:lpstr>
      <vt:lpstr>UL Scenario 7</vt:lpstr>
      <vt:lpstr>UL Scenario 8</vt:lpstr>
      <vt:lpstr>UL Scenario 9</vt:lpstr>
      <vt:lpstr>UL Scenario 10</vt:lpstr>
      <vt:lpstr>UL Scenario 11</vt:lpstr>
      <vt:lpstr>UL Scenario 12</vt:lpstr>
      <vt:lpstr>UL Scenario 13</vt:lpstr>
      <vt:lpstr>UL Scenario 14</vt:lpstr>
      <vt:lpstr>UL Scenario 15</vt:lpstr>
      <vt:lpstr>UL Scenario 16</vt:lpstr>
      <vt:lpstr>UL Scenario 17</vt:lpstr>
      <vt:lpstr>UL Scenario 18</vt:lpstr>
      <vt:lpstr>UL scenario 19</vt:lpstr>
      <vt:lpstr>UL scenario 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Qualcomm User</dc:creator>
  <cp:lastModifiedBy>Sungjin Park</cp:lastModifiedBy>
  <dcterms:created xsi:type="dcterms:W3CDTF">2019-02-18T06:05:00Z</dcterms:created>
  <dcterms:modified xsi:type="dcterms:W3CDTF">2019-02-22T06:40:40Z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NSCPROP_SA">
    <vt:lpwstr>D:\1. Job\2. 3GPP\3. RAN1\TSGR1_96\email_discussion\Grant-Free UL Processing Timing Results V12.xlsx</vt:lpwstr>
  </property>
</Properties>
</file>