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Workspace\3GPP related\3GPP meeting\2019\2019.2\RAN1_96\Email discussion\RAN1 AH1901\Processing time\GF UL Results\"/>
    </mc:Choice>
  </mc:AlternateContent>
  <bookViews>
    <workbookView xWindow="0" yWindow="0" windowWidth="11700" windowHeight="9120" firstSheet="16" activeTab="20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  <sheet name="UL scenario 19" sheetId="24" r:id="rId20"/>
    <sheet name="UL scenario 20" sheetId="25" r:id="rId2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3" l="1"/>
  <c r="K9" i="13"/>
  <c r="J9" i="12"/>
  <c r="K9" i="12"/>
  <c r="J9" i="11"/>
  <c r="J9" i="10"/>
  <c r="J9" i="5"/>
  <c r="K9" i="5"/>
  <c r="K9" i="4"/>
  <c r="J9" i="4"/>
  <c r="J9" i="3"/>
  <c r="J9" i="1"/>
  <c r="K9" i="1"/>
  <c r="J4" i="18" l="1"/>
  <c r="K4" i="18"/>
  <c r="K5" i="19" l="1"/>
  <c r="J5" i="19"/>
  <c r="J5" i="17"/>
  <c r="K4" i="16"/>
  <c r="J4" i="16"/>
  <c r="J5" i="15"/>
  <c r="J4" i="14"/>
  <c r="K8" i="13"/>
  <c r="J8" i="13"/>
  <c r="K8" i="12"/>
  <c r="J8" i="12"/>
  <c r="K8" i="10"/>
  <c r="J8" i="10"/>
  <c r="K8" i="5"/>
  <c r="J8" i="5"/>
  <c r="K8" i="4"/>
  <c r="J8" i="4"/>
  <c r="J8" i="3"/>
  <c r="K8" i="1"/>
  <c r="J8" i="1"/>
  <c r="K4" i="19" l="1"/>
  <c r="J4" i="19"/>
  <c r="J4" i="17"/>
  <c r="J4" i="15"/>
  <c r="J7" i="13"/>
  <c r="J7" i="12"/>
  <c r="J7" i="11"/>
  <c r="J7" i="10"/>
  <c r="J4" i="13" l="1"/>
  <c r="J4" i="12"/>
  <c r="J4" i="11"/>
  <c r="J4" i="10"/>
  <c r="J4" i="5"/>
  <c r="J4" i="4"/>
  <c r="J2" i="13" l="1"/>
  <c r="J2" i="12"/>
  <c r="J2" i="5"/>
  <c r="J2" i="4"/>
  <c r="J2" i="3"/>
  <c r="J2" i="1"/>
</calcChain>
</file>

<file path=xl/sharedStrings.xml><?xml version="1.0" encoding="utf-8"?>
<sst xmlns="http://schemas.openxmlformats.org/spreadsheetml/2006/main" count="1164" uniqueCount="79">
  <si>
    <t>Company</t>
  </si>
  <si>
    <t>v00</t>
  </si>
  <si>
    <t>Date</t>
  </si>
  <si>
    <t>Version</t>
  </si>
  <si>
    <t>Reduction in UE's N2 (%)</t>
  </si>
  <si>
    <t>Supporting Cap3 for UL?</t>
  </si>
  <si>
    <t>Reduction in gNB's proc. Time (%) (N1+X)</t>
  </si>
  <si>
    <t>Reduction in gNB's proc. Time (%) (3/4*N1+X)</t>
  </si>
  <si>
    <t>v01</t>
  </si>
  <si>
    <t>HW/HiSi Added Scen 1-12</t>
  </si>
  <si>
    <t>Hw/HiSi</t>
  </si>
  <si>
    <t>n.a.</t>
  </si>
  <si>
    <t>no</t>
  </si>
  <si>
    <t>No</t>
  </si>
  <si>
    <t>not valid, because (N2=N1) &gt; 4.5</t>
  </si>
  <si>
    <t>HW/HiSi</t>
  </si>
  <si>
    <t>not possible</t>
  </si>
  <si>
    <t>latency for 1tx under Rel. 15 N1/N2 &amp;1ms? (in ms)</t>
  </si>
  <si>
    <t>If more than 1ms, Rel. 16 N2 to complete 1tx in 1ms?</t>
  </si>
  <si>
    <t>If Rel. 16 N2 added, latency for 1tx? (in ms)</t>
  </si>
  <si>
    <t>latency for 2tx under Rel. 15 N1/N2 &amp;1ms? (in ms)</t>
  </si>
  <si>
    <t>If more than 1ms, Rel. 16 N2 to complete 2tx in 1ms?</t>
  </si>
  <si>
    <t>If Rel. 16 N2 added, latency  for 2tx? (in ms)</t>
  </si>
  <si>
    <t>Sharp</t>
    <phoneticPr fontId="4"/>
  </si>
  <si>
    <t>0 (N1=4.5)</t>
    <phoneticPr fontId="4"/>
  </si>
  <si>
    <t>0 (N1=20)</t>
    <phoneticPr fontId="4"/>
  </si>
  <si>
    <t>v02</t>
    <phoneticPr fontId="4"/>
  </si>
  <si>
    <t>Sharp Scen 1-18</t>
    <phoneticPr fontId="4"/>
  </si>
  <si>
    <t>v03</t>
  </si>
  <si>
    <t>Sony Scen 1-12</t>
  </si>
  <si>
    <t>Sony</t>
  </si>
  <si>
    <t>Yes</t>
  </si>
  <si>
    <t>v04</t>
    <phoneticPr fontId="4"/>
  </si>
  <si>
    <t>CATT Scen 1-18</t>
    <phoneticPr fontId="4"/>
  </si>
  <si>
    <t>CATT</t>
    <phoneticPr fontId="4"/>
  </si>
  <si>
    <t>　n.a.</t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</si>
  <si>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</si>
  <si>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</si>
  <si>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</si>
  <si>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</si>
  <si>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</si>
  <si>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v05</t>
    <phoneticPr fontId="4"/>
  </si>
  <si>
    <t>LGE Scen 1-12</t>
    <phoneticPr fontId="4"/>
  </si>
  <si>
    <t>LGE</t>
    <phoneticPr fontId="4"/>
  </si>
  <si>
    <t>Yes</t>
    <phoneticPr fontId="4"/>
  </si>
  <si>
    <t>v06</t>
  </si>
  <si>
    <t>HW/HiSi Update according to new template on Scen1-12</t>
  </si>
  <si>
    <t>v07</t>
  </si>
  <si>
    <t>Nokia/NSB Scen 1-12,14,16,18</t>
  </si>
  <si>
    <t>Nokia/NSB</t>
  </si>
  <si>
    <t>v08</t>
  </si>
  <si>
    <t>Ericsson Scen 1-18</t>
  </si>
  <si>
    <t>not valid, because (N2=N1) &gt; 20</t>
  </si>
  <si>
    <t>Ericsson</t>
  </si>
  <si>
    <t>Mediatek</t>
  </si>
  <si>
    <t>na</t>
  </si>
  <si>
    <t>v09</t>
  </si>
  <si>
    <t>Mediatek Scen 1-12</t>
  </si>
  <si>
    <t>v10</t>
  </si>
  <si>
    <t>vivo Scen 2, 8,  19(new), 20(new)</t>
  </si>
  <si>
    <t>vivo</t>
  </si>
  <si>
    <t xml:space="preserve">grant free PUSCH with 1 OS duration and 1 symbol periodicity </t>
  </si>
  <si>
    <t xml:space="preserve">grant free PUSCH with 2 OS duration and 2 symbol periodicity </t>
  </si>
  <si>
    <t xml:space="preserve">PUSCH configuration </t>
  </si>
  <si>
    <t>14 PDCCH monitoring occasions per slot and 1 symbol PDCCH duration</t>
  </si>
  <si>
    <t>7 PDCCH monitoring occasions per slot and 1 symbol PDCCH duration</t>
  </si>
  <si>
    <t>PDCCH configuration</t>
  </si>
  <si>
    <t>Scenario 2</t>
  </si>
  <si>
    <t>parameter</t>
  </si>
  <si>
    <t>Assumptions differences comparted to UL scenario 2</t>
  </si>
  <si>
    <t>PUSCH Duration</t>
  </si>
  <si>
    <t># PDCCH MOs</t>
  </si>
  <si>
    <t>SCS</t>
  </si>
  <si>
    <t>Scenario 8</t>
  </si>
  <si>
    <t>Assumptions differences comparted to UL scenario 8</t>
  </si>
  <si>
    <t>Scenario 19</t>
  </si>
  <si>
    <t>Note: UL scenario 19 is the same as UL scenario 2 except the following</t>
  </si>
  <si>
    <t>Scenario 20</t>
  </si>
  <si>
    <t>Note: UL scenario 20 is the same as UL scenario 8 except the following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</si>
</sst>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5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6" fontId="0" fillId="0" borderId="0" xfId="0" applyNumberFormat="1" applyAlignment="1">
      <alignment horizontal="center"/>
    </xf>
    <xf numFmtId="0" fontId="1" fillId="0" borderId="1" xfId="0" applyFont="1" applyBorder="1"/>
    <xf numFmtId="0" fontId="0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9" fontId="0" fillId="0" borderId="0" xfId="1" applyFont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9" fontId="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 wrapText="1"/>
    </xf>
    <xf numFmtId="0" fontId="10" fillId="0" borderId="3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3" sqref="C13"/>
    </sheetView>
  </sheetViews>
  <sheetFormatPr defaultRowHeight="15"/>
  <cols>
    <col min="1" max="1" width="19.28515625" customWidth="1"/>
    <col min="2" max="2" width="21.85546875" customWidth="1"/>
    <col min="3" max="3" width="26.140625" bestFit="1" customWidth="1"/>
  </cols>
  <sheetData>
    <row r="1" spans="1:3">
      <c r="A1" s="1" t="s">
        <v>2</v>
      </c>
      <c r="B1" s="2" t="s">
        <v>3</v>
      </c>
      <c r="C1" s="2" t="s">
        <v>0</v>
      </c>
    </row>
    <row r="2" spans="1:3">
      <c r="A2" s="3"/>
      <c r="B2" s="4" t="s">
        <v>1</v>
      </c>
      <c r="C2" s="4"/>
    </row>
    <row r="3" spans="1:3">
      <c r="A3" s="3">
        <v>43515</v>
      </c>
      <c r="B3" s="4" t="s">
        <v>8</v>
      </c>
      <c r="C3" s="4" t="s">
        <v>9</v>
      </c>
    </row>
    <row r="4" spans="1:3">
      <c r="A4" s="3">
        <v>43516</v>
      </c>
      <c r="B4" s="4" t="s">
        <v>26</v>
      </c>
      <c r="C4" s="4" t="s">
        <v>27</v>
      </c>
    </row>
    <row r="5" spans="1:3">
      <c r="A5" s="3">
        <v>43516</v>
      </c>
      <c r="B5" s="5" t="s">
        <v>28</v>
      </c>
      <c r="C5" s="5" t="s">
        <v>29</v>
      </c>
    </row>
    <row r="6" spans="1:3">
      <c r="A6" s="15">
        <v>43517</v>
      </c>
      <c r="B6" s="15" t="s">
        <v>32</v>
      </c>
      <c r="C6" s="16" t="s">
        <v>33</v>
      </c>
    </row>
    <row r="7" spans="1:3">
      <c r="A7" s="3">
        <v>43517</v>
      </c>
      <c r="B7" s="4" t="s">
        <v>41</v>
      </c>
      <c r="C7" s="4" t="s">
        <v>42</v>
      </c>
    </row>
    <row r="8" spans="1:3" ht="26.25">
      <c r="A8" s="3">
        <v>43517</v>
      </c>
      <c r="B8" s="4" t="s">
        <v>45</v>
      </c>
      <c r="C8" s="19" t="s">
        <v>46</v>
      </c>
    </row>
    <row r="9" spans="1:3">
      <c r="A9" s="3">
        <v>43517</v>
      </c>
      <c r="B9" s="4" t="s">
        <v>47</v>
      </c>
      <c r="C9" s="21" t="s">
        <v>48</v>
      </c>
    </row>
    <row r="10" spans="1:3">
      <c r="A10" s="3">
        <v>43517</v>
      </c>
      <c r="B10" s="4" t="s">
        <v>50</v>
      </c>
      <c r="C10" s="4" t="s">
        <v>51</v>
      </c>
    </row>
    <row r="11" spans="1:3">
      <c r="A11" s="3">
        <v>43517</v>
      </c>
      <c r="B11" s="4" t="s">
        <v>56</v>
      </c>
      <c r="C11" s="4" t="s">
        <v>57</v>
      </c>
    </row>
    <row r="12" spans="1:3">
      <c r="A12" s="3">
        <v>43518</v>
      </c>
      <c r="B12" s="4" t="s">
        <v>58</v>
      </c>
      <c r="C12" s="4" t="s">
        <v>59</v>
      </c>
    </row>
  </sheetData>
  <phoneticPr fontId="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F1" zoomScale="85" zoomScaleNormal="85" workbookViewId="0">
      <selection activeCell="K7" sqref="K7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0.92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0.43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0.96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1.04</v>
      </c>
      <c r="H4" s="9">
        <v>8</v>
      </c>
      <c r="I4" s="9">
        <v>0.95</v>
      </c>
      <c r="J4" s="14">
        <f>(11-8)/11</f>
        <v>0.27272727272727271</v>
      </c>
      <c r="K4" s="13">
        <v>0.69769999999999999</v>
      </c>
      <c r="L4" s="9" t="s">
        <v>31</v>
      </c>
    </row>
    <row r="5" spans="1:12">
      <c r="A5" s="17" t="s">
        <v>38</v>
      </c>
      <c r="B5" s="9">
        <v>0.43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0.96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0.41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0.96</v>
      </c>
      <c r="H6" s="9" t="s">
        <v>11</v>
      </c>
      <c r="I6" s="9" t="s">
        <v>11</v>
      </c>
      <c r="J6" s="9" t="s">
        <v>11</v>
      </c>
      <c r="K6" s="9" t="s">
        <v>11</v>
      </c>
    </row>
    <row r="7" spans="1:12" s="24" customFormat="1">
      <c r="A7" s="22" t="s">
        <v>49</v>
      </c>
      <c r="B7" s="23">
        <v>0.42859999999999998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</v>
      </c>
      <c r="H7" s="24">
        <v>10</v>
      </c>
      <c r="I7" s="24">
        <v>1</v>
      </c>
      <c r="J7" s="29">
        <f>(11-10)/11</f>
        <v>9.0909090909090912E-2</v>
      </c>
      <c r="K7" s="24" t="s">
        <v>11</v>
      </c>
      <c r="L7" s="24" t="s">
        <v>31</v>
      </c>
    </row>
    <row r="8" spans="1:12">
      <c r="A8" s="9" t="s">
        <v>53</v>
      </c>
      <c r="B8" s="9">
        <v>0.46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1.04</v>
      </c>
      <c r="H8" s="33">
        <v>9</v>
      </c>
      <c r="I8" s="9">
        <v>0.98</v>
      </c>
      <c r="J8" s="10">
        <f t="shared" ref="J8" si="0">(11-H8)/11*100</f>
        <v>18.181818181818183</v>
      </c>
      <c r="K8" s="10">
        <f xml:space="preserve"> ((3/4*9+4)-(3/4*H8+4))/(3/4*9+4)*100</f>
        <v>0</v>
      </c>
      <c r="L8" s="24" t="s">
        <v>31</v>
      </c>
    </row>
    <row r="9" spans="1:12">
      <c r="A9" s="9" t="s">
        <v>54</v>
      </c>
      <c r="B9" s="9">
        <v>0.53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1.03</v>
      </c>
      <c r="H9" s="24">
        <v>9.5</v>
      </c>
      <c r="I9" s="9">
        <v>1</v>
      </c>
      <c r="J9" s="10">
        <f t="shared" ref="J9" si="1">(11-H9)/11*100</f>
        <v>13.636363636363635</v>
      </c>
      <c r="K9" s="10" t="s">
        <v>55</v>
      </c>
      <c r="L9" s="24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selection activeCell="B9" sqref="B9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0.92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0.43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0.96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1.04</v>
      </c>
      <c r="H4" s="9">
        <v>8</v>
      </c>
      <c r="I4" s="9">
        <v>0.95</v>
      </c>
      <c r="J4" s="14">
        <f>(11-8)/11</f>
        <v>0.27272727272727271</v>
      </c>
      <c r="K4" s="13">
        <v>0.69769999999999999</v>
      </c>
      <c r="L4" s="9" t="s">
        <v>31</v>
      </c>
    </row>
    <row r="5" spans="1:12">
      <c r="A5" s="17" t="s">
        <v>34</v>
      </c>
      <c r="B5" s="9">
        <v>0.43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0.96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0.41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0.96</v>
      </c>
      <c r="H6" s="9" t="s">
        <v>11</v>
      </c>
      <c r="I6" s="9" t="s">
        <v>11</v>
      </c>
      <c r="J6" s="9" t="s">
        <v>11</v>
      </c>
      <c r="K6" s="9" t="s">
        <v>11</v>
      </c>
    </row>
    <row r="7" spans="1:12" s="24" customFormat="1">
      <c r="A7" s="22" t="s">
        <v>49</v>
      </c>
      <c r="B7" s="23">
        <v>0.42859999999999998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</v>
      </c>
      <c r="H7" s="24">
        <v>10</v>
      </c>
      <c r="I7" s="24">
        <v>1</v>
      </c>
      <c r="J7" s="29">
        <f>(11-10)/11</f>
        <v>9.0909090909090912E-2</v>
      </c>
      <c r="K7" s="24" t="s">
        <v>11</v>
      </c>
      <c r="L7" s="24" t="s">
        <v>31</v>
      </c>
    </row>
    <row r="8" spans="1:12">
      <c r="A8" s="9" t="s">
        <v>53</v>
      </c>
      <c r="B8" s="9">
        <v>0.46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</v>
      </c>
      <c r="H8" s="9" t="s">
        <v>11</v>
      </c>
      <c r="I8" s="9" t="s">
        <v>11</v>
      </c>
      <c r="J8" s="9" t="s">
        <v>11</v>
      </c>
      <c r="K8" s="9" t="s">
        <v>11</v>
      </c>
      <c r="L8" s="24" t="s">
        <v>31</v>
      </c>
    </row>
    <row r="9" spans="1:12">
      <c r="A9" s="9" t="s">
        <v>54</v>
      </c>
      <c r="B9" s="9">
        <v>0.53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1.03</v>
      </c>
      <c r="H9" s="9">
        <v>9.5</v>
      </c>
      <c r="I9" s="9">
        <v>1</v>
      </c>
      <c r="J9" s="14">
        <f>(11-H9)/11</f>
        <v>0.13636363636363635</v>
      </c>
      <c r="K9" s="9" t="s">
        <v>11</v>
      </c>
      <c r="L9" s="24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selection activeCell="L12" sqref="L12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0.49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9">
        <v>8</v>
      </c>
      <c r="I2" s="10">
        <v>1</v>
      </c>
      <c r="J2" s="10">
        <f>3/11*100</f>
        <v>27.27272727272727</v>
      </c>
      <c r="K2" s="9">
        <v>7</v>
      </c>
      <c r="L2" s="9" t="s">
        <v>13</v>
      </c>
    </row>
    <row r="3" spans="1:12">
      <c r="A3" s="9" t="s">
        <v>23</v>
      </c>
      <c r="B3" s="9">
        <v>0.5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1.1299999999999999</v>
      </c>
      <c r="H3" s="9">
        <v>7</v>
      </c>
      <c r="I3" s="9">
        <v>0.95</v>
      </c>
      <c r="J3" s="9">
        <v>36.36</v>
      </c>
      <c r="K3" s="9">
        <v>13.95</v>
      </c>
      <c r="L3" s="9"/>
    </row>
    <row r="4" spans="1:12">
      <c r="A4" s="9" t="s">
        <v>30</v>
      </c>
      <c r="B4" s="9">
        <v>0.56999999999999995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</v>
      </c>
      <c r="H4" s="9">
        <v>7</v>
      </c>
      <c r="I4" s="9">
        <v>1</v>
      </c>
      <c r="J4" s="14">
        <f>(11-7)/11</f>
        <v>0.36363636363636365</v>
      </c>
      <c r="K4" s="13">
        <v>0.13950000000000001</v>
      </c>
      <c r="L4" s="9" t="s">
        <v>31</v>
      </c>
    </row>
    <row r="5" spans="1:12">
      <c r="A5" s="17" t="s">
        <v>39</v>
      </c>
      <c r="B5" s="9">
        <v>0.5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1.1299999999999999</v>
      </c>
      <c r="H5" s="9">
        <v>6.5</v>
      </c>
      <c r="I5" s="9">
        <v>0.94</v>
      </c>
      <c r="J5" s="13">
        <v>0.40910000000000002</v>
      </c>
      <c r="K5" s="13">
        <v>0.1744</v>
      </c>
    </row>
    <row r="6" spans="1:12">
      <c r="A6" s="17" t="s">
        <v>43</v>
      </c>
      <c r="B6" s="17">
        <v>0.49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1.1200000000000001</v>
      </c>
      <c r="H6" s="17">
        <v>8</v>
      </c>
      <c r="I6" s="17">
        <v>0.99</v>
      </c>
      <c r="J6" s="18">
        <v>0.27272727272727271</v>
      </c>
      <c r="K6" s="18">
        <v>6.9767441860465115E-2</v>
      </c>
      <c r="L6" s="17" t="s">
        <v>44</v>
      </c>
    </row>
    <row r="7" spans="1:12" s="24" customFormat="1">
      <c r="A7" s="22" t="s">
        <v>49</v>
      </c>
      <c r="B7" s="23">
        <v>0.5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1.125</v>
      </c>
      <c r="H7" s="22">
        <v>7</v>
      </c>
      <c r="I7" s="22">
        <v>0.9446</v>
      </c>
      <c r="J7" s="14">
        <f>(11-7)/11</f>
        <v>0.36363636363636365</v>
      </c>
      <c r="K7" s="25">
        <v>0.13950000000000001</v>
      </c>
      <c r="L7" s="22" t="s">
        <v>31</v>
      </c>
    </row>
    <row r="8" spans="1:12">
      <c r="A8" s="9" t="s">
        <v>53</v>
      </c>
      <c r="B8" s="9">
        <v>0.5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1.1299999999999999</v>
      </c>
      <c r="H8" s="33">
        <v>7</v>
      </c>
      <c r="I8" s="9">
        <v>0.95</v>
      </c>
      <c r="J8" s="10">
        <f t="shared" ref="J8" si="0">(11-H8)/11*100</f>
        <v>36.363636363636367</v>
      </c>
      <c r="K8" s="10">
        <f t="shared" ref="K8" si="1" xml:space="preserve"> ((3/4*9+4)-(3/4*H8+4))/(3/4*9+4)*100</f>
        <v>13.953488372093023</v>
      </c>
      <c r="L8" s="22" t="s">
        <v>31</v>
      </c>
    </row>
    <row r="9" spans="1:12">
      <c r="A9" s="9" t="s">
        <v>54</v>
      </c>
      <c r="B9" s="9">
        <v>0.6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1.22</v>
      </c>
      <c r="H9" s="22">
        <v>6.75</v>
      </c>
      <c r="I9" s="9">
        <v>1</v>
      </c>
      <c r="J9" s="10">
        <f t="shared" ref="J9" si="2">(11-H9)/11*100</f>
        <v>38.636363636363633</v>
      </c>
      <c r="K9" s="10">
        <f t="shared" ref="K9" si="3" xml:space="preserve"> ((3/4*9+4)-(3/4*H9+4))/(3/4*9+4)*100</f>
        <v>15.697674418604651</v>
      </c>
      <c r="L9" s="22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selection activeCell="A9" sqref="A9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0.49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10">
        <v>8</v>
      </c>
      <c r="I2" s="10">
        <v>0.96</v>
      </c>
      <c r="J2" s="10">
        <f>3/11*100</f>
        <v>27.27272727272727</v>
      </c>
      <c r="K2" s="10">
        <v>7</v>
      </c>
      <c r="L2" s="9" t="s">
        <v>13</v>
      </c>
    </row>
    <row r="3" spans="1:12">
      <c r="A3" s="9" t="s">
        <v>23</v>
      </c>
      <c r="B3" s="9">
        <v>0.5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1.1299999999999999</v>
      </c>
      <c r="H3" s="9">
        <v>8</v>
      </c>
      <c r="I3" s="9">
        <v>0.98</v>
      </c>
      <c r="J3" s="9">
        <v>27.27</v>
      </c>
      <c r="K3" s="9">
        <v>6.98</v>
      </c>
      <c r="L3" s="9"/>
    </row>
    <row r="4" spans="1:12">
      <c r="A4" s="9" t="s">
        <v>30</v>
      </c>
      <c r="B4" s="9">
        <v>0.56999999999999995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</v>
      </c>
      <c r="H4" s="9">
        <v>7</v>
      </c>
      <c r="I4" s="9">
        <v>1</v>
      </c>
      <c r="J4" s="14">
        <f>(11-7)/11</f>
        <v>0.36363636363636365</v>
      </c>
      <c r="K4" s="13">
        <v>0.13950000000000001</v>
      </c>
      <c r="L4" s="9" t="s">
        <v>31</v>
      </c>
    </row>
    <row r="5" spans="1:12">
      <c r="A5" s="17" t="s">
        <v>37</v>
      </c>
      <c r="B5" s="9">
        <v>0.5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1.1299999999999999</v>
      </c>
      <c r="H5" s="9">
        <v>8</v>
      </c>
      <c r="I5" s="9">
        <v>0.96</v>
      </c>
      <c r="J5" s="13">
        <v>0.2727</v>
      </c>
      <c r="K5" s="13">
        <v>6.9800000000000001E-2</v>
      </c>
    </row>
    <row r="6" spans="1:12">
      <c r="A6" s="17" t="s">
        <v>43</v>
      </c>
      <c r="B6" s="17">
        <v>0.5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1.1200000000000001</v>
      </c>
      <c r="H6" s="17">
        <v>8</v>
      </c>
      <c r="I6" s="17">
        <v>0.96</v>
      </c>
      <c r="J6" s="18">
        <v>0.27272727272727271</v>
      </c>
      <c r="K6" s="18">
        <v>6.9767441860465115E-2</v>
      </c>
      <c r="L6" s="17" t="s">
        <v>44</v>
      </c>
    </row>
    <row r="7" spans="1:12" s="27" customFormat="1">
      <c r="A7" s="22" t="s">
        <v>49</v>
      </c>
      <c r="B7" s="28">
        <v>0.5</v>
      </c>
      <c r="C7" s="27" t="s">
        <v>11</v>
      </c>
      <c r="D7" s="27" t="s">
        <v>11</v>
      </c>
      <c r="E7" s="27" t="s">
        <v>11</v>
      </c>
      <c r="F7" s="27" t="s">
        <v>11</v>
      </c>
      <c r="G7" s="26">
        <v>1.125</v>
      </c>
      <c r="H7" s="22">
        <v>7</v>
      </c>
      <c r="I7" s="22">
        <v>0.94640000000000002</v>
      </c>
      <c r="J7" s="30">
        <f>(11-7)/11</f>
        <v>0.36363636363636365</v>
      </c>
      <c r="K7" s="31">
        <v>0.13950000000000001</v>
      </c>
      <c r="L7" s="22" t="s">
        <v>31</v>
      </c>
    </row>
    <row r="8" spans="1:12">
      <c r="A8" s="9" t="s">
        <v>53</v>
      </c>
      <c r="B8" s="9">
        <v>0.5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1.1299999999999999</v>
      </c>
      <c r="H8" s="33">
        <v>8</v>
      </c>
      <c r="I8" s="9">
        <v>0.98</v>
      </c>
      <c r="J8" s="10">
        <f>(11-H8)/11*100</f>
        <v>27.27272727272727</v>
      </c>
      <c r="K8" s="10">
        <f t="shared" ref="K8" si="0" xml:space="preserve"> ((3/4*9+4)-(3/4*H8+4))/(3/4*9+4)*100</f>
        <v>6.9767441860465116</v>
      </c>
      <c r="L8" s="22" t="s">
        <v>31</v>
      </c>
    </row>
    <row r="9" spans="1:12">
      <c r="A9" s="9" t="s">
        <v>54</v>
      </c>
      <c r="B9" s="9">
        <v>0.6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1.22</v>
      </c>
      <c r="H9" s="22">
        <v>6.75</v>
      </c>
      <c r="I9" s="9">
        <v>1</v>
      </c>
      <c r="J9" s="10">
        <f>(11-H9)/11*100</f>
        <v>38.636363636363633</v>
      </c>
      <c r="K9" s="10">
        <f t="shared" ref="K9" si="1" xml:space="preserve"> ((3/4*9+4)-(3/4*H9+4))/(3/4*9+4)*100</f>
        <v>15.697674418604651</v>
      </c>
      <c r="L9" s="22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B7" sqref="B7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1.06</v>
      </c>
      <c r="H2" s="9">
        <v>31</v>
      </c>
      <c r="I2" s="9">
        <v>1</v>
      </c>
      <c r="J2" s="9">
        <v>13.89</v>
      </c>
      <c r="K2" s="9" t="s">
        <v>25</v>
      </c>
      <c r="L2" s="9"/>
    </row>
    <row r="3" spans="1:12">
      <c r="A3" s="9" t="s">
        <v>37</v>
      </c>
      <c r="B3" s="9">
        <v>0.41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1.06</v>
      </c>
      <c r="H3" s="9">
        <v>20</v>
      </c>
      <c r="I3" s="9">
        <v>0.85</v>
      </c>
      <c r="J3" s="13">
        <v>0.44440000000000002</v>
      </c>
      <c r="K3" s="13">
        <v>0</v>
      </c>
    </row>
    <row r="4" spans="1:12" ht="30">
      <c r="A4" s="9" t="s">
        <v>53</v>
      </c>
      <c r="B4" s="9">
        <v>0.43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1.06</v>
      </c>
      <c r="H4" s="9">
        <v>24</v>
      </c>
      <c r="I4" s="9">
        <v>0.92</v>
      </c>
      <c r="J4" s="10">
        <f>(36-H4)/36*100</f>
        <v>33.333333333333329</v>
      </c>
      <c r="K4" s="34" t="s">
        <v>52</v>
      </c>
    </row>
    <row r="5" spans="1:12">
      <c r="A5" s="17"/>
      <c r="B5" s="17"/>
      <c r="C5" s="9"/>
      <c r="D5" s="9"/>
      <c r="E5" s="9"/>
      <c r="F5" s="9"/>
      <c r="G5" s="17"/>
      <c r="H5" s="17"/>
      <c r="I5" s="17"/>
      <c r="J5" s="10"/>
      <c r="K5" s="9"/>
      <c r="L5" s="9"/>
    </row>
  </sheetData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5" zoomScaleNormal="85" workbookViewId="0">
      <selection activeCell="B14" sqref="B1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1.06</v>
      </c>
      <c r="H2" s="9">
        <v>31</v>
      </c>
      <c r="I2" s="9">
        <v>1</v>
      </c>
      <c r="J2" s="9">
        <v>13.89</v>
      </c>
      <c r="K2" s="9" t="s">
        <v>25</v>
      </c>
      <c r="L2" s="9"/>
    </row>
    <row r="3" spans="1:12">
      <c r="A3" s="9" t="s">
        <v>38</v>
      </c>
      <c r="B3" s="9">
        <v>0.41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1.06</v>
      </c>
      <c r="H3" s="9">
        <v>20</v>
      </c>
      <c r="I3" s="9">
        <v>0.85</v>
      </c>
      <c r="J3" s="13">
        <v>0.44440000000000002</v>
      </c>
      <c r="K3" s="13">
        <v>0</v>
      </c>
    </row>
    <row r="4" spans="1:12" s="24" customFormat="1">
      <c r="A4" s="24" t="s">
        <v>49</v>
      </c>
      <c r="B4" s="23">
        <v>0.41070000000000001</v>
      </c>
      <c r="C4" s="24" t="s">
        <v>35</v>
      </c>
      <c r="D4" s="24" t="s">
        <v>11</v>
      </c>
      <c r="E4" s="24" t="s">
        <v>35</v>
      </c>
      <c r="F4" s="24" t="s">
        <v>35</v>
      </c>
      <c r="G4" s="23">
        <v>1.0713999999999999</v>
      </c>
      <c r="H4" s="24">
        <v>25</v>
      </c>
      <c r="I4" s="24">
        <v>0.9375</v>
      </c>
      <c r="J4" s="29">
        <f>(36-25)/36</f>
        <v>0.30555555555555558</v>
      </c>
      <c r="K4" s="32">
        <v>0</v>
      </c>
      <c r="L4" s="24" t="s">
        <v>31</v>
      </c>
    </row>
    <row r="5" spans="1:12" ht="30">
      <c r="A5" s="9" t="s">
        <v>53</v>
      </c>
      <c r="B5" s="9">
        <v>0.43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1.06</v>
      </c>
      <c r="H5" s="9">
        <v>24</v>
      </c>
      <c r="I5" s="9">
        <v>0.92</v>
      </c>
      <c r="J5" s="10">
        <f t="shared" ref="J5" si="0">(36-H5)/36*100</f>
        <v>33.333333333333329</v>
      </c>
      <c r="K5" s="34" t="s">
        <v>52</v>
      </c>
    </row>
    <row r="6" spans="1:12">
      <c r="A6" s="17"/>
    </row>
  </sheetData>
  <phoneticPr fontId="4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85" zoomScaleNormal="85" workbookViewId="0">
      <selection activeCell="A4" sqref="A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9">
        <v>27</v>
      </c>
      <c r="I2" s="9">
        <v>1</v>
      </c>
      <c r="J2" s="9">
        <v>25</v>
      </c>
      <c r="K2" s="9" t="s">
        <v>25</v>
      </c>
      <c r="L2" s="9"/>
    </row>
    <row r="3" spans="1:12">
      <c r="A3" s="9" t="s">
        <v>40</v>
      </c>
      <c r="B3" s="9">
        <v>0.48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1.1200000000000001</v>
      </c>
      <c r="H3" s="9">
        <v>20</v>
      </c>
      <c r="I3" s="9">
        <v>0.9</v>
      </c>
      <c r="J3" s="13">
        <v>0.44440000000000002</v>
      </c>
      <c r="K3" s="13">
        <v>0</v>
      </c>
    </row>
    <row r="4" spans="1:12">
      <c r="A4" s="9" t="s">
        <v>53</v>
      </c>
      <c r="B4" s="9">
        <v>0.5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1.1200000000000001</v>
      </c>
      <c r="H4" s="9">
        <v>20</v>
      </c>
      <c r="I4" s="9">
        <v>0.9</v>
      </c>
      <c r="J4" s="10">
        <f t="shared" ref="J4" si="0">(36-H4)/36*100</f>
        <v>44.444444444444443</v>
      </c>
      <c r="K4" s="10">
        <f t="shared" ref="K4" si="1" xml:space="preserve"> ((3/4*20+8)-(3/4*H4+8))/(3/4*20+8)*100</f>
        <v>0</v>
      </c>
    </row>
  </sheetData>
  <phoneticPr fontId="4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85" zoomScaleNormal="85" workbookViewId="0">
      <selection activeCell="A5" sqref="A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9">
        <v>27</v>
      </c>
      <c r="I2" s="9">
        <v>1</v>
      </c>
      <c r="J2" s="9">
        <v>25</v>
      </c>
      <c r="K2" s="9" t="s">
        <v>25</v>
      </c>
      <c r="L2" s="9"/>
    </row>
    <row r="3" spans="1:12">
      <c r="A3" s="9" t="s">
        <v>39</v>
      </c>
      <c r="B3" s="9">
        <v>0.48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1.1200000000000001</v>
      </c>
      <c r="H3" s="9">
        <v>20</v>
      </c>
      <c r="I3" s="9">
        <v>0.9</v>
      </c>
      <c r="J3" s="13">
        <v>0.44440000000000002</v>
      </c>
      <c r="K3" s="13">
        <v>0</v>
      </c>
    </row>
    <row r="4" spans="1:12" s="24" customFormat="1">
      <c r="A4" s="24" t="s">
        <v>49</v>
      </c>
      <c r="B4" s="23">
        <v>0.44640000000000002</v>
      </c>
      <c r="C4" s="24" t="s">
        <v>35</v>
      </c>
      <c r="D4" s="24" t="s">
        <v>11</v>
      </c>
      <c r="E4" s="24" t="s">
        <v>35</v>
      </c>
      <c r="F4" s="24" t="s">
        <v>35</v>
      </c>
      <c r="G4" s="23">
        <v>1.1071</v>
      </c>
      <c r="H4" s="24">
        <v>23</v>
      </c>
      <c r="I4" s="24">
        <v>0.9375</v>
      </c>
      <c r="J4" s="29">
        <f>(36-23)/36</f>
        <v>0.3611111111111111</v>
      </c>
      <c r="K4" s="32">
        <v>0</v>
      </c>
      <c r="L4" s="24" t="s">
        <v>31</v>
      </c>
    </row>
    <row r="5" spans="1:12" ht="30">
      <c r="A5" s="9" t="s">
        <v>53</v>
      </c>
      <c r="B5" s="9">
        <v>0.5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1.1200000000000001</v>
      </c>
      <c r="H5" s="9">
        <v>21</v>
      </c>
      <c r="I5" s="9">
        <v>0.94</v>
      </c>
      <c r="J5" s="10">
        <f t="shared" ref="J5" si="0">(36-H5)/36*100</f>
        <v>41.666666666666671</v>
      </c>
      <c r="K5" s="34" t="s">
        <v>52</v>
      </c>
    </row>
  </sheetData>
  <phoneticPr fontId="4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A4" sqref="A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0.51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1.2</v>
      </c>
      <c r="H2" s="9">
        <v>20</v>
      </c>
      <c r="I2" s="9">
        <v>0.94</v>
      </c>
      <c r="J2" s="9">
        <v>44.44</v>
      </c>
      <c r="K2" s="9">
        <v>0</v>
      </c>
      <c r="L2" s="9"/>
    </row>
    <row r="3" spans="1:12">
      <c r="A3" s="9" t="s">
        <v>40</v>
      </c>
      <c r="B3" s="9">
        <v>0.51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1.2</v>
      </c>
      <c r="H3" s="9">
        <v>20</v>
      </c>
      <c r="I3" s="9">
        <v>0.94</v>
      </c>
      <c r="J3" s="13">
        <v>0.44440000000000002</v>
      </c>
      <c r="K3" s="13">
        <v>0</v>
      </c>
    </row>
    <row r="4" spans="1:12">
      <c r="A4" s="9" t="s">
        <v>53</v>
      </c>
      <c r="B4" s="9">
        <v>0.51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1.26</v>
      </c>
      <c r="H4" s="9">
        <v>20</v>
      </c>
      <c r="I4" s="9">
        <v>0.92</v>
      </c>
      <c r="J4" s="10">
        <f t="shared" ref="J4" si="0">(36-H4)/36*100</f>
        <v>44.444444444444443</v>
      </c>
      <c r="K4" s="10">
        <f t="shared" ref="K4" si="1" xml:space="preserve"> ((3/4*20+8)-(3/4*H4+8))/(3/4*20+8)*100</f>
        <v>0</v>
      </c>
    </row>
  </sheetData>
  <phoneticPr fontId="4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85" zoomScaleNormal="85" workbookViewId="0">
      <selection activeCell="A5" sqref="A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0.51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1.2</v>
      </c>
      <c r="H2" s="9">
        <v>20</v>
      </c>
      <c r="I2" s="9">
        <v>0.94</v>
      </c>
      <c r="J2" s="9">
        <v>44.44</v>
      </c>
      <c r="K2" s="9">
        <v>0</v>
      </c>
      <c r="L2" s="9"/>
    </row>
    <row r="3" spans="1:12">
      <c r="A3" s="9" t="s">
        <v>40</v>
      </c>
      <c r="B3" s="9">
        <v>0.51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1.2</v>
      </c>
      <c r="H3" s="9">
        <v>20</v>
      </c>
      <c r="I3" s="9">
        <v>0.94</v>
      </c>
      <c r="J3" s="13">
        <v>0.44440000000000002</v>
      </c>
      <c r="K3" s="13">
        <v>0</v>
      </c>
    </row>
    <row r="4" spans="1:12" s="24" customFormat="1">
      <c r="A4" s="24" t="s">
        <v>49</v>
      </c>
      <c r="B4" s="23">
        <v>0.50890000000000002</v>
      </c>
      <c r="C4" s="24" t="s">
        <v>35</v>
      </c>
      <c r="D4" s="24" t="s">
        <v>11</v>
      </c>
      <c r="E4" s="24" t="s">
        <v>35</v>
      </c>
      <c r="F4" s="24" t="s">
        <v>35</v>
      </c>
      <c r="G4" s="23">
        <v>1.2588999999999999</v>
      </c>
      <c r="H4" s="24">
        <v>19</v>
      </c>
      <c r="I4" s="24">
        <v>0.92769999999999997</v>
      </c>
      <c r="J4" s="29">
        <f>(36-19)/36</f>
        <v>0.47222222222222221</v>
      </c>
      <c r="K4" s="29">
        <f>3/4*(20-19)/(3/4*20+8)</f>
        <v>3.2608695652173912E-2</v>
      </c>
      <c r="L4" s="24" t="s">
        <v>31</v>
      </c>
    </row>
    <row r="5" spans="1:12">
      <c r="A5" s="9" t="s">
        <v>53</v>
      </c>
      <c r="B5" s="9">
        <v>0.51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1.26</v>
      </c>
      <c r="H5" s="9">
        <v>20</v>
      </c>
      <c r="I5" s="9">
        <v>0.94</v>
      </c>
      <c r="J5" s="10">
        <f t="shared" ref="J5" si="0">(36-H5)/36*100</f>
        <v>44.444444444444443</v>
      </c>
      <c r="K5" s="10">
        <f t="shared" ref="K5" si="1" xml:space="preserve"> ((3/4*20+8)-(3/4*H5+8))/(3/4*20+8)*100</f>
        <v>0</v>
      </c>
    </row>
  </sheetData>
  <phoneticPr fontId="4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H1" zoomScale="85" zoomScaleNormal="85" workbookViewId="0">
      <selection activeCell="I9" sqref="I9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10</v>
      </c>
      <c r="B2" s="9">
        <v>0.37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1.04</v>
      </c>
      <c r="H2" s="10">
        <v>4</v>
      </c>
      <c r="I2" s="10">
        <v>0.89</v>
      </c>
      <c r="J2" s="10">
        <f>1.5/5.5*100</f>
        <v>27.27272727272727</v>
      </c>
      <c r="K2" s="10">
        <v>7</v>
      </c>
      <c r="L2" s="9" t="s">
        <v>13</v>
      </c>
    </row>
    <row r="3" spans="1:12">
      <c r="A3" s="9" t="s">
        <v>23</v>
      </c>
      <c r="B3" s="9">
        <v>0.39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1.07</v>
      </c>
      <c r="H3" s="9">
        <v>4</v>
      </c>
      <c r="I3" s="9">
        <v>0.93</v>
      </c>
      <c r="J3" s="9">
        <v>27.27</v>
      </c>
      <c r="K3" s="9">
        <v>6.98</v>
      </c>
      <c r="L3" s="9"/>
    </row>
    <row r="4" spans="1:12">
      <c r="A4" s="9" t="s">
        <v>30</v>
      </c>
      <c r="B4" s="9">
        <v>0.46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1.1399999999999999</v>
      </c>
      <c r="H4" s="9">
        <v>4</v>
      </c>
      <c r="I4" s="9">
        <v>0.96</v>
      </c>
      <c r="J4" s="13">
        <v>0.2727</v>
      </c>
      <c r="K4" s="13">
        <v>6.9800000000000001E-2</v>
      </c>
      <c r="L4" s="9" t="s">
        <v>31</v>
      </c>
    </row>
    <row r="5" spans="1:12">
      <c r="A5" s="17" t="s">
        <v>34</v>
      </c>
      <c r="B5" s="9">
        <v>0.39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1.07</v>
      </c>
      <c r="H5" s="9">
        <v>4</v>
      </c>
      <c r="I5" s="9">
        <v>0.89</v>
      </c>
      <c r="J5" s="13">
        <v>0.2727</v>
      </c>
      <c r="K5" s="13">
        <v>6.9800000000000001E-2</v>
      </c>
    </row>
    <row r="6" spans="1:12">
      <c r="A6" s="17" t="s">
        <v>43</v>
      </c>
      <c r="B6" s="17">
        <v>0.35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1.04</v>
      </c>
      <c r="H6" s="17">
        <v>4</v>
      </c>
      <c r="I6" s="17">
        <v>0.88</v>
      </c>
      <c r="J6" s="13">
        <v>0.27272727272727271</v>
      </c>
      <c r="K6" s="13">
        <v>6.9767441860465115E-2</v>
      </c>
      <c r="L6" s="17" t="s">
        <v>44</v>
      </c>
    </row>
    <row r="7" spans="1:12" s="24" customFormat="1">
      <c r="A7" s="22" t="s">
        <v>49</v>
      </c>
      <c r="B7" s="23">
        <v>0.39290000000000003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1.1071</v>
      </c>
      <c r="H7" s="22">
        <v>4</v>
      </c>
      <c r="I7" s="22">
        <v>0.85709999999999997</v>
      </c>
      <c r="J7" s="25">
        <v>0.2727</v>
      </c>
      <c r="K7" s="25">
        <v>6.9767441860465115E-2</v>
      </c>
      <c r="L7" s="22" t="s">
        <v>31</v>
      </c>
    </row>
    <row r="8" spans="1:12">
      <c r="A8" s="9" t="s">
        <v>53</v>
      </c>
      <c r="B8" s="9">
        <v>0.39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1.07</v>
      </c>
      <c r="H8" s="33">
        <v>4</v>
      </c>
      <c r="I8" s="9">
        <v>0.93</v>
      </c>
      <c r="J8" s="10">
        <f>(5.5-H8)/5.5*100</f>
        <v>27.27272727272727</v>
      </c>
      <c r="K8" s="10">
        <f xml:space="preserve"> ((3/4*4.5+2)-(3/4*H8+2))/(3/4*4.5+2)*100</f>
        <v>6.9767441860465116</v>
      </c>
      <c r="L8" s="22" t="s">
        <v>31</v>
      </c>
    </row>
    <row r="9" spans="1:12">
      <c r="A9" s="9" t="s">
        <v>54</v>
      </c>
      <c r="B9" s="9">
        <v>0.49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1.17</v>
      </c>
      <c r="H9" s="22">
        <v>4</v>
      </c>
      <c r="I9" s="9">
        <v>1</v>
      </c>
      <c r="J9" s="10">
        <f>(5.5-H9)/5.5*100</f>
        <v>27.27272727272727</v>
      </c>
      <c r="K9" s="10">
        <f xml:space="preserve"> ((3/4*4.5+2)-(3/4*H9+2))/(3/4*4.5+2)*100</f>
        <v>6.9767441860465116</v>
      </c>
      <c r="L9" s="22" t="s">
        <v>13</v>
      </c>
    </row>
  </sheetData>
  <phoneticPr fontId="4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L2" sqref="L2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s="9" customFormat="1">
      <c r="A2" s="9" t="s">
        <v>60</v>
      </c>
      <c r="B2" s="9">
        <v>0.32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0.86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13</v>
      </c>
    </row>
    <row r="6" spans="1:12" ht="15.75" thickBot="1"/>
    <row r="7" spans="1:12" ht="15.75" thickBot="1">
      <c r="A7" s="43"/>
      <c r="B7" s="42" t="s">
        <v>72</v>
      </c>
      <c r="C7" s="42" t="s">
        <v>71</v>
      </c>
      <c r="D7" s="42" t="s">
        <v>70</v>
      </c>
    </row>
    <row r="8" spans="1:12" ht="15.75" thickBot="1">
      <c r="A8" s="41" t="s">
        <v>67</v>
      </c>
      <c r="B8" s="40">
        <v>30</v>
      </c>
      <c r="C8" s="40">
        <v>7</v>
      </c>
      <c r="D8" s="40">
        <v>2</v>
      </c>
    </row>
    <row r="9" spans="1:12" ht="15.75" thickBot="1">
      <c r="A9" s="41" t="s">
        <v>75</v>
      </c>
      <c r="B9" s="40">
        <v>30</v>
      </c>
      <c r="C9" s="40">
        <v>14</v>
      </c>
      <c r="D9" s="40">
        <v>1</v>
      </c>
    </row>
    <row r="11" spans="1:12">
      <c r="A11" s="44" t="s">
        <v>76</v>
      </c>
      <c r="B11" s="44"/>
      <c r="C11" s="44"/>
      <c r="D11" s="44"/>
      <c r="E11" s="44"/>
    </row>
    <row r="12" spans="1:12" ht="15.75" thickBot="1">
      <c r="A12" s="39" t="s">
        <v>69</v>
      </c>
      <c r="B12" s="39"/>
      <c r="C12" s="39"/>
    </row>
    <row r="13" spans="1:12" ht="15.75" thickBot="1">
      <c r="A13" s="38" t="s">
        <v>68</v>
      </c>
      <c r="B13" s="37" t="s">
        <v>67</v>
      </c>
      <c r="C13" s="37" t="s">
        <v>75</v>
      </c>
    </row>
    <row r="14" spans="1:12" ht="51.75" thickBot="1">
      <c r="A14" s="36" t="s">
        <v>66</v>
      </c>
      <c r="B14" s="35" t="s">
        <v>65</v>
      </c>
      <c r="C14" s="35" t="s">
        <v>64</v>
      </c>
    </row>
    <row r="15" spans="1:12" ht="39" thickBot="1">
      <c r="A15" s="36" t="s">
        <v>63</v>
      </c>
      <c r="B15" s="35" t="s">
        <v>62</v>
      </c>
      <c r="C15" s="35" t="s">
        <v>61</v>
      </c>
    </row>
  </sheetData>
  <mergeCells count="1">
    <mergeCell ref="A11:E1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7" workbookViewId="0">
      <selection activeCell="D18" sqref="D18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s="9" customFormat="1">
      <c r="A2" s="9" t="s">
        <v>60</v>
      </c>
      <c r="B2" s="9">
        <v>0.3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0.75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13</v>
      </c>
    </row>
    <row r="6" spans="1:12" ht="15.75" thickBot="1"/>
    <row r="7" spans="1:12" ht="15.75" thickBot="1">
      <c r="A7" s="43"/>
      <c r="B7" s="42" t="s">
        <v>72</v>
      </c>
      <c r="C7" s="42" t="s">
        <v>71</v>
      </c>
      <c r="D7" s="42" t="s">
        <v>70</v>
      </c>
    </row>
    <row r="8" spans="1:12" ht="15.75" thickBot="1">
      <c r="A8" s="41" t="s">
        <v>73</v>
      </c>
      <c r="B8" s="40">
        <v>60</v>
      </c>
      <c r="C8" s="40">
        <v>7</v>
      </c>
      <c r="D8" s="40">
        <v>2</v>
      </c>
    </row>
    <row r="9" spans="1:12" ht="15.75" thickBot="1">
      <c r="A9" s="41" t="s">
        <v>77</v>
      </c>
      <c r="B9" s="40">
        <v>60</v>
      </c>
      <c r="C9" s="40">
        <v>14</v>
      </c>
      <c r="D9" s="40">
        <v>1</v>
      </c>
    </row>
    <row r="11" spans="1:12">
      <c r="A11" s="44" t="s">
        <v>78</v>
      </c>
      <c r="B11" s="44"/>
      <c r="C11" s="44"/>
      <c r="D11" s="44"/>
      <c r="E11" s="44"/>
    </row>
    <row r="12" spans="1:12" ht="15.75" thickBot="1">
      <c r="A12" s="39" t="s">
        <v>74</v>
      </c>
      <c r="B12" s="39"/>
      <c r="C12" s="39"/>
    </row>
    <row r="13" spans="1:12" ht="15.75" thickBot="1">
      <c r="A13" s="38" t="s">
        <v>68</v>
      </c>
      <c r="B13" s="37" t="s">
        <v>73</v>
      </c>
      <c r="C13" s="37" t="s">
        <v>77</v>
      </c>
    </row>
    <row r="14" spans="1:12" ht="51.75" thickBot="1">
      <c r="A14" s="36" t="s">
        <v>66</v>
      </c>
      <c r="B14" s="35" t="s">
        <v>65</v>
      </c>
      <c r="C14" s="35" t="s">
        <v>64</v>
      </c>
    </row>
    <row r="15" spans="1:12" ht="39" thickBot="1">
      <c r="A15" s="36" t="s">
        <v>63</v>
      </c>
      <c r="B15" s="35" t="s">
        <v>62</v>
      </c>
      <c r="C15" s="35" t="s">
        <v>61</v>
      </c>
    </row>
  </sheetData>
  <mergeCells count="1">
    <mergeCell ref="A11:E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C1" zoomScale="85" zoomScaleNormal="85" workbookViewId="0">
      <selection activeCell="L11" sqref="L11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ht="30">
      <c r="A2" s="9" t="s">
        <v>10</v>
      </c>
      <c r="B2" s="9">
        <v>0.37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1.01</v>
      </c>
      <c r="H2" s="11">
        <v>5</v>
      </c>
      <c r="I2" s="11">
        <v>0.95</v>
      </c>
      <c r="J2" s="11">
        <f>0.5/5.5*100</f>
        <v>9.0909090909090917</v>
      </c>
      <c r="K2" s="12" t="s">
        <v>14</v>
      </c>
      <c r="L2" s="9" t="s">
        <v>13</v>
      </c>
    </row>
    <row r="3" spans="1:12">
      <c r="A3" s="9" t="s">
        <v>23</v>
      </c>
      <c r="B3" s="9">
        <v>0.39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1.04</v>
      </c>
      <c r="H3" s="9">
        <v>5</v>
      </c>
      <c r="I3" s="9">
        <v>0.96</v>
      </c>
      <c r="J3" s="9">
        <v>9.09</v>
      </c>
      <c r="K3" s="9" t="s">
        <v>24</v>
      </c>
      <c r="L3" s="9"/>
    </row>
    <row r="4" spans="1:12">
      <c r="A4" s="9" t="s">
        <v>30</v>
      </c>
      <c r="B4" s="9">
        <v>0.46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1.1100000000000001</v>
      </c>
      <c r="H4" s="9">
        <v>4</v>
      </c>
      <c r="I4" s="9">
        <v>0.89</v>
      </c>
      <c r="J4" s="13">
        <v>0.2727</v>
      </c>
      <c r="K4" s="13">
        <v>6.9800000000000001E-2</v>
      </c>
      <c r="L4" s="9" t="s">
        <v>31</v>
      </c>
    </row>
    <row r="5" spans="1:12">
      <c r="A5" s="17" t="s">
        <v>34</v>
      </c>
      <c r="B5" s="9">
        <v>0.39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1.04</v>
      </c>
      <c r="H5" s="9">
        <v>4.5</v>
      </c>
      <c r="I5" s="9">
        <v>0.95</v>
      </c>
      <c r="J5" s="13">
        <v>0.18179999999999999</v>
      </c>
      <c r="K5" s="13">
        <v>0</v>
      </c>
    </row>
    <row r="6" spans="1:12">
      <c r="A6" s="17" t="s">
        <v>43</v>
      </c>
      <c r="B6" s="17">
        <v>0.35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1.01</v>
      </c>
      <c r="H6" s="17">
        <v>4</v>
      </c>
      <c r="I6" s="17">
        <v>0.81</v>
      </c>
      <c r="J6" s="18">
        <v>0.27272727272727271</v>
      </c>
      <c r="K6" s="18">
        <v>6.9767441860465115E-2</v>
      </c>
      <c r="L6" s="17" t="s">
        <v>44</v>
      </c>
    </row>
    <row r="7" spans="1:12" s="24" customFormat="1">
      <c r="A7" s="22" t="s">
        <v>49</v>
      </c>
      <c r="B7" s="23">
        <v>0.39290000000000003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1.0357000000000001</v>
      </c>
      <c r="H7" s="22">
        <v>4</v>
      </c>
      <c r="I7" s="22">
        <v>0.85709999999999997</v>
      </c>
      <c r="J7" s="18">
        <v>0.27272727272727271</v>
      </c>
      <c r="K7" s="18">
        <v>6.9767441860465115E-2</v>
      </c>
      <c r="L7" s="22" t="s">
        <v>31</v>
      </c>
    </row>
    <row r="8" spans="1:12" ht="30">
      <c r="A8" s="9" t="s">
        <v>53</v>
      </c>
      <c r="B8" s="9">
        <v>0.39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1.04</v>
      </c>
      <c r="H8" s="33">
        <v>5</v>
      </c>
      <c r="I8" s="9">
        <v>0.96</v>
      </c>
      <c r="J8" s="10">
        <f t="shared" ref="J8:J9" si="0">(5.5-H8)/5.5*100</f>
        <v>9.0909090909090917</v>
      </c>
      <c r="K8" s="34" t="s">
        <v>14</v>
      </c>
      <c r="L8" s="22" t="s">
        <v>31</v>
      </c>
    </row>
    <row r="9" spans="1:12">
      <c r="A9" s="9" t="s">
        <v>54</v>
      </c>
      <c r="B9" s="9">
        <v>0.49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1.1299999999999999</v>
      </c>
      <c r="H9" s="22">
        <v>4.5</v>
      </c>
      <c r="I9" s="9">
        <v>0.93</v>
      </c>
      <c r="J9" s="10">
        <f t="shared" si="0"/>
        <v>18.181818181818183</v>
      </c>
      <c r="K9" s="9" t="s">
        <v>11</v>
      </c>
      <c r="L9" s="22" t="s">
        <v>13</v>
      </c>
    </row>
    <row r="10" spans="1:12" s="9" customFormat="1">
      <c r="A10" s="9" t="s">
        <v>60</v>
      </c>
      <c r="B10" s="9">
        <v>0.39</v>
      </c>
      <c r="C10" s="9" t="s">
        <v>11</v>
      </c>
      <c r="D10" s="9" t="s">
        <v>11</v>
      </c>
      <c r="E10" s="9" t="s">
        <v>11</v>
      </c>
      <c r="F10" s="9" t="s">
        <v>11</v>
      </c>
      <c r="G10" s="9">
        <v>1.04</v>
      </c>
      <c r="H10" s="9" t="s">
        <v>11</v>
      </c>
      <c r="I10" s="9" t="s">
        <v>11</v>
      </c>
      <c r="J10" s="9" t="s">
        <v>11</v>
      </c>
      <c r="K10" s="9" t="s">
        <v>11</v>
      </c>
    </row>
  </sheetData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selection activeCell="L13" sqref="L13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0.57999999999999996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1.37</v>
      </c>
      <c r="H2" s="10">
        <v>2</v>
      </c>
      <c r="I2" s="10">
        <v>0.96</v>
      </c>
      <c r="J2" s="10">
        <f>3.5/5.5*100</f>
        <v>63.636363636363633</v>
      </c>
      <c r="K2" s="10">
        <v>33.5</v>
      </c>
      <c r="L2" s="9" t="s">
        <v>13</v>
      </c>
    </row>
    <row r="3" spans="1:12">
      <c r="A3" s="9" t="s">
        <v>23</v>
      </c>
      <c r="B3" s="9">
        <v>0.61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1.39</v>
      </c>
      <c r="H3" s="9">
        <v>2</v>
      </c>
      <c r="I3" s="9">
        <v>1</v>
      </c>
      <c r="J3" s="9">
        <v>63.64</v>
      </c>
      <c r="K3" s="9">
        <v>34.880000000000003</v>
      </c>
      <c r="L3" s="9"/>
    </row>
    <row r="4" spans="1:12">
      <c r="A4" s="9" t="s">
        <v>30</v>
      </c>
      <c r="B4" s="9">
        <v>0.68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1.46</v>
      </c>
      <c r="H4" s="9">
        <v>2</v>
      </c>
      <c r="I4" s="9">
        <v>1</v>
      </c>
      <c r="J4" s="14">
        <f>(5.5-2)/5.5</f>
        <v>0.63636363636363635</v>
      </c>
      <c r="K4" s="13">
        <v>0.3488</v>
      </c>
      <c r="L4" s="9" t="s">
        <v>31</v>
      </c>
    </row>
    <row r="5" spans="1:12">
      <c r="A5" s="17" t="s">
        <v>36</v>
      </c>
      <c r="B5" s="9">
        <v>0.61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1.39</v>
      </c>
      <c r="H5" s="9">
        <v>2</v>
      </c>
      <c r="I5" s="9">
        <v>1</v>
      </c>
      <c r="J5" s="13">
        <v>0.63639999999999997</v>
      </c>
      <c r="K5" s="13">
        <v>0.3488</v>
      </c>
    </row>
    <row r="6" spans="1:12">
      <c r="A6" s="17" t="s">
        <v>43</v>
      </c>
      <c r="B6" s="17">
        <v>0.56999999999999995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1.37</v>
      </c>
      <c r="H6" s="17">
        <v>2</v>
      </c>
      <c r="I6" s="17">
        <v>0.95</v>
      </c>
      <c r="J6" s="18">
        <v>0.63636363636363635</v>
      </c>
      <c r="K6" s="18">
        <v>0.34883720930232559</v>
      </c>
      <c r="L6" s="17" t="s">
        <v>44</v>
      </c>
    </row>
    <row r="7" spans="1:12" s="24" customFormat="1">
      <c r="A7" s="22" t="s">
        <v>49</v>
      </c>
      <c r="B7" s="23">
        <v>0.60709999999999997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1.3929</v>
      </c>
      <c r="H7" s="22">
        <v>2</v>
      </c>
      <c r="I7" s="22">
        <v>1</v>
      </c>
      <c r="J7" s="25">
        <v>0.63639999999999997</v>
      </c>
      <c r="K7" s="25">
        <v>0.3488</v>
      </c>
      <c r="L7" s="22" t="s">
        <v>31</v>
      </c>
    </row>
    <row r="8" spans="1:12">
      <c r="A8" s="9" t="s">
        <v>53</v>
      </c>
      <c r="B8" s="9">
        <v>0.68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1.39</v>
      </c>
      <c r="H8" s="33">
        <v>1</v>
      </c>
      <c r="I8" s="9">
        <v>0.96</v>
      </c>
      <c r="J8" s="10">
        <f t="shared" ref="J8:J9" si="0">(5.5-H8)/5.5*100</f>
        <v>81.818181818181827</v>
      </c>
      <c r="K8" s="10">
        <f t="shared" ref="K8:K9" si="1" xml:space="preserve"> ((3/4*4.5+2)-(3/4*H8+2))/(3/4*4.5+2)*100</f>
        <v>48.837209302325576</v>
      </c>
      <c r="L8" s="22" t="s">
        <v>31</v>
      </c>
    </row>
    <row r="9" spans="1:12">
      <c r="A9" s="9" t="s">
        <v>54</v>
      </c>
      <c r="B9" s="9">
        <v>0.71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1.49</v>
      </c>
      <c r="H9" s="22">
        <v>1.25</v>
      </c>
      <c r="I9" s="9">
        <v>1</v>
      </c>
      <c r="J9" s="10">
        <f t="shared" si="0"/>
        <v>77.272727272727266</v>
      </c>
      <c r="K9" s="10">
        <f t="shared" si="1"/>
        <v>45.348837209302324</v>
      </c>
      <c r="L9" s="22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H1" zoomScale="85" zoomScaleNormal="85" workbookViewId="0">
      <selection activeCell="L11" sqref="L11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0.57999999999999996</v>
      </c>
      <c r="C2" s="9" t="s">
        <v>11</v>
      </c>
      <c r="D2" s="9" t="s">
        <v>11</v>
      </c>
      <c r="E2" s="9" t="s">
        <v>11</v>
      </c>
      <c r="F2" s="9" t="s">
        <v>11</v>
      </c>
      <c r="G2" s="20">
        <v>43491</v>
      </c>
      <c r="H2" s="11">
        <v>2</v>
      </c>
      <c r="I2" s="11">
        <v>0.96</v>
      </c>
      <c r="J2" s="11">
        <f>3.5/5.5*100</f>
        <v>63.636363636363633</v>
      </c>
      <c r="K2" s="11">
        <v>33.5</v>
      </c>
      <c r="L2" s="9" t="s">
        <v>13</v>
      </c>
    </row>
    <row r="3" spans="1:12">
      <c r="A3" s="9" t="s">
        <v>23</v>
      </c>
      <c r="B3" s="9">
        <v>0.61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1.29</v>
      </c>
      <c r="H3" s="9">
        <v>2</v>
      </c>
      <c r="I3" s="9">
        <v>1</v>
      </c>
      <c r="J3" s="9">
        <v>63.64</v>
      </c>
      <c r="K3" s="9">
        <v>34.880000000000003</v>
      </c>
      <c r="L3" s="9"/>
    </row>
    <row r="4" spans="1:12">
      <c r="A4" s="9" t="s">
        <v>30</v>
      </c>
      <c r="B4" s="9">
        <v>0.68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1.36</v>
      </c>
      <c r="H4" s="9">
        <v>2</v>
      </c>
      <c r="I4" s="9">
        <v>1</v>
      </c>
      <c r="J4" s="14">
        <f>(5.5-2)/5.5</f>
        <v>0.63636363636363635</v>
      </c>
      <c r="K4" s="13">
        <v>0.3488</v>
      </c>
      <c r="L4" s="9" t="s">
        <v>31</v>
      </c>
    </row>
    <row r="5" spans="1:12">
      <c r="A5" s="17" t="s">
        <v>34</v>
      </c>
      <c r="B5" s="9">
        <v>0.61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1.29</v>
      </c>
      <c r="H5" s="9">
        <v>2</v>
      </c>
      <c r="I5" s="9">
        <v>1</v>
      </c>
      <c r="J5" s="13">
        <v>0.63639999999999997</v>
      </c>
      <c r="K5" s="13">
        <v>0.3488</v>
      </c>
    </row>
    <row r="6" spans="1:12">
      <c r="A6" s="17" t="s">
        <v>43</v>
      </c>
      <c r="B6" s="17">
        <v>0.56999999999999995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1.26</v>
      </c>
      <c r="H6" s="17">
        <v>2.5</v>
      </c>
      <c r="I6" s="17">
        <v>1</v>
      </c>
      <c r="J6" s="18">
        <v>0.54545454545454541</v>
      </c>
      <c r="K6" s="18">
        <v>0.27906976744186046</v>
      </c>
      <c r="L6" s="17" t="s">
        <v>44</v>
      </c>
    </row>
    <row r="7" spans="1:12" s="24" customFormat="1">
      <c r="A7" s="22" t="s">
        <v>49</v>
      </c>
      <c r="B7" s="23">
        <v>0.60709999999999997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1.3929</v>
      </c>
      <c r="H7" s="22">
        <v>2</v>
      </c>
      <c r="I7" s="22">
        <v>1</v>
      </c>
      <c r="J7" s="25">
        <v>0.63639999999999997</v>
      </c>
      <c r="K7" s="25">
        <v>0.3488</v>
      </c>
      <c r="L7" s="22" t="s">
        <v>31</v>
      </c>
    </row>
    <row r="8" spans="1:12">
      <c r="A8" s="9" t="s">
        <v>53</v>
      </c>
      <c r="B8" s="9">
        <v>0.68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1.36</v>
      </c>
      <c r="H8" s="33">
        <v>2</v>
      </c>
      <c r="I8" s="9">
        <v>1</v>
      </c>
      <c r="J8" s="10">
        <f t="shared" ref="J8" si="0">(5.5-H8)/5.5*100</f>
        <v>63.636363636363633</v>
      </c>
      <c r="K8" s="10">
        <f t="shared" ref="K8" si="1" xml:space="preserve"> ((3/4*4.5+2)-(3/4*H8+2))/(3/4*4.5+2)*100</f>
        <v>34.883720930232556</v>
      </c>
      <c r="L8" s="22" t="s">
        <v>31</v>
      </c>
    </row>
    <row r="9" spans="1:12">
      <c r="A9" s="9" t="s">
        <v>54</v>
      </c>
      <c r="B9" s="9">
        <v>0.71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1.49</v>
      </c>
      <c r="H9" s="22">
        <v>1.25</v>
      </c>
      <c r="I9" s="9">
        <v>1</v>
      </c>
      <c r="J9" s="10">
        <f t="shared" ref="J9" si="2">(5.5-H9)/5.5*100</f>
        <v>77.272727272727266</v>
      </c>
      <c r="K9" s="10">
        <f t="shared" ref="K9" si="3" xml:space="preserve"> ((3/4*4.5+2)-(3/4*H9+2))/(3/4*4.5+2)*100</f>
        <v>45.348837209302324</v>
      </c>
      <c r="L9" s="22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H1" zoomScale="85" zoomScaleNormal="85" workbookViewId="0">
      <selection activeCell="L11" sqref="L11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10</v>
      </c>
      <c r="B2" s="9">
        <v>0.72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1.51</v>
      </c>
      <c r="H2" s="9" t="s">
        <v>16</v>
      </c>
      <c r="I2" s="9" t="s">
        <v>11</v>
      </c>
      <c r="J2" s="9" t="s">
        <v>11</v>
      </c>
      <c r="K2" s="9" t="s">
        <v>11</v>
      </c>
      <c r="L2" s="9" t="s">
        <v>13</v>
      </c>
    </row>
    <row r="3" spans="1:12">
      <c r="A3" s="9" t="s">
        <v>23</v>
      </c>
      <c r="B3" s="9">
        <v>0.75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1.54</v>
      </c>
      <c r="H3" s="9" t="s">
        <v>16</v>
      </c>
      <c r="I3" s="9" t="s">
        <v>11</v>
      </c>
      <c r="J3" s="9" t="s">
        <v>11</v>
      </c>
      <c r="K3" s="9" t="s">
        <v>11</v>
      </c>
      <c r="L3" s="9"/>
    </row>
    <row r="4" spans="1:12">
      <c r="A4" s="9" t="s">
        <v>30</v>
      </c>
      <c r="B4" s="9">
        <v>0.82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1.61</v>
      </c>
      <c r="H4" s="9" t="s">
        <v>16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>
      <c r="A5" s="17" t="s">
        <v>36</v>
      </c>
      <c r="B5" s="9">
        <v>0.75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1.54</v>
      </c>
      <c r="H5" s="9" t="s">
        <v>16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0.71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1.51</v>
      </c>
      <c r="H6" s="9" t="s">
        <v>16</v>
      </c>
      <c r="I6" s="9" t="s">
        <v>11</v>
      </c>
      <c r="J6" s="9" t="s">
        <v>11</v>
      </c>
      <c r="K6" s="9" t="s">
        <v>11</v>
      </c>
    </row>
    <row r="7" spans="1:12" s="24" customFormat="1">
      <c r="A7" s="22" t="s">
        <v>49</v>
      </c>
      <c r="B7" s="23">
        <v>0.75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1.5</v>
      </c>
      <c r="H7" s="24" t="s">
        <v>11</v>
      </c>
      <c r="I7" s="24" t="s">
        <v>11</v>
      </c>
      <c r="J7" s="24" t="s">
        <v>11</v>
      </c>
      <c r="K7" s="24" t="s">
        <v>11</v>
      </c>
    </row>
    <row r="8" spans="1:12">
      <c r="A8" s="9" t="s">
        <v>53</v>
      </c>
      <c r="B8" s="9">
        <v>0.75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1.54</v>
      </c>
      <c r="H8" s="9" t="s">
        <v>11</v>
      </c>
      <c r="I8" s="9" t="s">
        <v>11</v>
      </c>
      <c r="J8" s="9" t="s">
        <v>11</v>
      </c>
      <c r="K8" s="9" t="s">
        <v>11</v>
      </c>
    </row>
    <row r="9" spans="1:12">
      <c r="A9" s="9" t="s">
        <v>54</v>
      </c>
      <c r="B9" s="9">
        <v>0.85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1.81</v>
      </c>
      <c r="H9" s="9" t="s">
        <v>11</v>
      </c>
      <c r="I9" s="9" t="s">
        <v>11</v>
      </c>
      <c r="J9" s="9" t="s">
        <v>11</v>
      </c>
      <c r="K9" s="9" t="s">
        <v>11</v>
      </c>
      <c r="L9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H1" zoomScale="85" zoomScaleNormal="85" workbookViewId="0">
      <selection activeCell="K12" sqref="K12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0.72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1.51</v>
      </c>
      <c r="H2" s="9" t="s">
        <v>16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0.75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1.54</v>
      </c>
      <c r="H3" s="9" t="s">
        <v>16</v>
      </c>
      <c r="I3" s="9" t="s">
        <v>11</v>
      </c>
      <c r="J3" s="9" t="s">
        <v>11</v>
      </c>
      <c r="K3" s="9" t="s">
        <v>11</v>
      </c>
      <c r="L3" s="9"/>
    </row>
    <row r="4" spans="1:12">
      <c r="A4" s="9" t="s">
        <v>30</v>
      </c>
      <c r="B4" s="9">
        <v>0.82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1.61</v>
      </c>
      <c r="H4" s="9" t="s">
        <v>16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>
      <c r="A5" s="17" t="s">
        <v>37</v>
      </c>
      <c r="B5" s="9">
        <v>0.75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1.54</v>
      </c>
      <c r="H5" s="9" t="s">
        <v>16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0.71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1.51</v>
      </c>
      <c r="H6" s="9" t="s">
        <v>16</v>
      </c>
      <c r="I6" s="9" t="s">
        <v>11</v>
      </c>
      <c r="J6" s="9" t="s">
        <v>11</v>
      </c>
      <c r="K6" s="9" t="s">
        <v>11</v>
      </c>
    </row>
    <row r="7" spans="1:12" s="24" customFormat="1">
      <c r="A7" s="22" t="s">
        <v>49</v>
      </c>
      <c r="B7" s="23">
        <v>0.75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1.5</v>
      </c>
      <c r="H7" s="24" t="s">
        <v>11</v>
      </c>
      <c r="I7" s="24" t="s">
        <v>11</v>
      </c>
      <c r="J7" s="24" t="s">
        <v>11</v>
      </c>
      <c r="K7" s="24" t="s">
        <v>11</v>
      </c>
    </row>
    <row r="8" spans="1:12">
      <c r="A8" s="9" t="s">
        <v>53</v>
      </c>
      <c r="B8" s="9">
        <v>0.75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1.54</v>
      </c>
      <c r="H8" s="9" t="s">
        <v>11</v>
      </c>
      <c r="I8" s="9" t="s">
        <v>11</v>
      </c>
      <c r="J8" s="9" t="s">
        <v>11</v>
      </c>
      <c r="K8" s="9" t="s">
        <v>11</v>
      </c>
    </row>
    <row r="9" spans="1:12">
      <c r="A9" s="9" t="s">
        <v>54</v>
      </c>
      <c r="B9" s="9">
        <v>0.85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1.81</v>
      </c>
      <c r="H9" s="9" t="s">
        <v>11</v>
      </c>
      <c r="I9" s="9" t="s">
        <v>11</v>
      </c>
      <c r="J9" s="9" t="s">
        <v>11</v>
      </c>
      <c r="K9" s="9" t="s">
        <v>11</v>
      </c>
      <c r="L9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H1" zoomScale="85" zoomScaleNormal="85" workbookViewId="0">
      <selection activeCell="K14" sqref="K1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0.31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0.85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0.32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0.86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0.39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0.93</v>
      </c>
      <c r="H4" s="9" t="s">
        <v>11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>
      <c r="A5" s="17" t="s">
        <v>34</v>
      </c>
      <c r="B5" s="9">
        <v>0.32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0.86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0.31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0.85</v>
      </c>
      <c r="H6" s="9" t="s">
        <v>11</v>
      </c>
      <c r="I6" s="9" t="s">
        <v>11</v>
      </c>
      <c r="J6" s="9" t="s">
        <v>11</v>
      </c>
      <c r="K6" s="9" t="s">
        <v>11</v>
      </c>
    </row>
    <row r="7" spans="1:12" s="24" customFormat="1">
      <c r="A7" s="22" t="s">
        <v>49</v>
      </c>
      <c r="B7" s="23">
        <v>0.32140000000000002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0.85709999999999997</v>
      </c>
      <c r="H7" s="24" t="s">
        <v>11</v>
      </c>
      <c r="I7" s="24" t="s">
        <v>11</v>
      </c>
      <c r="J7" s="24" t="s">
        <v>11</v>
      </c>
      <c r="K7" s="24" t="s">
        <v>11</v>
      </c>
    </row>
    <row r="8" spans="1:12">
      <c r="A8" s="9" t="s">
        <v>53</v>
      </c>
      <c r="B8" s="9">
        <v>0.32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0.86</v>
      </c>
      <c r="H8" s="9" t="s">
        <v>11</v>
      </c>
      <c r="I8" s="9" t="s">
        <v>11</v>
      </c>
      <c r="J8" s="9" t="s">
        <v>11</v>
      </c>
      <c r="K8" s="9" t="s">
        <v>11</v>
      </c>
    </row>
    <row r="9" spans="1:12">
      <c r="A9" s="9" t="s">
        <v>54</v>
      </c>
      <c r="B9" s="9">
        <v>0.42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0.92</v>
      </c>
      <c r="H9" s="9" t="s">
        <v>11</v>
      </c>
      <c r="I9" s="9" t="s">
        <v>11</v>
      </c>
      <c r="J9" s="9" t="s">
        <v>11</v>
      </c>
      <c r="K9" s="9" t="s">
        <v>11</v>
      </c>
      <c r="L9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5" zoomScaleNormal="85" workbookViewId="0">
      <selection activeCell="L12" sqref="L12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0.31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0.81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0.32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0.82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0.39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0.89</v>
      </c>
      <c r="H4" s="9" t="s">
        <v>11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>
      <c r="A5" s="17" t="s">
        <v>38</v>
      </c>
      <c r="B5" s="9">
        <v>0.32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0.82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0.31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0.81</v>
      </c>
      <c r="H6" s="9" t="s">
        <v>11</v>
      </c>
      <c r="I6" s="9" t="s">
        <v>11</v>
      </c>
      <c r="J6" s="9" t="s">
        <v>11</v>
      </c>
      <c r="K6" s="9" t="s">
        <v>11</v>
      </c>
    </row>
    <row r="7" spans="1:12" s="27" customFormat="1">
      <c r="A7" s="22" t="s">
        <v>49</v>
      </c>
      <c r="B7" s="26">
        <v>0.32140000000000002</v>
      </c>
      <c r="C7" s="27" t="s">
        <v>11</v>
      </c>
      <c r="D7" s="27" t="s">
        <v>11</v>
      </c>
      <c r="E7" s="27" t="s">
        <v>11</v>
      </c>
      <c r="F7" s="27" t="s">
        <v>11</v>
      </c>
      <c r="G7" s="28">
        <v>0.82140000000000002</v>
      </c>
      <c r="H7" s="27" t="s">
        <v>11</v>
      </c>
      <c r="I7" s="27" t="s">
        <v>11</v>
      </c>
      <c r="J7" s="27" t="s">
        <v>11</v>
      </c>
      <c r="K7" s="27" t="s">
        <v>11</v>
      </c>
    </row>
    <row r="8" spans="1:12">
      <c r="A8" s="9" t="s">
        <v>53</v>
      </c>
      <c r="B8" s="9">
        <v>0.32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0.82</v>
      </c>
      <c r="H8" s="9" t="s">
        <v>11</v>
      </c>
      <c r="I8" s="9" t="s">
        <v>11</v>
      </c>
      <c r="J8" s="9" t="s">
        <v>11</v>
      </c>
      <c r="K8" s="9" t="s">
        <v>11</v>
      </c>
    </row>
    <row r="9" spans="1:12">
      <c r="A9" s="9" t="s">
        <v>54</v>
      </c>
      <c r="B9" s="9">
        <v>0.42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0.92</v>
      </c>
      <c r="H9" s="9" t="s">
        <v>11</v>
      </c>
      <c r="I9" s="9" t="s">
        <v>11</v>
      </c>
      <c r="J9" s="9" t="s">
        <v>11</v>
      </c>
      <c r="K9" s="9" t="s">
        <v>11</v>
      </c>
      <c r="L9" s="9" t="s">
        <v>13</v>
      </c>
    </row>
    <row r="10" spans="1:12">
      <c r="A10" s="9" t="s">
        <v>60</v>
      </c>
      <c r="B10" s="9">
        <v>0.34</v>
      </c>
      <c r="C10" s="9" t="s">
        <v>11</v>
      </c>
      <c r="D10" s="9" t="s">
        <v>11</v>
      </c>
      <c r="E10" s="9" t="s">
        <v>11</v>
      </c>
      <c r="F10" s="9" t="s">
        <v>11</v>
      </c>
      <c r="G10" s="9">
        <v>0.84</v>
      </c>
      <c r="H10" s="9" t="s">
        <v>11</v>
      </c>
      <c r="I10" s="9" t="s">
        <v>11</v>
      </c>
      <c r="J10" s="9" t="s">
        <v>11</v>
      </c>
      <c r="K10" s="9" t="s">
        <v>11</v>
      </c>
      <c r="L10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  <vt:lpstr>UL scenario 19</vt:lpstr>
      <vt:lpstr>UL scenario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vivo</cp:lastModifiedBy>
  <dcterms:created xsi:type="dcterms:W3CDTF">2019-02-18T06:05:45Z</dcterms:created>
  <dcterms:modified xsi:type="dcterms:W3CDTF">2019-02-22T01:32:33Z</dcterms:modified>
</cp:coreProperties>
</file>