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 Job\2. 3GPP\3. RAN1\TSGR1_96\email_discussion\"/>
    </mc:Choice>
  </mc:AlternateContent>
  <bookViews>
    <workbookView xWindow="0" yWindow="0" windowWidth="23280" windowHeight="10365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</sheets>
  <calcPr calcId="162913"/>
</workbook>
</file>

<file path=xl/calcChain.xml><?xml version="1.0" encoding="utf-8"?>
<calcChain xmlns="http://schemas.openxmlformats.org/spreadsheetml/2006/main">
  <c r="K2" i="23" l="1"/>
  <c r="K5" i="19"/>
  <c r="J5" i="19"/>
  <c r="J4" i="19"/>
  <c r="K4" i="18"/>
  <c r="J4" i="18"/>
  <c r="K5" i="17"/>
  <c r="J5" i="17"/>
  <c r="K4" i="16"/>
  <c r="J4" i="16"/>
  <c r="K5" i="15"/>
  <c r="J5" i="15"/>
  <c r="K4" i="14"/>
  <c r="J4" i="14"/>
  <c r="K9" i="13"/>
  <c r="J9" i="13"/>
  <c r="K8" i="13"/>
  <c r="J8" i="13"/>
  <c r="J4" i="13"/>
  <c r="K9" i="12"/>
  <c r="J9" i="12"/>
  <c r="K8" i="12"/>
  <c r="J8" i="12"/>
  <c r="J4" i="12"/>
  <c r="K2" i="12"/>
  <c r="K9" i="11"/>
  <c r="J9" i="11"/>
  <c r="K8" i="11"/>
  <c r="J8" i="11"/>
  <c r="K2" i="11"/>
  <c r="J2" i="11"/>
  <c r="K9" i="10"/>
  <c r="J9" i="10"/>
  <c r="K8" i="10"/>
  <c r="J8" i="10"/>
  <c r="J2" i="10"/>
  <c r="K9" i="5"/>
  <c r="J9" i="5"/>
  <c r="K8" i="5"/>
  <c r="J8" i="5"/>
  <c r="K7" i="5"/>
  <c r="J7" i="5"/>
  <c r="J4" i="5"/>
  <c r="K2" i="5"/>
  <c r="J2" i="5"/>
  <c r="K9" i="4"/>
  <c r="J9" i="4"/>
  <c r="K8" i="4"/>
  <c r="J8" i="4"/>
  <c r="J4" i="4"/>
  <c r="K2" i="4"/>
  <c r="J2" i="4"/>
  <c r="K9" i="3"/>
  <c r="J9" i="3"/>
  <c r="K8" i="3"/>
  <c r="J8" i="3"/>
  <c r="J4" i="3"/>
  <c r="J10" i="1"/>
  <c r="J9" i="1"/>
  <c r="K8" i="1"/>
  <c r="J8" i="1"/>
  <c r="J7" i="1"/>
  <c r="J6" i="1"/>
  <c r="J4" i="1"/>
</calcChain>
</file>

<file path=xl/sharedStrings.xml><?xml version="1.0" encoding="utf-8"?>
<sst xmlns="http://schemas.openxmlformats.org/spreadsheetml/2006/main" count="1376" uniqueCount="122">
  <si>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</si>
  <si>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</si>
  <si>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</si>
  <si>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</si>
  <si>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</si>
  <si>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</si>
  <si>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</si>
  <si>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</si>
  <si>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</si>
  <si>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</si>
  <si>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</si>
  <si>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</si>
  <si>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</si>
  <si>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</si>
  <si>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</si>
  <si>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</si>
  <si>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</si>
  <si>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</si>
  <si>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</si>
  <si>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</si>
  <si>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</si>
  <si>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</si>
  <si>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</si>
  <si>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</si>
  <si>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</si>
  <si>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</si>
  <si>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</si>
  <si>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</si>
  <si>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</si>
  <si>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</si>
  <si>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</si>
  <si>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</si>
  <si>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</si>
  <si>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</si>
  <si>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</si>
  <si>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</si>
  <si>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</si>
  <si>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</si>
  <si>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</si>
  <si>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</si>
  <si>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</si>
  <si>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</si>
  <si>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</si>
  <si>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</si>
  <si>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</si>
  <si>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</si>
  <si>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</si>
  <si>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</si>
  <si>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</si>
  <si>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</si>
  <si>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</si>
  <si>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</si>
  <si>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</si>
  <si>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</si>
  <si>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t>Hw/HiSi</t>
  </si>
  <si>
    <t>n.a</t>
  </si>
  <si>
    <t>0.51</t>
  </si>
  <si>
    <t>1.15</t>
  </si>
  <si>
    <t>0.84</t>
  </si>
  <si>
    <t>vivo</t>
  </si>
  <si>
    <t>ZTE</t>
  </si>
  <si>
    <t>not possible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</si>
  <si>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</si>
  <si>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</si>
  <si>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</si>
  <si>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</si>
  <si>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</si>
  <si>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</si>
  <si>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</si>
  <si>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</si>
  <si>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</si>
  <si>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</si>
  <si>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</si>
  <si>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</si>
  <si>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</si>
  <si>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</si>
  <si>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</si>
  <si>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</si>
  <si>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</si>
  <si>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</si>
  <si>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</si>
  <si>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</si>
  <si>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</si>
  <si>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</si>
  <si>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</si>
  <si>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</si>
  <si>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</si>
  <si>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</si>
  <si>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</si>
  <si>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</si>
  <si>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</si>
  <si>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</si>
  <si>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</si>
  <si>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</si>
  <si>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</si>
  <si>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</si>
  <si>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</si>
  <si>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</si>
  <si>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</si>
  <si>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</si>
  <si>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</si>
  <si>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</si>
  <si>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</si>
  <si>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</si>
  <si>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</si>
  <si>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</si>
  <si>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</si>
  <si>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</si>
  <si>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</si>
  <si>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</si>
  <si>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</si>
  <si>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t>v1</t>
    </r>
    <r>
      <rPr>
        <b/>
        <sz val="10"/>
        <rFont val="맑은 고딕"/>
        <family val="3"/>
        <charset val="129"/>
        <scheme val="minor"/>
      </rPr>
      <t>3</t>
    </r>
    <phoneticPr fontId="8" type="noConversion"/>
  </si>
  <si>
    <t>Samsung Scen 1-12</t>
    <phoneticPr fontId="8" type="noConversion"/>
  </si>
  <si>
    <r>
      <t>S</t>
    </r>
    <r>
      <rPr>
        <sz val="11"/>
        <color theme="1"/>
        <rFont val="맑은 고딕"/>
        <family val="3"/>
        <charset val="129"/>
        <scheme val="minor"/>
      </rPr>
      <t>amsung</t>
    </r>
    <phoneticPr fontId="8" type="noConversion"/>
  </si>
  <si>
    <t>n.a.</t>
    <phoneticPr fontId="10" type="noConversion"/>
  </si>
  <si>
    <t>No</t>
    <phoneticPr fontId="10" type="noConversion"/>
  </si>
  <si>
    <t>Impossible</t>
    <phoneticPr fontId="10" type="noConversion"/>
  </si>
  <si>
    <t>n.a.</t>
    <phoneticPr fontId="10" type="noConversion"/>
  </si>
  <si>
    <t>Impossible</t>
    <phoneticPr fontId="10" type="noConversion"/>
  </si>
  <si>
    <t>No</t>
    <phoneticPr fontId="10" type="noConversion"/>
  </si>
  <si>
    <t>n.a.</t>
    <phoneticPr fontId="10" type="noConversion"/>
  </si>
  <si>
    <t>No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</si>
</sst>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맑은 고딕"/>
      <charset val="134"/>
      <scheme val="minor"/>
    </font>
    <font>
      <b/>
      <sz val="12"/>
      <name val="맑은 고딕"/>
      <charset val="134"/>
      <scheme val="minor"/>
    </font>
    <font>
      <b/>
      <sz val="11"/>
      <color theme="1"/>
      <name val="맑은 고딕"/>
      <charset val="134"/>
      <scheme val="minor"/>
    </font>
    <font>
      <b/>
      <sz val="10"/>
      <color theme="1"/>
      <name val="Times New Roman"/>
      <family val="1"/>
    </font>
    <font>
      <sz val="11"/>
      <color rgb="FF000000"/>
      <name val="맑은 고딕"/>
      <charset val="134"/>
      <scheme val="minor"/>
    </font>
    <font>
      <b/>
      <sz val="10"/>
      <name val="맑은 고딕"/>
      <charset val="134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9" sqref="B19"/>
    </sheetView>
  </sheetViews>
  <sheetFormatPr defaultColWidth="9" defaultRowHeight="16.5" x14ac:dyDescent="0.3"/>
  <cols>
    <col min="1" max="1" width="19.25" customWidth="1"/>
    <col min="2" max="2" width="21.875" customWidth="1"/>
    <col min="3" max="3" width="25.75" customWidth="1"/>
  </cols>
  <sheetData>
    <row r="1" spans="1:3" x14ac:dyDescent="0.3">
      <c r="A1" s="29" t="s">
        <v>0</v>
      </c>
      <c r="B1" s="30" t="s">
        <v>1</v>
      </c>
      <c r="C1" s="30" t="s">
        <v>2</v>
      </c>
    </row>
    <row r="2" spans="1:3" x14ac:dyDescent="0.3">
      <c r="A2" s="31"/>
      <c r="B2" s="32" t="s">
        <v>3</v>
      </c>
      <c r="C2" s="32"/>
    </row>
    <row r="3" spans="1:3" x14ac:dyDescent="0.3">
      <c r="A3" s="31">
        <v>43515</v>
      </c>
      <c r="B3" s="32" t="s">
        <v>4</v>
      </c>
      <c r="C3" s="32" t="s">
        <v>5</v>
      </c>
    </row>
    <row r="4" spans="1:3" x14ac:dyDescent="0.3">
      <c r="A4" s="31">
        <v>43516</v>
      </c>
      <c r="B4" s="32" t="s">
        <v>6</v>
      </c>
      <c r="C4" s="32" t="s">
        <v>7</v>
      </c>
    </row>
    <row r="5" spans="1:3" x14ac:dyDescent="0.3">
      <c r="A5" s="31">
        <v>43516</v>
      </c>
      <c r="B5" s="33" t="s">
        <v>8</v>
      </c>
      <c r="C5" s="33" t="s">
        <v>9</v>
      </c>
    </row>
    <row r="6" spans="1:3" x14ac:dyDescent="0.3">
      <c r="A6" s="31">
        <v>43517</v>
      </c>
      <c r="B6" s="33" t="s">
        <v>10</v>
      </c>
      <c r="C6" s="33" t="s">
        <v>11</v>
      </c>
    </row>
    <row r="7" spans="1:3" x14ac:dyDescent="0.3">
      <c r="A7" s="31">
        <v>43517</v>
      </c>
      <c r="B7" s="32" t="s">
        <v>12</v>
      </c>
      <c r="C7" s="32" t="s">
        <v>13</v>
      </c>
    </row>
    <row r="8" spans="1:3" ht="27.75" x14ac:dyDescent="0.3">
      <c r="A8" s="31">
        <v>43517</v>
      </c>
      <c r="B8" s="32" t="s">
        <v>14</v>
      </c>
      <c r="C8" s="34" t="s">
        <v>15</v>
      </c>
    </row>
    <row r="9" spans="1:3" x14ac:dyDescent="0.3">
      <c r="A9" s="31">
        <v>43517</v>
      </c>
      <c r="B9" s="32" t="s">
        <v>16</v>
      </c>
      <c r="C9" s="33" t="s">
        <v>17</v>
      </c>
    </row>
    <row r="10" spans="1:3" x14ac:dyDescent="0.3">
      <c r="A10" s="31">
        <v>43517</v>
      </c>
      <c r="B10" s="32" t="s">
        <v>18</v>
      </c>
      <c r="C10" s="32" t="s">
        <v>19</v>
      </c>
    </row>
    <row r="11" spans="1:3" x14ac:dyDescent="0.3">
      <c r="A11" s="31">
        <v>43517</v>
      </c>
      <c r="B11" s="32" t="s">
        <v>20</v>
      </c>
      <c r="C11" s="32" t="s">
        <v>21</v>
      </c>
    </row>
    <row r="12" spans="1:3" x14ac:dyDescent="0.3">
      <c r="A12" s="31">
        <v>43518</v>
      </c>
      <c r="B12" s="32" t="s">
        <v>22</v>
      </c>
      <c r="C12" s="32" t="s">
        <v>23</v>
      </c>
    </row>
    <row r="13" spans="1:3" x14ac:dyDescent="0.3">
      <c r="A13" s="31">
        <v>43518</v>
      </c>
      <c r="B13" s="32" t="s">
        <v>24</v>
      </c>
      <c r="C13" s="32" t="s">
        <v>25</v>
      </c>
    </row>
    <row r="14" spans="1:3" x14ac:dyDescent="0.3">
      <c r="A14" s="31">
        <v>43518</v>
      </c>
      <c r="B14" s="32" t="s">
        <v>26</v>
      </c>
      <c r="C14" s="32" t="s">
        <v>27</v>
      </c>
    </row>
    <row r="15" spans="1:3" x14ac:dyDescent="0.3">
      <c r="A15" s="31">
        <v>43518</v>
      </c>
      <c r="B15" s="35" t="s">
        <v>111</v>
      </c>
      <c r="C15" s="35" t="s">
        <v>112</v>
      </c>
    </row>
  </sheetData>
  <phoneticPr fontId="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>
      <selection activeCell="B17" sqref="B17"/>
    </sheetView>
  </sheetViews>
  <sheetFormatPr defaultColWidth="9" defaultRowHeight="16.5" x14ac:dyDescent="0.3"/>
  <cols>
    <col min="1" max="1" width="15" customWidth="1"/>
    <col min="2" max="2" width="22.6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1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67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1.29</v>
      </c>
      <c r="H2" s="2">
        <v>3</v>
      </c>
      <c r="I2" s="25">
        <v>0.95</v>
      </c>
      <c r="J2" s="19">
        <v>33</v>
      </c>
      <c r="K2" s="19">
        <v>29</v>
      </c>
      <c r="L2" s="2" t="s">
        <v>40</v>
      </c>
    </row>
    <row r="3" spans="1:12" x14ac:dyDescent="0.3">
      <c r="A3" s="2" t="s">
        <v>41</v>
      </c>
      <c r="B3" s="2">
        <v>0.57999999999999996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3</v>
      </c>
      <c r="I3" s="2">
        <v>0.98</v>
      </c>
      <c r="J3" s="2">
        <v>33.33</v>
      </c>
      <c r="K3" s="2">
        <v>30.61</v>
      </c>
      <c r="L3" s="2"/>
    </row>
    <row r="4" spans="1:12" x14ac:dyDescent="0.3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1.29</v>
      </c>
      <c r="H4" s="2">
        <v>3</v>
      </c>
      <c r="I4" s="2">
        <v>0.96</v>
      </c>
      <c r="J4" s="24">
        <f>(4.5-H4)/4.5</f>
        <v>0.33333333333333331</v>
      </c>
      <c r="K4" s="15">
        <v>0.30609999999999998</v>
      </c>
      <c r="L4" s="2" t="s">
        <v>43</v>
      </c>
    </row>
    <row r="5" spans="1:12" x14ac:dyDescent="0.3">
      <c r="A5" s="2" t="s">
        <v>44</v>
      </c>
      <c r="B5" s="2">
        <v>0.57999999999999996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3</v>
      </c>
      <c r="I5" s="2">
        <v>0.98</v>
      </c>
      <c r="J5" s="15">
        <v>0.33329999999999999</v>
      </c>
      <c r="K5" s="15">
        <v>0.30609999999999998</v>
      </c>
    </row>
    <row r="6" spans="1:12" x14ac:dyDescent="0.3">
      <c r="A6" s="2" t="s">
        <v>46</v>
      </c>
      <c r="B6" s="2">
        <v>0.57999999999999996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1.29</v>
      </c>
      <c r="H6" s="2">
        <v>3</v>
      </c>
      <c r="I6" s="2">
        <v>0.99</v>
      </c>
      <c r="J6" s="24">
        <f>(4.5-H6)/4.5</f>
        <v>0.33333333333333331</v>
      </c>
      <c r="K6" s="15">
        <v>0.30609999999999998</v>
      </c>
      <c r="L6" s="2" t="s">
        <v>43</v>
      </c>
    </row>
    <row r="7" spans="1:12" s="2" customFormat="1" x14ac:dyDescent="0.3">
      <c r="A7" s="2" t="s">
        <v>47</v>
      </c>
      <c r="B7" s="17">
        <v>0.58040000000000003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1.2946</v>
      </c>
      <c r="H7" s="2">
        <v>3</v>
      </c>
      <c r="I7" s="2">
        <v>0.98</v>
      </c>
      <c r="J7" s="24">
        <f>(4.5-H7)/4.5</f>
        <v>0.33333333333333331</v>
      </c>
      <c r="K7" s="15">
        <v>0.30609999999999998</v>
      </c>
      <c r="L7" s="2" t="s">
        <v>43</v>
      </c>
    </row>
    <row r="8" spans="1:12" s="2" customFormat="1" x14ac:dyDescent="0.3">
      <c r="A8" s="2" t="s">
        <v>48</v>
      </c>
      <c r="B8" s="2" t="s">
        <v>49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50</v>
      </c>
      <c r="H8" s="23">
        <v>3</v>
      </c>
      <c r="I8" s="2" t="s">
        <v>51</v>
      </c>
      <c r="J8" s="19">
        <f>(4.5-H8)/4.5*100</f>
        <v>33.333333333333329</v>
      </c>
      <c r="K8" s="19">
        <f>((3/4*5.5+2)-(3/4*H8+2))/(3/4*5.5+2)*100</f>
        <v>30.612244897959183</v>
      </c>
    </row>
    <row r="9" spans="1:12" x14ac:dyDescent="0.3">
      <c r="A9" s="2" t="s">
        <v>52</v>
      </c>
      <c r="B9" s="2">
        <v>0.57999999999999996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1.29</v>
      </c>
      <c r="H9" s="2">
        <v>3</v>
      </c>
      <c r="I9" s="2">
        <v>0.98</v>
      </c>
      <c r="J9" s="19">
        <f>(4.5-H9)/4.5*100</f>
        <v>33.333333333333329</v>
      </c>
      <c r="K9" s="15">
        <v>1.3061</v>
      </c>
      <c r="L9" s="2" t="s">
        <v>40</v>
      </c>
    </row>
    <row r="10" spans="1:12" x14ac:dyDescent="0.3">
      <c r="A10" s="2" t="s">
        <v>53</v>
      </c>
      <c r="B10" s="2">
        <v>0.57999999999999996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3</v>
      </c>
      <c r="I10" s="2">
        <v>0.96</v>
      </c>
      <c r="J10" s="24">
        <f>(4.5-H10)/4.5</f>
        <v>0.33333333333333331</v>
      </c>
      <c r="K10" s="15">
        <v>0.30609999999999998</v>
      </c>
      <c r="L10" s="2" t="s">
        <v>43</v>
      </c>
    </row>
    <row r="11" spans="1:12" x14ac:dyDescent="0.3">
      <c r="A11" s="36" t="s">
        <v>113</v>
      </c>
      <c r="B11" s="37">
        <v>0.57999999999999996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1.3</v>
      </c>
      <c r="H11" s="37">
        <v>3</v>
      </c>
      <c r="I11" s="37">
        <v>0.98199999999999998</v>
      </c>
      <c r="J11" s="37">
        <v>33.299999999999997</v>
      </c>
      <c r="K11" s="37">
        <v>30.6</v>
      </c>
      <c r="L11" s="38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workbookViewId="0">
      <selection activeCell="C19" sqref="C1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0.51</v>
      </c>
      <c r="C2" s="2" t="s">
        <v>55</v>
      </c>
      <c r="D2" s="2" t="s">
        <v>55</v>
      </c>
      <c r="E2" s="2" t="s">
        <v>39</v>
      </c>
      <c r="F2" s="2" t="s">
        <v>55</v>
      </c>
      <c r="G2" s="2">
        <v>1.1499999999999999</v>
      </c>
      <c r="H2" s="2">
        <v>3.25</v>
      </c>
      <c r="I2" s="25">
        <v>0.96</v>
      </c>
      <c r="J2" s="2">
        <v>27</v>
      </c>
      <c r="K2" s="2">
        <v>27</v>
      </c>
      <c r="L2" s="2" t="s">
        <v>40</v>
      </c>
    </row>
    <row r="3" spans="1:12" x14ac:dyDescent="0.3">
      <c r="A3" s="2" t="s">
        <v>41</v>
      </c>
      <c r="B3" s="2">
        <v>0.51</v>
      </c>
      <c r="C3" s="2" t="s">
        <v>55</v>
      </c>
      <c r="D3" s="2" t="s">
        <v>55</v>
      </c>
      <c r="E3" s="2" t="s">
        <v>39</v>
      </c>
      <c r="F3" s="2" t="s">
        <v>55</v>
      </c>
      <c r="G3" s="2">
        <v>1.1499999999999999</v>
      </c>
      <c r="H3" s="2">
        <v>3.3</v>
      </c>
      <c r="I3" s="2">
        <v>1</v>
      </c>
      <c r="J3" s="2">
        <v>26.67</v>
      </c>
      <c r="K3" s="2">
        <v>26.94</v>
      </c>
      <c r="L3" s="2"/>
    </row>
    <row r="4" spans="1:12" x14ac:dyDescent="0.3">
      <c r="A4" s="2" t="s">
        <v>42</v>
      </c>
      <c r="B4" s="2">
        <v>0.5</v>
      </c>
      <c r="C4" s="2" t="s">
        <v>55</v>
      </c>
      <c r="D4" s="2" t="s">
        <v>55</v>
      </c>
      <c r="E4" s="2" t="s">
        <v>39</v>
      </c>
      <c r="F4" s="2" t="s">
        <v>55</v>
      </c>
      <c r="G4" s="2">
        <v>1.1399999999999999</v>
      </c>
      <c r="H4" s="2">
        <v>4</v>
      </c>
      <c r="I4" s="2">
        <v>1</v>
      </c>
      <c r="J4" s="24">
        <f>(4.5-4)/4.5</f>
        <v>0.1111111111111111</v>
      </c>
      <c r="K4" s="15">
        <v>0.1837</v>
      </c>
      <c r="L4" s="2" t="s">
        <v>43</v>
      </c>
    </row>
    <row r="5" spans="1:12" x14ac:dyDescent="0.3">
      <c r="A5" s="2" t="s">
        <v>44</v>
      </c>
      <c r="B5" s="2">
        <v>0.51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1.1499999999999999</v>
      </c>
      <c r="H5" s="2">
        <v>3</v>
      </c>
      <c r="I5" s="2">
        <v>0.84</v>
      </c>
      <c r="J5" s="15">
        <v>0.33329999999999999</v>
      </c>
      <c r="K5" s="15">
        <v>0.30609999999999998</v>
      </c>
    </row>
    <row r="6" spans="1:12" x14ac:dyDescent="0.3">
      <c r="A6" s="2" t="s">
        <v>46</v>
      </c>
      <c r="B6" s="2">
        <v>0.51</v>
      </c>
      <c r="C6" s="2" t="s">
        <v>55</v>
      </c>
      <c r="D6" s="2" t="s">
        <v>55</v>
      </c>
      <c r="E6" s="2" t="s">
        <v>39</v>
      </c>
      <c r="F6" s="2" t="s">
        <v>55</v>
      </c>
      <c r="G6" s="2">
        <v>1.1499999999999999</v>
      </c>
      <c r="H6" s="2">
        <v>3</v>
      </c>
      <c r="I6" s="2">
        <v>0.85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3">
      <c r="A7" s="2" t="s">
        <v>47</v>
      </c>
      <c r="B7" s="17">
        <v>0.50890000000000002</v>
      </c>
      <c r="C7" s="2" t="s">
        <v>55</v>
      </c>
      <c r="D7" s="2" t="s">
        <v>55</v>
      </c>
      <c r="E7" s="2" t="s">
        <v>39</v>
      </c>
      <c r="F7" s="2" t="s">
        <v>55</v>
      </c>
      <c r="G7" s="17">
        <v>1.1517999999999999</v>
      </c>
      <c r="H7" s="2">
        <v>3</v>
      </c>
      <c r="I7" s="2">
        <v>0.83930000000000005</v>
      </c>
      <c r="J7" s="15">
        <v>0.33329999999999999</v>
      </c>
      <c r="K7" s="15">
        <v>0.30609999999999998</v>
      </c>
      <c r="L7" s="2" t="s">
        <v>43</v>
      </c>
    </row>
    <row r="8" spans="1:12" s="2" customFormat="1" x14ac:dyDescent="0.3">
      <c r="A8" s="2" t="s">
        <v>48</v>
      </c>
      <c r="B8" s="2" t="s">
        <v>56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57</v>
      </c>
      <c r="H8" s="23">
        <v>3</v>
      </c>
      <c r="I8" s="2" t="s">
        <v>58</v>
      </c>
      <c r="J8" s="19">
        <f t="shared" ref="J8:J9" si="0">(4.5-H8)/4.5*100</f>
        <v>33.333333333333329</v>
      </c>
      <c r="K8" s="19">
        <f t="shared" ref="K8:K9" si="1">((3/4*5.5+2)-(3/4*H8+2))/(3/4*5.5+2)*100</f>
        <v>30.612244897959183</v>
      </c>
    </row>
    <row r="9" spans="1:12" x14ac:dyDescent="0.3">
      <c r="A9" s="2" t="s">
        <v>52</v>
      </c>
      <c r="B9" s="2">
        <v>0.51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1.1599999999999999</v>
      </c>
      <c r="H9" s="2">
        <v>3.25</v>
      </c>
      <c r="I9" s="2">
        <v>0.99</v>
      </c>
      <c r="J9" s="19">
        <f t="shared" si="0"/>
        <v>27.777777777777779</v>
      </c>
      <c r="K9" s="19">
        <f t="shared" si="1"/>
        <v>27.551020408163261</v>
      </c>
      <c r="L9" s="2" t="s">
        <v>40</v>
      </c>
    </row>
    <row r="10" spans="1:12" s="2" customFormat="1" x14ac:dyDescent="0.3">
      <c r="A10" s="2" t="s">
        <v>59</v>
      </c>
      <c r="B10" s="2">
        <v>0.51</v>
      </c>
      <c r="C10" s="2" t="s">
        <v>55</v>
      </c>
      <c r="D10" s="2" t="s">
        <v>55</v>
      </c>
      <c r="E10" s="2" t="s">
        <v>39</v>
      </c>
      <c r="F10" s="2" t="s">
        <v>55</v>
      </c>
      <c r="G10" s="2">
        <v>1.1499999999999999</v>
      </c>
      <c r="H10" s="2" t="s">
        <v>55</v>
      </c>
      <c r="I10" s="2" t="s">
        <v>55</v>
      </c>
      <c r="J10" s="2" t="s">
        <v>39</v>
      </c>
      <c r="K10" s="2" t="s">
        <v>55</v>
      </c>
    </row>
    <row r="11" spans="1:12" x14ac:dyDescent="0.3">
      <c r="A11" s="2" t="s">
        <v>53</v>
      </c>
      <c r="B11" s="2">
        <v>0.51</v>
      </c>
      <c r="C11" s="2" t="s">
        <v>55</v>
      </c>
      <c r="D11" s="2" t="s">
        <v>55</v>
      </c>
      <c r="E11" s="2" t="s">
        <v>39</v>
      </c>
      <c r="F11" s="2" t="s">
        <v>55</v>
      </c>
      <c r="G11" s="2">
        <v>1.1499999999999999</v>
      </c>
      <c r="H11" s="2">
        <v>3</v>
      </c>
      <c r="I11" s="2">
        <v>0.84</v>
      </c>
      <c r="J11" s="15">
        <v>0.33329999999999999</v>
      </c>
      <c r="K11" s="15">
        <v>0.30609999999999998</v>
      </c>
      <c r="L11" s="2" t="s">
        <v>43</v>
      </c>
    </row>
    <row r="12" spans="1:12" s="20" customFormat="1" x14ac:dyDescent="0.3">
      <c r="A12" s="20" t="s">
        <v>60</v>
      </c>
      <c r="B12" s="20">
        <v>0.51</v>
      </c>
      <c r="C12" s="20" t="s">
        <v>55</v>
      </c>
      <c r="D12" s="20" t="s">
        <v>55</v>
      </c>
      <c r="E12" s="20" t="s">
        <v>39</v>
      </c>
      <c r="F12" s="20" t="s">
        <v>55</v>
      </c>
      <c r="G12" s="20">
        <v>1.1499999999999999</v>
      </c>
      <c r="H12" s="20">
        <v>4</v>
      </c>
      <c r="I12" s="20">
        <v>1</v>
      </c>
      <c r="J12" s="22">
        <v>0.1111</v>
      </c>
      <c r="K12" s="22">
        <v>0.1837</v>
      </c>
      <c r="L12" s="20" t="s">
        <v>43</v>
      </c>
    </row>
    <row r="13" spans="1:12" x14ac:dyDescent="0.3">
      <c r="A13" s="20" t="s">
        <v>113</v>
      </c>
      <c r="B13" s="37">
        <v>0.51</v>
      </c>
      <c r="C13" s="37" t="s">
        <v>114</v>
      </c>
      <c r="D13" s="37" t="s">
        <v>114</v>
      </c>
      <c r="E13" s="37" t="s">
        <v>114</v>
      </c>
      <c r="F13" s="37" t="s">
        <v>114</v>
      </c>
      <c r="G13" s="37">
        <v>1.1499999999999999</v>
      </c>
      <c r="H13" s="37">
        <v>3</v>
      </c>
      <c r="I13" s="37">
        <v>0.83899999999999997</v>
      </c>
      <c r="J13" s="37">
        <v>33.299999999999997</v>
      </c>
      <c r="K13" s="37">
        <v>30.6</v>
      </c>
      <c r="L13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19" sqref="C1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>
        <v>1</v>
      </c>
      <c r="I2" s="25">
        <v>0.99</v>
      </c>
      <c r="J2" s="19">
        <f>3.5/4.5*100</f>
        <v>77.777777777777786</v>
      </c>
      <c r="K2" s="2">
        <f>(47+60)/2</f>
        <v>53.5</v>
      </c>
      <c r="L2" s="2" t="s">
        <v>40</v>
      </c>
    </row>
    <row r="3" spans="1:12" x14ac:dyDescent="0.3">
      <c r="A3" s="2" t="s">
        <v>41</v>
      </c>
      <c r="B3" s="2">
        <v>0.72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1.51</v>
      </c>
      <c r="H3" s="2">
        <v>0.6</v>
      </c>
      <c r="I3" s="2">
        <v>1</v>
      </c>
      <c r="J3" s="2">
        <v>86.67</v>
      </c>
      <c r="K3" s="2">
        <v>60</v>
      </c>
      <c r="L3" s="2"/>
    </row>
    <row r="4" spans="1:12" x14ac:dyDescent="0.3">
      <c r="A4" s="2" t="s">
        <v>42</v>
      </c>
      <c r="B4" s="2">
        <v>0.71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1.5</v>
      </c>
      <c r="H4" s="2">
        <v>1</v>
      </c>
      <c r="I4" s="2">
        <v>1</v>
      </c>
      <c r="J4" s="24">
        <f>(4.5-1)/4.5</f>
        <v>0.77777777777777779</v>
      </c>
      <c r="K4" s="15">
        <v>0.55100000000000005</v>
      </c>
      <c r="L4" s="2" t="s">
        <v>40</v>
      </c>
    </row>
    <row r="5" spans="1:12" x14ac:dyDescent="0.3">
      <c r="A5" s="2" t="s">
        <v>44</v>
      </c>
      <c r="B5" s="2">
        <v>0.72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1.51</v>
      </c>
      <c r="H5" s="2">
        <v>0.5</v>
      </c>
      <c r="I5" s="2">
        <v>0.99</v>
      </c>
      <c r="J5" s="15">
        <v>0.88890000000000002</v>
      </c>
      <c r="K5" s="15">
        <v>0.61219999999999997</v>
      </c>
    </row>
    <row r="6" spans="1:12" x14ac:dyDescent="0.3">
      <c r="A6" s="2" t="s">
        <v>46</v>
      </c>
      <c r="B6" s="2">
        <v>0.72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7">
        <v>0.72319999999999995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1.5088999999999999</v>
      </c>
      <c r="H7" s="2">
        <v>0.6</v>
      </c>
      <c r="I7" s="2" t="s">
        <v>39</v>
      </c>
      <c r="J7" s="2" t="s">
        <v>39</v>
      </c>
      <c r="K7" s="2" t="s">
        <v>39</v>
      </c>
    </row>
    <row r="8" spans="1:12" s="2" customFormat="1" x14ac:dyDescent="0.3">
      <c r="A8" s="2" t="s">
        <v>48</v>
      </c>
      <c r="B8" s="2" t="s">
        <v>62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63</v>
      </c>
      <c r="H8" s="23">
        <v>0.5</v>
      </c>
      <c r="I8" s="2" t="s">
        <v>64</v>
      </c>
      <c r="J8" s="19">
        <f t="shared" ref="J8:J9" si="0">(4.5-H8)/4.5*100</f>
        <v>88.888888888888886</v>
      </c>
      <c r="K8" s="19">
        <f t="shared" ref="K8:K9" si="1">((3/4*5.5+2)-(3/4*H8+2))/(3/4*5.5+2)*100</f>
        <v>61.224489795918366</v>
      </c>
    </row>
    <row r="9" spans="1:12" x14ac:dyDescent="0.3">
      <c r="A9" s="2" t="s">
        <v>52</v>
      </c>
      <c r="B9" s="2">
        <v>0.72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1.51</v>
      </c>
      <c r="H9" s="2">
        <v>0.75</v>
      </c>
      <c r="I9" s="2">
        <v>0.99</v>
      </c>
      <c r="J9" s="19">
        <f t="shared" si="0"/>
        <v>83.333333333333343</v>
      </c>
      <c r="K9" s="19">
        <f t="shared" si="1"/>
        <v>58.163265306122447</v>
      </c>
      <c r="L9" s="2" t="s">
        <v>40</v>
      </c>
    </row>
    <row r="10" spans="1:12" x14ac:dyDescent="0.3">
      <c r="A10" s="2" t="s">
        <v>53</v>
      </c>
      <c r="B10" s="2">
        <v>0.72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1.51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3">
      <c r="A11" s="36" t="s">
        <v>113</v>
      </c>
      <c r="B11" s="37">
        <v>0.72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1.51</v>
      </c>
      <c r="H11" s="37">
        <v>0.5</v>
      </c>
      <c r="I11" s="37">
        <v>0.99099999999999999</v>
      </c>
      <c r="J11" s="37">
        <v>88.8</v>
      </c>
      <c r="K11" s="37">
        <v>61.2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12" sqref="B12:L1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0.65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1.36</v>
      </c>
      <c r="H2" s="2">
        <v>2</v>
      </c>
      <c r="I2" s="19">
        <v>0.99</v>
      </c>
      <c r="J2" s="19">
        <f>2.5/4.5*100</f>
        <v>55.555555555555557</v>
      </c>
      <c r="K2" s="2">
        <f>(37+47)/2</f>
        <v>42</v>
      </c>
      <c r="L2" s="2" t="s">
        <v>40</v>
      </c>
    </row>
    <row r="3" spans="1:12" x14ac:dyDescent="0.3">
      <c r="A3" s="2" t="s">
        <v>41</v>
      </c>
      <c r="B3" s="2">
        <v>0.65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1.37</v>
      </c>
      <c r="H3" s="2">
        <v>2</v>
      </c>
      <c r="I3" s="2">
        <v>1</v>
      </c>
      <c r="J3" s="2">
        <v>55.56</v>
      </c>
      <c r="K3" s="2">
        <v>42.86</v>
      </c>
      <c r="L3" s="2"/>
    </row>
    <row r="4" spans="1:12" x14ac:dyDescent="0.3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</v>
      </c>
      <c r="I4" s="2">
        <v>0.96</v>
      </c>
      <c r="J4" s="24">
        <f>(4.5-2)/4.5</f>
        <v>0.55555555555555558</v>
      </c>
      <c r="K4" s="15">
        <v>0.42859999999999998</v>
      </c>
      <c r="L4" s="2" t="s">
        <v>43</v>
      </c>
    </row>
    <row r="5" spans="1:12" x14ac:dyDescent="0.3">
      <c r="A5" s="2" t="s">
        <v>44</v>
      </c>
      <c r="B5" s="2">
        <v>0.65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1.37</v>
      </c>
      <c r="H5" s="2">
        <v>2</v>
      </c>
      <c r="I5" s="2">
        <v>1</v>
      </c>
      <c r="J5" s="15">
        <v>0.55559999999999998</v>
      </c>
      <c r="K5" s="15">
        <v>0.42859999999999998</v>
      </c>
    </row>
    <row r="6" spans="1:12" x14ac:dyDescent="0.3">
      <c r="A6" s="2" t="s">
        <v>46</v>
      </c>
      <c r="B6" s="2">
        <v>0.65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1.36</v>
      </c>
      <c r="H6" s="2">
        <v>2</v>
      </c>
      <c r="I6" s="2">
        <v>0.99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3">
      <c r="A7" s="2" t="s">
        <v>47</v>
      </c>
      <c r="B7" s="17">
        <v>0.65180000000000005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1.3661000000000001</v>
      </c>
      <c r="H7" s="2">
        <v>2</v>
      </c>
      <c r="I7" s="2">
        <v>1</v>
      </c>
      <c r="J7" s="15">
        <f>(4.5-H7)/4.5</f>
        <v>0.55555555555555558</v>
      </c>
      <c r="K7" s="15">
        <f>3/4*(5.5-2)/(3/4*5.5+2)</f>
        <v>0.42857142857142855</v>
      </c>
      <c r="L7" s="2" t="s">
        <v>43</v>
      </c>
    </row>
    <row r="8" spans="1:12" s="2" customFormat="1" x14ac:dyDescent="0.3">
      <c r="A8" s="2" t="s">
        <v>48</v>
      </c>
      <c r="B8" s="2" t="s">
        <v>65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66</v>
      </c>
      <c r="H8" s="23">
        <v>2</v>
      </c>
      <c r="I8" s="2">
        <v>1</v>
      </c>
      <c r="J8" s="19">
        <f t="shared" ref="J8:J9" si="0">(4.5-H8)/4.5*100</f>
        <v>55.555555555555557</v>
      </c>
      <c r="K8" s="19">
        <f>((3/4*5.5+2)-(3/4*H8+2))/(3/4*5.5+2)*100</f>
        <v>42.857142857142854</v>
      </c>
    </row>
    <row r="9" spans="1:12" x14ac:dyDescent="0.3">
      <c r="A9" s="2" t="s">
        <v>52</v>
      </c>
      <c r="B9" s="2">
        <v>0.65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1.37</v>
      </c>
      <c r="H9" s="2">
        <v>2</v>
      </c>
      <c r="I9" s="2">
        <v>0.99</v>
      </c>
      <c r="J9" s="19">
        <f t="shared" si="0"/>
        <v>55.555555555555557</v>
      </c>
      <c r="K9" s="19">
        <f>((3/4*5.5+2)-(3/4*H9+2))/(3/4*5.5+2)*100</f>
        <v>42.857142857142854</v>
      </c>
      <c r="L9" s="2" t="s">
        <v>40</v>
      </c>
    </row>
    <row r="10" spans="1:12" x14ac:dyDescent="0.3">
      <c r="A10" s="2" t="s">
        <v>53</v>
      </c>
      <c r="B10" s="2">
        <v>0.65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1.37</v>
      </c>
      <c r="H10" s="2">
        <v>1</v>
      </c>
      <c r="I10" s="2">
        <v>0.8</v>
      </c>
      <c r="J10" s="15">
        <v>0.77780000000000005</v>
      </c>
      <c r="K10" s="15">
        <v>0.55100000000000005</v>
      </c>
      <c r="L10" s="2" t="s">
        <v>40</v>
      </c>
    </row>
    <row r="11" spans="1:12" s="20" customFormat="1" x14ac:dyDescent="0.3">
      <c r="A11" s="20" t="s">
        <v>60</v>
      </c>
      <c r="B11" s="20">
        <v>0.65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1.44</v>
      </c>
      <c r="H11" s="20">
        <v>1</v>
      </c>
      <c r="I11" s="20">
        <v>0.93</v>
      </c>
      <c r="J11" s="22">
        <v>0.77780000000000005</v>
      </c>
      <c r="K11" s="22">
        <v>0.55100000000000005</v>
      </c>
      <c r="L11" s="20" t="s">
        <v>40</v>
      </c>
    </row>
    <row r="12" spans="1:12" x14ac:dyDescent="0.3">
      <c r="A12" s="36" t="s">
        <v>113</v>
      </c>
      <c r="B12" s="37">
        <v>0.65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1.37</v>
      </c>
      <c r="H12" s="37">
        <v>2</v>
      </c>
      <c r="I12" s="37">
        <v>1</v>
      </c>
      <c r="J12" s="37">
        <v>55.6</v>
      </c>
      <c r="K12" s="37">
        <v>42.9</v>
      </c>
      <c r="L12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1" sqref="B11:L11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0.94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1.94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3">
      <c r="A3" s="2" t="s">
        <v>41</v>
      </c>
      <c r="B3" s="2">
        <v>0.94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1.94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3">
      <c r="A4" s="2" t="s">
        <v>42</v>
      </c>
      <c r="B4" s="2">
        <v>0.96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1.96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0.94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1.94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0.94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1.94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7">
        <v>0.9375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1.9375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3">
      <c r="A8" s="2" t="s">
        <v>48</v>
      </c>
      <c r="B8" s="2" t="s">
        <v>67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68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3">
      <c r="A9" s="2" t="s">
        <v>52</v>
      </c>
      <c r="B9" s="2">
        <v>0.94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3">
      <c r="A10" s="2" t="s">
        <v>53</v>
      </c>
      <c r="B10" s="2">
        <v>0.94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1.94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3">
      <c r="A11" s="36" t="s">
        <v>113</v>
      </c>
      <c r="B11" s="37">
        <v>0.94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1.94</v>
      </c>
      <c r="H11" s="40" t="s">
        <v>116</v>
      </c>
      <c r="I11" s="37" t="s">
        <v>114</v>
      </c>
      <c r="J11" s="37" t="s">
        <v>114</v>
      </c>
      <c r="K11" s="37" t="s">
        <v>114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11" sqref="E11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0.86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1.86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3">
      <c r="A3" s="2" t="s">
        <v>41</v>
      </c>
      <c r="B3" s="2">
        <v>0.87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1.87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3">
      <c r="A4" s="2" t="s">
        <v>42</v>
      </c>
      <c r="B4" s="2">
        <v>0.89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1.89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0.87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1.87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0.86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1.86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7">
        <v>0.86609999999999998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1.8661000000000001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3">
      <c r="A8" s="2" t="s">
        <v>48</v>
      </c>
      <c r="B8" s="2" t="s">
        <v>69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70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3">
      <c r="A9" s="2" t="s">
        <v>52</v>
      </c>
      <c r="B9" s="2">
        <v>0.87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3">
      <c r="A10" s="2" t="s">
        <v>53</v>
      </c>
      <c r="B10" s="2">
        <v>0.87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1.87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3">
      <c r="A11" s="20" t="s">
        <v>60</v>
      </c>
      <c r="B11" s="20">
        <v>0.87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1.9</v>
      </c>
      <c r="H11" s="20" t="s">
        <v>61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3">
      <c r="A12" s="36" t="s">
        <v>113</v>
      </c>
      <c r="B12" s="37">
        <v>0.87</v>
      </c>
      <c r="C12" s="37" t="s">
        <v>117</v>
      </c>
      <c r="D12" s="37" t="s">
        <v>117</v>
      </c>
      <c r="E12" s="37" t="s">
        <v>117</v>
      </c>
      <c r="F12" s="37" t="s">
        <v>117</v>
      </c>
      <c r="G12" s="37">
        <v>1.87</v>
      </c>
      <c r="H12" s="40" t="s">
        <v>118</v>
      </c>
      <c r="I12" s="37" t="s">
        <v>117</v>
      </c>
      <c r="J12" s="37" t="s">
        <v>117</v>
      </c>
      <c r="K12" s="37" t="s">
        <v>117</v>
      </c>
      <c r="L12" s="39" t="s">
        <v>119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10" zoomScaleNormal="110" workbookViewId="0">
      <selection activeCell="C14" sqref="C1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0.45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3">
      <c r="A3" s="2" t="s">
        <v>41</v>
      </c>
      <c r="B3" s="2">
        <v>0.46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3">
      <c r="A4" s="2" t="s">
        <v>42</v>
      </c>
      <c r="B4" s="2">
        <v>0.45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0.95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0.46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0.46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17">
        <v>0.45540000000000003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0.95540000000000003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3">
      <c r="A8" s="2" t="s">
        <v>48</v>
      </c>
      <c r="B8" s="2" t="s">
        <v>71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72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3">
      <c r="A9" s="2" t="s">
        <v>52</v>
      </c>
      <c r="B9" s="2">
        <v>0.46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x14ac:dyDescent="0.3">
      <c r="A10" s="36" t="s">
        <v>113</v>
      </c>
      <c r="B10" s="37">
        <v>0.46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0.96</v>
      </c>
      <c r="H10" s="37" t="s">
        <v>114</v>
      </c>
      <c r="I10" s="37" t="s">
        <v>114</v>
      </c>
      <c r="J10" s="37" t="s">
        <v>114</v>
      </c>
      <c r="K10" s="37" t="s">
        <v>114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18" sqref="D18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3">
      <c r="A3" s="2" t="s">
        <v>41</v>
      </c>
      <c r="B3" s="2">
        <v>0.42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3">
      <c r="A4" s="2" t="s">
        <v>42</v>
      </c>
      <c r="B4" s="2">
        <v>0.41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0.91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3">
      <c r="A5" s="2" t="s">
        <v>44</v>
      </c>
      <c r="B5" s="2">
        <v>0.42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3">
      <c r="A6" s="2" t="s">
        <v>46</v>
      </c>
      <c r="B6" s="2">
        <v>0.42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0.92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3">
      <c r="A7" s="2" t="s">
        <v>47</v>
      </c>
      <c r="B7" s="28">
        <v>0.41959999999999997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0.91959999999999997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3">
      <c r="A8" s="2" t="s">
        <v>48</v>
      </c>
      <c r="B8" s="2" t="s">
        <v>73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74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3">
      <c r="A9" s="2" t="s">
        <v>52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3">
      <c r="A10" s="2" t="s">
        <v>59</v>
      </c>
      <c r="B10" s="2">
        <v>0.42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0.92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3">
      <c r="A11" s="20" t="s">
        <v>60</v>
      </c>
      <c r="B11" s="20">
        <v>0.42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0.94</v>
      </c>
      <c r="H11" s="20" t="s">
        <v>39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3">
      <c r="A12" s="36" t="s">
        <v>113</v>
      </c>
      <c r="B12" s="37">
        <v>0.42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0.92</v>
      </c>
      <c r="H12" s="37" t="s">
        <v>114</v>
      </c>
      <c r="I12" s="37" t="s">
        <v>114</v>
      </c>
      <c r="J12" s="37" t="s">
        <v>114</v>
      </c>
      <c r="K12" s="37" t="s">
        <v>114</v>
      </c>
      <c r="L12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13" sqref="B13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1.1000000000000001</v>
      </c>
      <c r="H2" s="2">
        <v>8</v>
      </c>
      <c r="I2" s="25">
        <v>0.97</v>
      </c>
      <c r="J2" s="25">
        <f>1/9*100</f>
        <v>11.111111111111111</v>
      </c>
      <c r="K2" s="2">
        <v>18</v>
      </c>
      <c r="L2" s="2" t="s">
        <v>40</v>
      </c>
    </row>
    <row r="3" spans="1:12" x14ac:dyDescent="0.3">
      <c r="A3" s="2" t="s">
        <v>41</v>
      </c>
      <c r="B3" s="2">
        <v>0.53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1.1000000000000001</v>
      </c>
      <c r="H3" s="2">
        <v>8.6</v>
      </c>
      <c r="I3" s="2">
        <v>1</v>
      </c>
      <c r="J3" s="2">
        <v>4.4400000000000004</v>
      </c>
      <c r="K3" s="2">
        <v>14.69</v>
      </c>
      <c r="L3" s="2"/>
    </row>
    <row r="4" spans="1:12" x14ac:dyDescent="0.3">
      <c r="A4" s="2" t="s">
        <v>42</v>
      </c>
      <c r="B4" s="2">
        <v>0.52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1.0900000000000001</v>
      </c>
      <c r="H4" s="2">
        <v>9</v>
      </c>
      <c r="I4" s="2">
        <v>1</v>
      </c>
      <c r="J4" s="27">
        <v>0</v>
      </c>
      <c r="K4" s="15">
        <v>0.12239999999999999</v>
      </c>
      <c r="L4" s="2" t="s">
        <v>40</v>
      </c>
    </row>
    <row r="5" spans="1:12" x14ac:dyDescent="0.3">
      <c r="A5" s="2" t="s">
        <v>44</v>
      </c>
      <c r="B5" s="2">
        <v>0.53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1.1000000000000001</v>
      </c>
      <c r="H5" s="2">
        <v>8.5</v>
      </c>
      <c r="I5" s="2">
        <v>1</v>
      </c>
      <c r="J5" s="15">
        <v>5.5599999999999997E-2</v>
      </c>
      <c r="K5" s="15">
        <v>0.15310000000000001</v>
      </c>
    </row>
    <row r="6" spans="1:12" x14ac:dyDescent="0.3">
      <c r="A6" s="2" t="s">
        <v>46</v>
      </c>
      <c r="B6" s="2">
        <v>0.53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1.1000000000000001</v>
      </c>
      <c r="H6" s="2">
        <v>8</v>
      </c>
      <c r="I6" s="2">
        <v>0.98</v>
      </c>
      <c r="J6" s="15">
        <v>0.1111</v>
      </c>
      <c r="K6" s="15">
        <v>0.1837</v>
      </c>
      <c r="L6" s="2" t="s">
        <v>43</v>
      </c>
    </row>
    <row r="7" spans="1:12" s="2" customFormat="1" x14ac:dyDescent="0.3">
      <c r="A7" s="2" t="s">
        <v>47</v>
      </c>
      <c r="B7" s="17">
        <v>0.52680000000000005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1.0982000000000001</v>
      </c>
      <c r="H7" s="2">
        <v>8.5</v>
      </c>
      <c r="I7" s="2">
        <v>0.99</v>
      </c>
      <c r="J7" s="15">
        <v>5.5599999999999997E-2</v>
      </c>
      <c r="K7" s="15">
        <v>0.15310000000000001</v>
      </c>
      <c r="L7" s="2" t="s">
        <v>43</v>
      </c>
    </row>
    <row r="8" spans="1:12" s="2" customFormat="1" x14ac:dyDescent="0.3">
      <c r="A8" s="2" t="s">
        <v>48</v>
      </c>
      <c r="B8" s="2" t="s">
        <v>75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76</v>
      </c>
      <c r="H8" s="23">
        <v>8.5</v>
      </c>
      <c r="I8" s="2">
        <v>1</v>
      </c>
      <c r="J8" s="19">
        <f>(9-H8)/9*100</f>
        <v>5.5555555555555554</v>
      </c>
      <c r="K8" s="19">
        <f>((3/4*11+4)-(3/4*H8+4))/(3/4*11+4)*100</f>
        <v>15.306122448979592</v>
      </c>
    </row>
    <row r="9" spans="1:12" x14ac:dyDescent="0.3">
      <c r="A9" s="2" t="s">
        <v>52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1.1000000000000001</v>
      </c>
      <c r="H9" s="2">
        <v>8</v>
      </c>
      <c r="I9" s="2">
        <v>0.98</v>
      </c>
      <c r="J9" s="19">
        <f>(9-H9)/9*100</f>
        <v>11.111111111111111</v>
      </c>
      <c r="K9" s="19">
        <f>((3/4*11+4)-(3/4*H9+4))/(3/4*11+4)*100</f>
        <v>18.367346938775512</v>
      </c>
      <c r="L9" s="2" t="s">
        <v>40</v>
      </c>
    </row>
    <row r="10" spans="1:12" x14ac:dyDescent="0.3">
      <c r="A10" s="36" t="s">
        <v>113</v>
      </c>
      <c r="B10" s="37">
        <v>0.53</v>
      </c>
      <c r="C10" s="37" t="s">
        <v>120</v>
      </c>
      <c r="D10" s="37" t="s">
        <v>120</v>
      </c>
      <c r="E10" s="37" t="s">
        <v>120</v>
      </c>
      <c r="F10" s="37" t="s">
        <v>120</v>
      </c>
      <c r="G10" s="37">
        <v>1.1000000000000001</v>
      </c>
      <c r="H10" s="37">
        <v>8</v>
      </c>
      <c r="I10" s="37">
        <v>0.98199999999999998</v>
      </c>
      <c r="J10" s="37">
        <v>11.1</v>
      </c>
      <c r="K10" s="37">
        <v>18.3</v>
      </c>
      <c r="L10" s="39" t="s">
        <v>121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D16" sqref="D1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1.03</v>
      </c>
      <c r="H2" s="2">
        <v>8.5</v>
      </c>
      <c r="I2" s="25">
        <v>0.94</v>
      </c>
      <c r="J2" s="25">
        <f>0.5/9*100</f>
        <v>5.5555555555555554</v>
      </c>
      <c r="K2" s="2">
        <f>15</f>
        <v>15</v>
      </c>
      <c r="L2" s="2" t="s">
        <v>40</v>
      </c>
    </row>
    <row r="3" spans="1:12" x14ac:dyDescent="0.3">
      <c r="A3" s="2" t="s">
        <v>41</v>
      </c>
      <c r="B3" s="2">
        <v>0.49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1.03</v>
      </c>
      <c r="H3" s="2">
        <v>9</v>
      </c>
      <c r="I3" s="2">
        <v>0.97</v>
      </c>
      <c r="J3" s="2">
        <v>0</v>
      </c>
      <c r="K3" s="2">
        <v>12.24</v>
      </c>
      <c r="L3" s="2"/>
    </row>
    <row r="4" spans="1:12" x14ac:dyDescent="0.3">
      <c r="A4" s="2" t="s">
        <v>42</v>
      </c>
      <c r="B4" s="2">
        <v>0.48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1.02</v>
      </c>
      <c r="H4" s="2">
        <v>9</v>
      </c>
      <c r="I4" s="2">
        <v>0.96</v>
      </c>
      <c r="J4" s="27">
        <v>0</v>
      </c>
      <c r="K4" s="15">
        <v>0.12239999999999999</v>
      </c>
      <c r="L4" s="2" t="s">
        <v>40</v>
      </c>
    </row>
    <row r="5" spans="1:12" x14ac:dyDescent="0.3">
      <c r="A5" s="2" t="s">
        <v>44</v>
      </c>
      <c r="B5" s="2">
        <v>0.49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1.03</v>
      </c>
      <c r="H5" s="2">
        <v>9</v>
      </c>
      <c r="I5" s="2">
        <v>0.97</v>
      </c>
      <c r="J5" s="15">
        <v>0</v>
      </c>
      <c r="K5" s="15">
        <v>0.12239999999999999</v>
      </c>
    </row>
    <row r="6" spans="1:12" x14ac:dyDescent="0.3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1.03</v>
      </c>
      <c r="H6" s="2">
        <v>8</v>
      </c>
      <c r="I6" s="2">
        <v>0.94</v>
      </c>
      <c r="J6" s="15">
        <v>0.1111</v>
      </c>
      <c r="K6" s="15">
        <v>0.1837</v>
      </c>
      <c r="L6" s="2" t="s">
        <v>43</v>
      </c>
    </row>
    <row r="7" spans="1:12" s="2" customFormat="1" x14ac:dyDescent="0.3">
      <c r="A7" s="2" t="s">
        <v>47</v>
      </c>
      <c r="B7" s="17">
        <v>0.49109999999999998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26">
        <v>1.0267999999999999</v>
      </c>
      <c r="H7" s="2">
        <v>9</v>
      </c>
      <c r="I7" s="2">
        <v>0.97</v>
      </c>
      <c r="J7" s="2">
        <v>0</v>
      </c>
      <c r="K7" s="15">
        <v>0.12239999999999999</v>
      </c>
      <c r="L7" s="2" t="s">
        <v>43</v>
      </c>
    </row>
    <row r="8" spans="1:12" s="2" customFormat="1" x14ac:dyDescent="0.3">
      <c r="A8" s="2" t="s">
        <v>48</v>
      </c>
      <c r="B8" s="2" t="s">
        <v>77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78</v>
      </c>
      <c r="H8" s="23">
        <v>9</v>
      </c>
      <c r="I8" s="2" t="s">
        <v>79</v>
      </c>
      <c r="J8" s="19">
        <f t="shared" ref="J8:J9" si="0">(9-H8)/9*100</f>
        <v>0</v>
      </c>
      <c r="K8" s="19">
        <f t="shared" ref="K8:K9" si="1">((3/4*11+4)-(3/4*H8+4))/(3/4*11+4)*100</f>
        <v>12.244897959183673</v>
      </c>
    </row>
    <row r="9" spans="1:12" x14ac:dyDescent="0.3">
      <c r="A9" s="2" t="s">
        <v>52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1.04</v>
      </c>
      <c r="H9" s="2">
        <v>9</v>
      </c>
      <c r="I9" s="2">
        <v>0.99</v>
      </c>
      <c r="J9" s="19">
        <f t="shared" si="0"/>
        <v>0</v>
      </c>
      <c r="K9" s="19">
        <f t="shared" si="1"/>
        <v>12.244897959183673</v>
      </c>
      <c r="L9" s="2" t="s">
        <v>40</v>
      </c>
    </row>
    <row r="10" spans="1:12" s="20" customFormat="1" x14ac:dyDescent="0.3">
      <c r="A10" s="20" t="s">
        <v>60</v>
      </c>
      <c r="B10" s="20">
        <v>0.49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1.08</v>
      </c>
      <c r="H10" s="20">
        <v>8.5</v>
      </c>
      <c r="I10" s="20">
        <v>1</v>
      </c>
      <c r="J10" s="22">
        <v>5.5599999999999997E-2</v>
      </c>
      <c r="K10" s="22">
        <v>0.153</v>
      </c>
      <c r="L10" s="20" t="s">
        <v>43</v>
      </c>
    </row>
    <row r="11" spans="1:12" x14ac:dyDescent="0.3">
      <c r="A11" s="36" t="s">
        <v>113</v>
      </c>
      <c r="B11" s="37">
        <v>0.5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1.03</v>
      </c>
      <c r="H11" s="37">
        <v>9</v>
      </c>
      <c r="I11" s="37">
        <v>0.97299999999999998</v>
      </c>
      <c r="J11" s="37">
        <v>0</v>
      </c>
      <c r="K11" s="37">
        <v>12.3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10" zoomScaleNormal="110" workbookViewId="0">
      <selection activeCell="C13" sqref="C13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80</v>
      </c>
      <c r="C1" s="3" t="s">
        <v>81</v>
      </c>
      <c r="D1" s="3" t="s">
        <v>82</v>
      </c>
      <c r="E1" s="3" t="s">
        <v>31</v>
      </c>
      <c r="F1" s="3" t="s">
        <v>32</v>
      </c>
      <c r="G1" s="3" t="s">
        <v>83</v>
      </c>
      <c r="H1" s="3" t="s">
        <v>84</v>
      </c>
      <c r="I1" s="3" t="s">
        <v>85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54</v>
      </c>
      <c r="B2" s="2">
        <v>0.63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4.5</v>
      </c>
      <c r="I2" s="25">
        <v>0.99</v>
      </c>
      <c r="J2" s="2">
        <v>50</v>
      </c>
      <c r="K2" s="2">
        <f>(34+43)/2</f>
        <v>38.5</v>
      </c>
      <c r="L2" s="2" t="s">
        <v>40</v>
      </c>
    </row>
    <row r="3" spans="1:12" x14ac:dyDescent="0.3">
      <c r="A3" s="2" t="s">
        <v>41</v>
      </c>
      <c r="B3" s="2">
        <v>0.63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1.21</v>
      </c>
      <c r="H3" s="2">
        <v>4.5999999999999996</v>
      </c>
      <c r="I3" s="2">
        <v>1</v>
      </c>
      <c r="J3" s="2">
        <v>48.89</v>
      </c>
      <c r="K3" s="2">
        <v>39.18</v>
      </c>
      <c r="L3" s="2"/>
    </row>
    <row r="4" spans="1:12" x14ac:dyDescent="0.3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1.39</v>
      </c>
      <c r="H4" s="2">
        <v>4</v>
      </c>
      <c r="I4" s="2">
        <v>0.98</v>
      </c>
      <c r="J4" s="24">
        <f>(9-4)/9</f>
        <v>0.55555555555555558</v>
      </c>
      <c r="K4" s="15">
        <v>0.42859999999999998</v>
      </c>
      <c r="L4" s="2" t="s">
        <v>43</v>
      </c>
    </row>
    <row r="5" spans="1:12" x14ac:dyDescent="0.3">
      <c r="A5" s="2" t="s">
        <v>44</v>
      </c>
      <c r="B5" s="2">
        <v>0.63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1.21</v>
      </c>
      <c r="H5" s="2">
        <v>4.5</v>
      </c>
      <c r="I5" s="2">
        <v>1</v>
      </c>
      <c r="J5" s="15">
        <v>0.5</v>
      </c>
      <c r="K5" s="15">
        <v>0.39800000000000002</v>
      </c>
    </row>
    <row r="6" spans="1:12" x14ac:dyDescent="0.3">
      <c r="A6" s="2" t="s">
        <v>46</v>
      </c>
      <c r="B6" s="2">
        <v>0.64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1.21</v>
      </c>
      <c r="H6" s="2">
        <v>4</v>
      </c>
      <c r="I6" s="2">
        <v>0.98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3">
      <c r="A7" s="2" t="s">
        <v>47</v>
      </c>
      <c r="B7" s="17">
        <v>0.63390000000000002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1.2054</v>
      </c>
      <c r="H7" s="2">
        <v>4</v>
      </c>
      <c r="I7" s="2">
        <v>1</v>
      </c>
      <c r="J7" s="15">
        <v>0.55559999999999998</v>
      </c>
      <c r="K7" s="15">
        <v>0.42859999999999998</v>
      </c>
      <c r="L7" s="2" t="s">
        <v>43</v>
      </c>
    </row>
    <row r="8" spans="1:12" s="2" customFormat="1" x14ac:dyDescent="0.3">
      <c r="A8" s="2" t="s">
        <v>48</v>
      </c>
      <c r="B8" s="2" t="s">
        <v>86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87</v>
      </c>
      <c r="H8" s="23">
        <v>4.5</v>
      </c>
      <c r="I8" s="2">
        <v>1</v>
      </c>
      <c r="J8" s="19">
        <f t="shared" ref="J8:J9" si="0">(9-H8)/9*100</f>
        <v>50</v>
      </c>
      <c r="K8" s="19">
        <f t="shared" ref="K8:K9" si="1">((3/4*11+4)-(3/4*H8+4))/(3/4*11+4)*100</f>
        <v>39.795918367346935</v>
      </c>
    </row>
    <row r="9" spans="1:12" x14ac:dyDescent="0.3">
      <c r="A9" s="2" t="s">
        <v>52</v>
      </c>
      <c r="B9" s="2">
        <v>0.63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1.27</v>
      </c>
      <c r="H9" s="2">
        <v>4.75</v>
      </c>
      <c r="I9" s="2">
        <v>1</v>
      </c>
      <c r="J9" s="19">
        <f t="shared" si="0"/>
        <v>47.222222222222221</v>
      </c>
      <c r="K9" s="19">
        <f t="shared" si="1"/>
        <v>38.265306122448976</v>
      </c>
      <c r="L9" s="2" t="s">
        <v>40</v>
      </c>
    </row>
    <row r="10" spans="1:12" x14ac:dyDescent="0.3">
      <c r="A10" s="36" t="s">
        <v>113</v>
      </c>
      <c r="B10" s="37">
        <v>0.64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1.21</v>
      </c>
      <c r="H10" s="37">
        <v>4</v>
      </c>
      <c r="I10" s="37">
        <v>0.98199999999999998</v>
      </c>
      <c r="J10" s="37">
        <v>55.5</v>
      </c>
      <c r="K10" s="37">
        <v>42.9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10" zoomScaleNormal="110" workbookViewId="0">
      <selection activeCell="B15" sqref="B15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38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6</v>
      </c>
      <c r="I2" s="19">
        <v>0.99</v>
      </c>
      <c r="J2" s="2">
        <v>33.299999999999997</v>
      </c>
      <c r="K2" s="2">
        <v>29.5</v>
      </c>
      <c r="L2" s="2" t="s">
        <v>40</v>
      </c>
    </row>
    <row r="3" spans="1:12" x14ac:dyDescent="0.3">
      <c r="A3" s="2" t="s">
        <v>41</v>
      </c>
      <c r="B3" s="2">
        <v>0.6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1.17</v>
      </c>
      <c r="H3" s="2">
        <v>6</v>
      </c>
      <c r="I3" s="2">
        <v>1</v>
      </c>
      <c r="J3" s="2">
        <v>33.33</v>
      </c>
      <c r="K3" s="2">
        <v>30.61</v>
      </c>
      <c r="L3" s="2"/>
    </row>
    <row r="4" spans="1:12" x14ac:dyDescent="0.3">
      <c r="A4" s="2" t="s">
        <v>42</v>
      </c>
      <c r="B4" s="2">
        <v>0.61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6</v>
      </c>
      <c r="I4" s="2">
        <v>1</v>
      </c>
      <c r="J4" s="24">
        <f>(9-6)/9</f>
        <v>0.33333333333333331</v>
      </c>
      <c r="K4" s="15">
        <v>0.30609999999999998</v>
      </c>
      <c r="L4" s="2" t="s">
        <v>43</v>
      </c>
    </row>
    <row r="5" spans="1:12" x14ac:dyDescent="0.3">
      <c r="A5" s="2" t="s">
        <v>44</v>
      </c>
      <c r="B5" s="2">
        <v>0.6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1.17</v>
      </c>
      <c r="H5" s="2">
        <v>6</v>
      </c>
      <c r="I5" s="2">
        <v>1</v>
      </c>
      <c r="J5" s="15">
        <v>0.33329999999999999</v>
      </c>
      <c r="K5" s="15">
        <v>0.30609999999999998</v>
      </c>
    </row>
    <row r="6" spans="1:12" x14ac:dyDescent="0.3">
      <c r="A6" s="2" t="s">
        <v>46</v>
      </c>
      <c r="B6" s="2">
        <v>0.6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1.17</v>
      </c>
      <c r="H6" s="2">
        <v>6</v>
      </c>
      <c r="I6" s="2">
        <v>0.99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3">
      <c r="A7" s="2" t="s">
        <v>47</v>
      </c>
      <c r="B7" s="17">
        <v>0.59819999999999995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1.1696</v>
      </c>
      <c r="H7" s="2">
        <v>5</v>
      </c>
      <c r="I7" s="2">
        <v>0.99</v>
      </c>
      <c r="J7" s="15">
        <v>0.44440000000000002</v>
      </c>
      <c r="K7" s="15">
        <v>0.36730000000000002</v>
      </c>
      <c r="L7" s="2" t="s">
        <v>43</v>
      </c>
    </row>
    <row r="8" spans="1:12" s="2" customFormat="1" x14ac:dyDescent="0.3">
      <c r="A8" s="2" t="s">
        <v>48</v>
      </c>
      <c r="B8" s="2" t="s">
        <v>88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89</v>
      </c>
      <c r="H8" s="23">
        <v>6</v>
      </c>
      <c r="I8" s="2">
        <v>1</v>
      </c>
      <c r="J8" s="19">
        <f t="shared" ref="J8:J9" si="0">(9-H8)/9*100</f>
        <v>33.333333333333329</v>
      </c>
      <c r="K8" s="19">
        <f t="shared" ref="K8:K9" si="1">((3/4*11+4)-(3/4*H8+4))/(3/4*11+4)*100</f>
        <v>30.612244897959183</v>
      </c>
    </row>
    <row r="9" spans="1:12" x14ac:dyDescent="0.3">
      <c r="A9" s="2" t="s">
        <v>52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6</v>
      </c>
      <c r="I9" s="2">
        <v>1</v>
      </c>
      <c r="J9" s="19">
        <f t="shared" si="0"/>
        <v>33.333333333333329</v>
      </c>
      <c r="K9" s="19">
        <f t="shared" si="1"/>
        <v>30.612244897959183</v>
      </c>
      <c r="L9" s="2" t="s">
        <v>40</v>
      </c>
    </row>
    <row r="10" spans="1:12" s="20" customFormat="1" x14ac:dyDescent="0.3">
      <c r="A10" s="20" t="s">
        <v>60</v>
      </c>
      <c r="B10" s="20">
        <v>0.6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1.31</v>
      </c>
      <c r="H10" s="20">
        <v>4.5</v>
      </c>
      <c r="I10" s="20">
        <v>0.98</v>
      </c>
      <c r="J10" s="21">
        <v>0.5</v>
      </c>
      <c r="K10" s="22">
        <v>0.39800000000000002</v>
      </c>
      <c r="L10" s="20" t="s">
        <v>40</v>
      </c>
    </row>
    <row r="11" spans="1:12" x14ac:dyDescent="0.3">
      <c r="A11" s="36" t="s">
        <v>113</v>
      </c>
      <c r="B11" s="37">
        <v>0.6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1.17</v>
      </c>
      <c r="H11" s="37">
        <v>6</v>
      </c>
      <c r="I11" s="37">
        <v>1</v>
      </c>
      <c r="J11" s="37">
        <v>33.299999999999997</v>
      </c>
      <c r="K11" s="37">
        <v>30.6</v>
      </c>
      <c r="L11" s="39" t="s">
        <v>115</v>
      </c>
    </row>
    <row r="12" spans="1:12" x14ac:dyDescent="0.3">
      <c r="C12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10" sqref="B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1.19</v>
      </c>
      <c r="H2" s="2">
        <v>20</v>
      </c>
      <c r="I2" s="2">
        <v>0.99</v>
      </c>
      <c r="J2" s="2">
        <v>0</v>
      </c>
      <c r="K2" s="2">
        <v>34.29</v>
      </c>
    </row>
    <row r="3" spans="1:12" x14ac:dyDescent="0.3">
      <c r="A3" s="2" t="s">
        <v>44</v>
      </c>
      <c r="B3" s="2">
        <v>0.53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1.19</v>
      </c>
      <c r="H3" s="2">
        <v>20</v>
      </c>
      <c r="I3" s="2">
        <v>0.99</v>
      </c>
      <c r="J3" s="15">
        <v>0</v>
      </c>
      <c r="K3" s="15">
        <v>0.34289999999999998</v>
      </c>
    </row>
    <row r="4" spans="1:12" s="2" customFormat="1" x14ac:dyDescent="0.3">
      <c r="A4" s="2" t="s">
        <v>48</v>
      </c>
      <c r="B4" s="2" t="s">
        <v>90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20</v>
      </c>
      <c r="I4" s="2">
        <v>0.99</v>
      </c>
      <c r="J4" s="19">
        <f>(20-H4)/20*100</f>
        <v>0</v>
      </c>
      <c r="K4" s="19">
        <f>((3/4*36+8)-(3/4*H4+8))/(3/4*36+8)*100</f>
        <v>34.285714285714285</v>
      </c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19"/>
      <c r="K5" s="19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XFD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20</v>
      </c>
      <c r="I2" s="2">
        <v>0.97</v>
      </c>
      <c r="J2" s="2">
        <v>0</v>
      </c>
      <c r="K2" s="2">
        <v>34.29</v>
      </c>
    </row>
    <row r="3" spans="1:12" x14ac:dyDescent="0.3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1.17</v>
      </c>
      <c r="H3" s="2">
        <v>20</v>
      </c>
      <c r="I3" s="2">
        <v>0.97</v>
      </c>
      <c r="J3" s="15">
        <v>0</v>
      </c>
      <c r="K3" s="15">
        <v>0.34289999999999998</v>
      </c>
    </row>
    <row r="4" spans="1:12" s="2" customFormat="1" x14ac:dyDescent="0.3">
      <c r="A4" s="2" t="s">
        <v>47</v>
      </c>
      <c r="B4" s="17">
        <v>0.53569999999999995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1.1786000000000001</v>
      </c>
      <c r="H4" s="2">
        <v>20</v>
      </c>
      <c r="I4" s="2">
        <v>0.9375</v>
      </c>
      <c r="J4" s="2">
        <v>0</v>
      </c>
      <c r="K4" s="15">
        <v>0.34289999999999998</v>
      </c>
      <c r="L4" s="2" t="s">
        <v>43</v>
      </c>
    </row>
    <row r="5" spans="1:12" s="2" customFormat="1" x14ac:dyDescent="0.3">
      <c r="A5" s="2" t="s">
        <v>48</v>
      </c>
      <c r="B5" s="2" t="s">
        <v>90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1.21</v>
      </c>
      <c r="H5" s="2">
        <v>20</v>
      </c>
      <c r="I5" s="2">
        <v>0.97</v>
      </c>
      <c r="J5" s="19">
        <f t="shared" ref="J5" si="0">(20-H5)/20*100</f>
        <v>0</v>
      </c>
      <c r="K5" s="19">
        <f t="shared" ref="K5" si="1">((3/4*36+8)-(3/4*H5+8))/(3/4*36+8)*100</f>
        <v>34.285714285714285</v>
      </c>
    </row>
    <row r="6" spans="1:12" s="20" customFormat="1" x14ac:dyDescent="0.3">
      <c r="A6" s="20" t="s">
        <v>60</v>
      </c>
      <c r="B6" s="20">
        <v>0.55000000000000004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20</v>
      </c>
      <c r="I6" s="20">
        <v>0.96</v>
      </c>
      <c r="J6" s="20">
        <v>0</v>
      </c>
      <c r="K6" s="20">
        <v>34.29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19" sqref="C1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</row>
    <row r="3" spans="1:12" x14ac:dyDescent="0.3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3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19</v>
      </c>
      <c r="I4" s="2">
        <v>1</v>
      </c>
      <c r="J4" s="19">
        <f t="shared" ref="J4" si="0">(20-H4)/20*100</f>
        <v>5</v>
      </c>
      <c r="K4" s="19">
        <f t="shared" ref="K4" si="1">((3/4*36+8)-(3/4*H4+8))/(3/4*36+8)*100</f>
        <v>36.428571428571423</v>
      </c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12" sqref="D1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  <c r="L2" s="2"/>
    </row>
    <row r="3" spans="1:12" x14ac:dyDescent="0.3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3">
      <c r="A4" s="2" t="s">
        <v>47</v>
      </c>
      <c r="B4" s="17">
        <v>0.5625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1.2054</v>
      </c>
      <c r="H4" s="2">
        <v>20</v>
      </c>
      <c r="I4" s="2">
        <v>0.97319999999999995</v>
      </c>
      <c r="J4" s="2">
        <v>0</v>
      </c>
      <c r="K4" s="15">
        <v>0.34279999999999999</v>
      </c>
      <c r="L4" s="2" t="s">
        <v>43</v>
      </c>
    </row>
    <row r="5" spans="1:12" s="2" customFormat="1" x14ac:dyDescent="0.3">
      <c r="A5" s="2" t="s">
        <v>48</v>
      </c>
      <c r="B5" s="2" t="s">
        <v>49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1.33</v>
      </c>
      <c r="H5" s="2">
        <v>19</v>
      </c>
      <c r="I5" s="2">
        <v>0.98</v>
      </c>
      <c r="J5" s="19">
        <f t="shared" ref="J5" si="0">(20-H5)/20*100</f>
        <v>5</v>
      </c>
      <c r="K5" s="19">
        <f t="shared" ref="K5" si="1">((3/4*36+8)-(3/4*H5+8))/(3/4*36+8)*100</f>
        <v>36.428571428571423</v>
      </c>
    </row>
    <row r="6" spans="1:12" s="20" customFormat="1" x14ac:dyDescent="0.3">
      <c r="A6" s="20" t="s">
        <v>60</v>
      </c>
      <c r="B6" s="20">
        <v>0.57999999999999996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19</v>
      </c>
      <c r="I6" s="20">
        <v>0.95</v>
      </c>
      <c r="J6" s="21">
        <v>0.05</v>
      </c>
      <c r="K6" s="22">
        <v>0.36430000000000001</v>
      </c>
      <c r="L6" s="20" t="s">
        <v>43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20" sqref="F2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  <c r="L2" s="2"/>
    </row>
    <row r="3" spans="1:12" x14ac:dyDescent="0.3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3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18</v>
      </c>
      <c r="I4" s="2">
        <v>1</v>
      </c>
      <c r="J4" s="19">
        <f t="shared" ref="J4" si="0">(20-H4)/20*100</f>
        <v>10</v>
      </c>
      <c r="K4" s="19">
        <f t="shared" ref="K4" si="1">((3/4*36+8)-(3/4*H4+8))/(3/4*36+8)*100</f>
        <v>38.571428571428577</v>
      </c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35" sqref="F35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3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</row>
    <row r="3" spans="1:12" x14ac:dyDescent="0.3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3">
      <c r="A4" s="2" t="s">
        <v>47</v>
      </c>
      <c r="B4" s="17">
        <v>0.59819999999999995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1.3482000000000001</v>
      </c>
      <c r="H4" s="2">
        <v>17</v>
      </c>
      <c r="I4" s="2">
        <v>1</v>
      </c>
      <c r="J4" s="18">
        <f>(20-17)/20</f>
        <v>0.15</v>
      </c>
      <c r="K4" s="15">
        <v>0.40710000000000002</v>
      </c>
      <c r="L4" s="2" t="s">
        <v>43</v>
      </c>
    </row>
    <row r="5" spans="1:12" s="2" customFormat="1" x14ac:dyDescent="0.3">
      <c r="A5" s="2" t="s">
        <v>48</v>
      </c>
      <c r="B5" s="2" t="s">
        <v>88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1.35</v>
      </c>
      <c r="H5" s="2">
        <v>18</v>
      </c>
      <c r="I5" s="2">
        <v>1</v>
      </c>
      <c r="J5" s="19">
        <f t="shared" ref="J5" si="0">(20-H5)/20*100</f>
        <v>10</v>
      </c>
      <c r="K5" s="19">
        <f t="shared" ref="K5" si="1">((3/4*36+8)-(3/4*H5+8))/(3/4*36+8)*100</f>
        <v>38.571428571428577</v>
      </c>
    </row>
    <row r="6" spans="1:12" x14ac:dyDescent="0.3">
      <c r="A6" s="2"/>
      <c r="B6" s="2"/>
      <c r="C6" s="2"/>
      <c r="D6" s="2"/>
      <c r="E6" s="2"/>
      <c r="F6" s="2"/>
      <c r="G6" s="2"/>
      <c r="H6" s="2"/>
      <c r="I6" s="2"/>
      <c r="J6" s="19"/>
      <c r="K6" s="19"/>
      <c r="L6" s="2"/>
    </row>
  </sheetData>
  <phoneticPr fontId="8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ColWidth="9" defaultRowHeight="16.5" x14ac:dyDescent="0.3"/>
  <cols>
    <col min="2" max="2" width="17" customWidth="1"/>
    <col min="3" max="3" width="18.25" customWidth="1"/>
    <col min="4" max="4" width="15.75" customWidth="1"/>
    <col min="5" max="5" width="8.375" customWidth="1"/>
    <col min="6" max="6" width="14.375" customWidth="1"/>
    <col min="7" max="7" width="17" customWidth="1"/>
    <col min="8" max="8" width="18.25" customWidth="1"/>
    <col min="9" max="9" width="15.75" customWidth="1"/>
    <col min="10" max="10" width="8.375" customWidth="1"/>
    <col min="11" max="11" width="15.75" customWidth="1"/>
    <col min="12" max="12" width="9.625" customWidth="1"/>
  </cols>
  <sheetData>
    <row r="1" spans="1:12" s="1" customFormat="1" ht="67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3">
      <c r="A2" t="s">
        <v>44</v>
      </c>
      <c r="B2" s="2">
        <v>0.68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1.39</v>
      </c>
      <c r="H2" s="2">
        <v>2.5</v>
      </c>
      <c r="I2" s="2">
        <v>1</v>
      </c>
      <c r="J2" s="15">
        <v>0.44440000000000002</v>
      </c>
      <c r="K2" s="15">
        <v>0.4</v>
      </c>
    </row>
    <row r="4" spans="1:12" ht="27.75" customHeight="1" x14ac:dyDescent="0.3">
      <c r="A4" s="41" t="s">
        <v>92</v>
      </c>
      <c r="B4" s="41"/>
      <c r="C4" s="41"/>
      <c r="D4" s="41"/>
      <c r="E4" s="41"/>
    </row>
    <row r="8" spans="1:12" x14ac:dyDescent="0.3">
      <c r="J8" s="16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E4"/>
    </sheetView>
  </sheetViews>
  <sheetFormatPr defaultColWidth="9" defaultRowHeight="16.5" x14ac:dyDescent="0.3"/>
  <cols>
    <col min="2" max="2" width="17" customWidth="1"/>
    <col min="3" max="3" width="18.25" customWidth="1"/>
    <col min="4" max="4" width="15.75" customWidth="1"/>
    <col min="5" max="5" width="8.375" customWidth="1"/>
    <col min="6" max="6" width="14.375" customWidth="1"/>
    <col min="7" max="7" width="17" customWidth="1"/>
    <col min="8" max="8" width="18.25" customWidth="1"/>
    <col min="9" max="9" width="15.75" customWidth="1"/>
    <col min="10" max="10" width="8.375" customWidth="1"/>
    <col min="11" max="11" width="13.25" customWidth="1"/>
  </cols>
  <sheetData>
    <row r="1" spans="1:12" s="1" customFormat="1" ht="67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3">
      <c r="A2" t="s">
        <v>44</v>
      </c>
      <c r="B2" s="2">
        <v>0.82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1.61</v>
      </c>
      <c r="H2" s="2">
        <v>0.5</v>
      </c>
      <c r="I2" s="2">
        <v>1</v>
      </c>
      <c r="J2" s="15">
        <v>0.88890000000000002</v>
      </c>
      <c r="K2" s="15">
        <f>5/7.5</f>
        <v>0.66666666666666663</v>
      </c>
    </row>
    <row r="4" spans="1:12" ht="26.25" customHeight="1" x14ac:dyDescent="0.3">
      <c r="A4" s="41" t="s">
        <v>92</v>
      </c>
      <c r="B4" s="41"/>
      <c r="C4" s="41"/>
      <c r="D4" s="41"/>
      <c r="E4" s="41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2" sqref="L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3">
      <c r="A2" s="2" t="s">
        <v>59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1.08</v>
      </c>
      <c r="H2" s="2" t="s">
        <v>39</v>
      </c>
      <c r="I2" s="2" t="s">
        <v>39</v>
      </c>
      <c r="J2" s="2" t="s">
        <v>39</v>
      </c>
      <c r="K2" s="2" t="s">
        <v>39</v>
      </c>
    </row>
    <row r="6" spans="1:12" x14ac:dyDescent="0.3">
      <c r="A6" s="4"/>
      <c r="B6" s="5" t="s">
        <v>93</v>
      </c>
      <c r="C6" s="6" t="s">
        <v>94</v>
      </c>
      <c r="D6" s="6" t="s">
        <v>95</v>
      </c>
    </row>
    <row r="7" spans="1:12" x14ac:dyDescent="0.3">
      <c r="A7" s="7" t="s">
        <v>96</v>
      </c>
      <c r="B7" s="8">
        <v>30</v>
      </c>
      <c r="C7" s="8">
        <v>7</v>
      </c>
      <c r="D7" s="8">
        <v>2</v>
      </c>
    </row>
    <row r="8" spans="1:12" x14ac:dyDescent="0.3">
      <c r="A8" s="7" t="s">
        <v>97</v>
      </c>
      <c r="B8" s="8">
        <v>30</v>
      </c>
      <c r="C8" s="8">
        <v>14</v>
      </c>
      <c r="D8" s="8">
        <v>2</v>
      </c>
    </row>
    <row r="10" spans="1:12" x14ac:dyDescent="0.3">
      <c r="A10" s="42" t="s">
        <v>98</v>
      </c>
      <c r="B10" s="42"/>
      <c r="C10" s="42"/>
      <c r="D10" s="42"/>
      <c r="E10" s="42"/>
    </row>
    <row r="11" spans="1:12" x14ac:dyDescent="0.3">
      <c r="A11" s="9" t="s">
        <v>99</v>
      </c>
      <c r="B11" s="9"/>
      <c r="C11" s="9"/>
    </row>
    <row r="12" spans="1:12" x14ac:dyDescent="0.3">
      <c r="A12" s="10" t="s">
        <v>100</v>
      </c>
      <c r="B12" s="11" t="s">
        <v>96</v>
      </c>
      <c r="C12" s="11" t="s">
        <v>97</v>
      </c>
    </row>
    <row r="13" spans="1:12" ht="38.25" x14ac:dyDescent="0.3">
      <c r="A13" s="12" t="s">
        <v>101</v>
      </c>
      <c r="B13" s="13" t="s">
        <v>102</v>
      </c>
      <c r="C13" s="13" t="s">
        <v>103</v>
      </c>
    </row>
    <row r="14" spans="1:12" ht="38.25" x14ac:dyDescent="0.3">
      <c r="A14" s="12" t="s">
        <v>104</v>
      </c>
      <c r="B14" s="13" t="s">
        <v>105</v>
      </c>
      <c r="C14" s="13" t="s">
        <v>106</v>
      </c>
    </row>
  </sheetData>
  <mergeCells count="1">
    <mergeCell ref="A10:E10"/>
  </mergeCells>
  <phoneticPr fontId="8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4" sqref="C1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3">
      <c r="A2" s="2" t="s">
        <v>59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3">
      <c r="A7" s="4"/>
      <c r="B7" s="5" t="s">
        <v>93</v>
      </c>
      <c r="C7" s="6" t="s">
        <v>94</v>
      </c>
      <c r="D7" s="6" t="s">
        <v>95</v>
      </c>
    </row>
    <row r="8" spans="1:12" x14ac:dyDescent="0.3">
      <c r="A8" s="7" t="s">
        <v>107</v>
      </c>
      <c r="B8" s="8">
        <v>60</v>
      </c>
      <c r="C8" s="8">
        <v>7</v>
      </c>
      <c r="D8" s="8">
        <v>2</v>
      </c>
    </row>
    <row r="9" spans="1:12" x14ac:dyDescent="0.3">
      <c r="A9" s="7" t="s">
        <v>108</v>
      </c>
      <c r="B9" s="8">
        <v>60</v>
      </c>
      <c r="C9" s="8">
        <v>14</v>
      </c>
      <c r="D9" s="8">
        <v>2</v>
      </c>
    </row>
    <row r="11" spans="1:12" x14ac:dyDescent="0.3">
      <c r="A11" s="42" t="s">
        <v>109</v>
      </c>
      <c r="B11" s="42"/>
      <c r="C11" s="42"/>
      <c r="D11" s="42"/>
      <c r="E11" s="42"/>
    </row>
    <row r="12" spans="1:12" x14ac:dyDescent="0.3">
      <c r="A12" s="9" t="s">
        <v>110</v>
      </c>
      <c r="B12" s="9"/>
      <c r="C12" s="9"/>
    </row>
    <row r="13" spans="1:12" x14ac:dyDescent="0.3">
      <c r="A13" s="10" t="s">
        <v>100</v>
      </c>
      <c r="B13" s="11" t="s">
        <v>96</v>
      </c>
      <c r="C13" s="11" t="s">
        <v>108</v>
      </c>
    </row>
    <row r="14" spans="1:12" ht="38.25" x14ac:dyDescent="0.3">
      <c r="A14" s="12" t="s">
        <v>101</v>
      </c>
      <c r="B14" s="13" t="s">
        <v>102</v>
      </c>
      <c r="C14" s="13" t="s">
        <v>103</v>
      </c>
    </row>
    <row r="15" spans="1:12" ht="38.25" x14ac:dyDescent="0.3">
      <c r="A15" s="12" t="s">
        <v>104</v>
      </c>
      <c r="B15" s="13" t="s">
        <v>105</v>
      </c>
      <c r="C15" s="13" t="s">
        <v>106</v>
      </c>
    </row>
  </sheetData>
  <mergeCells count="1">
    <mergeCell ref="A11:E1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23</vt:i4>
      </vt:variant>
    </vt:vector>
  </HeadingPairs>
  <TitlesOfParts>
    <vt:vector size="23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Sungjin Park</cp:lastModifiedBy>
  <dcterms:created xsi:type="dcterms:W3CDTF">2019-02-18T06:05:00Z</dcterms:created>
  <dcterms:modified xsi:type="dcterms:W3CDTF">2019-02-22T06:40:10Z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RAN1\TSGR1_96\email_discussion\DL Processing Timing Results V12.xlsx</vt:lpwstr>
  </property>
</Properties>
</file>