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firstSheet="11" activeTab="16"/>
  </bookViews>
  <sheets>
    <sheet name="Version Control" sheetId="21" r:id="rId1"/>
    <sheet name="DL Scenario 1" sheetId="1" r:id="rId2"/>
    <sheet name="DL Scenario 2" sheetId="3" r:id="rId3"/>
    <sheet name="DL Scenario 3" sheetId="4" r:id="rId4"/>
    <sheet name="DL Scenario 4" sheetId="5" r:id="rId5"/>
    <sheet name="DL Scenario 5" sheetId="6" r:id="rId6"/>
    <sheet name="DL Scenario 6" sheetId="7" r:id="rId7"/>
    <sheet name="DL Scenario 7" sheetId="8" r:id="rId8"/>
    <sheet name="DL Scenario 8" sheetId="9" r:id="rId9"/>
    <sheet name="DL Scenario 9" sheetId="10" r:id="rId10"/>
    <sheet name="DL Scenario 10" sheetId="11" r:id="rId11"/>
    <sheet name="DL Scenario 11" sheetId="12" r:id="rId12"/>
    <sheet name="DL Scenario 12" sheetId="13" r:id="rId13"/>
    <sheet name="DL Scenario 13" sheetId="14" r:id="rId14"/>
    <sheet name="DL Scenario 14" sheetId="15" r:id="rId15"/>
    <sheet name="DL Scenario 15" sheetId="16" r:id="rId16"/>
    <sheet name="DL Scenario 16" sheetId="17" r:id="rId17"/>
    <sheet name="DL Scenario 17" sheetId="18" r:id="rId18"/>
    <sheet name="DL Scenario 18" sheetId="19" r:id="rId19"/>
    <sheet name="DL Scenario 19" sheetId="22" r:id="rId20"/>
    <sheet name="DL Scenario 20" sheetId="23" r:id="rId21"/>
    <sheet name="DL Scenario 21" sheetId="24" r:id="rId22"/>
    <sheet name="DL Scenario 22" sheetId="25" r:id="rId23"/>
  </sheets>
  <calcPr calcId="144525"/>
</workbook>
</file>

<file path=xl/sharedStrings.xml><?xml version="1.0" encoding="utf-8"?>
<sst xmlns="http://schemas.openxmlformats.org/spreadsheetml/2006/main" count="111">
  <si>
    <t>Date</t>
  </si>
  <si>
    <t>Version</t>
  </si>
  <si>
    <t>Company</t>
  </si>
  <si>
    <t>v00</t>
  </si>
  <si>
    <t>v01</t>
  </si>
  <si>
    <t>Hw/HiSi Scen 1-12</t>
  </si>
  <si>
    <t>v02</t>
  </si>
  <si>
    <t>Sharp Scen 1-18</t>
  </si>
  <si>
    <t>v03</t>
  </si>
  <si>
    <t>Sony Scen 1-12</t>
  </si>
  <si>
    <t>v04</t>
  </si>
  <si>
    <t>CATT Scen 1-18,19,20</t>
  </si>
  <si>
    <t>v05</t>
  </si>
  <si>
    <t>LGE Scen 1-12</t>
  </si>
  <si>
    <t>v06</t>
  </si>
  <si>
    <t>Hw/HiSi update accoring to template change on scen  1-12</t>
  </si>
  <si>
    <t>v07</t>
  </si>
  <si>
    <t>Nokia/NSB Scen 1-12, 14, 16,18</t>
  </si>
  <si>
    <t>v08</t>
  </si>
  <si>
    <t>Ericsson Scen 1-18</t>
  </si>
  <si>
    <t>v09</t>
  </si>
  <si>
    <t>Mediatek Scen 1-12</t>
  </si>
  <si>
    <t>v10</t>
  </si>
  <si>
    <t>vivo Scen 2, 8, 21(new), 22(new)</t>
  </si>
  <si>
    <t>v11</t>
  </si>
  <si>
    <t>QC Scen 1-6</t>
  </si>
  <si>
    <t>v12</t>
  </si>
  <si>
    <t>ZTE Scen 2/4/6/8/10/12/14/16</t>
  </si>
  <si>
    <t>latency for 1tx under Rel. 15 N1/N2 &amp;1ms? (in ms)</t>
  </si>
  <si>
    <t>If more than 1ms, Rel. 16 N1 to complete 1tx in 1ms?</t>
  </si>
  <si>
    <t>If Rel. 16 N1 added, latency for 1tx? (in ms)</t>
  </si>
  <si>
    <t>Reduction in UE's N1 (%)</t>
  </si>
  <si>
    <t>Reduction in gNB's proc. Time (%), N2/2+X</t>
  </si>
  <si>
    <t>latency for 2tx under Rel. 15 N1/N2 &amp;1ms? (in ms)</t>
  </si>
  <si>
    <t>If more than 1ms, Rel. 16 N1 to complete 2tx in 1ms?</t>
  </si>
  <si>
    <t xml:space="preserve">If Rel. 16 N1 added, latency for 2tx? (in ms) </t>
  </si>
  <si>
    <t>Reduction in gNB's proc. Time (%) 3/4*N2+X</t>
  </si>
  <si>
    <t>Supporting Cap3 for DL?</t>
  </si>
  <si>
    <t>HW/HiSi</t>
  </si>
  <si>
    <t>n.a.</t>
  </si>
  <si>
    <t>No</t>
  </si>
  <si>
    <t>Sharp</t>
  </si>
  <si>
    <t>Sony</t>
  </si>
  <si>
    <t>Yes</t>
  </si>
  <si>
    <t>CATT</t>
  </si>
  <si>
    <t>　n.a.</t>
  </si>
  <si>
    <t>LGE</t>
  </si>
  <si>
    <t>Nokia/NSB</t>
  </si>
  <si>
    <t>Ericsson</t>
  </si>
  <si>
    <t>0.58</t>
  </si>
  <si>
    <t>1.29</t>
  </si>
  <si>
    <t>0.98</t>
  </si>
  <si>
    <t>Mediatek</t>
  </si>
  <si>
    <t>QC</t>
  </si>
  <si>
    <t>Hw/HiSi</t>
  </si>
  <si>
    <t>n.a</t>
  </si>
  <si>
    <t>0.51</t>
  </si>
  <si>
    <t>1.15</t>
  </si>
  <si>
    <t>0.84</t>
  </si>
  <si>
    <t>vivo</t>
  </si>
  <si>
    <t>ZTE</t>
  </si>
  <si>
    <t>not possible</t>
  </si>
  <si>
    <t>0.72</t>
  </si>
  <si>
    <t>1.51</t>
  </si>
  <si>
    <t>0.99</t>
  </si>
  <si>
    <t>0.65</t>
  </si>
  <si>
    <t>1.37</t>
  </si>
  <si>
    <t>0.94</t>
  </si>
  <si>
    <t>1.94</t>
  </si>
  <si>
    <t>0.87</t>
  </si>
  <si>
    <t>1.87</t>
  </si>
  <si>
    <t>0.46</t>
  </si>
  <si>
    <t>0.96</t>
  </si>
  <si>
    <t>0.42</t>
  </si>
  <si>
    <t>0.92</t>
  </si>
  <si>
    <t>0.53</t>
  </si>
  <si>
    <t>1.10</t>
  </si>
  <si>
    <t>0.49</t>
  </si>
  <si>
    <t>1.03</t>
  </si>
  <si>
    <t>0.97</t>
  </si>
  <si>
    <t>1tx under Rel. 15 N1/N2 &amp;1ms?</t>
  </si>
  <si>
    <t>If no, Rel. 16 N1 to complete 1tx in 1ms?</t>
  </si>
  <si>
    <t xml:space="preserve">If Rel. 16 N1 added, latency reduction for completing 1tx (%) </t>
  </si>
  <si>
    <t>2tx under Rel. 15 N1/N2 &amp;1ms?</t>
  </si>
  <si>
    <t>If no, Rel. 16 N1 to complete 2tx in 1ms?</t>
  </si>
  <si>
    <t xml:space="preserve">If Rel. 16 N1 added, latency reduction for completing 2tx (%) </t>
  </si>
  <si>
    <t>0.63</t>
  </si>
  <si>
    <t>1.21</t>
  </si>
  <si>
    <t>0.60</t>
  </si>
  <si>
    <t>1.17</t>
  </si>
  <si>
    <t>0.55</t>
  </si>
  <si>
    <t>Reduction in gNB's proc. Time (%) N2+X</t>
  </si>
  <si>
    <t>Note: DL scenario 19 is the same as DL scenario 1 except that gNB's processing time for scheduling the initial PDSCH is UE's N2+X</t>
  </si>
  <si>
    <t>SCS</t>
  </si>
  <si>
    <t># PDCCH MOs</t>
  </si>
  <si>
    <t xml:space="preserve">PDSCH Duration </t>
  </si>
  <si>
    <t>Scenario 2</t>
  </si>
  <si>
    <t>Scenario 21</t>
  </si>
  <si>
    <t>Note: DL scenario 21 is the same as DL scenario 2 except the following</t>
  </si>
  <si>
    <t>Assumptions differences compared to DL scenario 2</t>
  </si>
  <si>
    <t>parameter</t>
  </si>
  <si>
    <t>PDCCH configuration</t>
  </si>
  <si>
    <t>7 PDCCH monitoring occasions per slot and 1 symbol PDCCH duration</t>
  </si>
  <si>
    <t>14 PDCCH monitoring occasions per slot and 1 symbol PDCCH duration</t>
  </si>
  <si>
    <t xml:space="preserve">PUCCH configuration </t>
  </si>
  <si>
    <t>7 PUCCH occasions for HARQ-ACK per slot and 1 symbol PUCCH duration</t>
  </si>
  <si>
    <t>14 PUCCH occasions for HARQ-ACK per slot and 1 symbol PUCCH duration</t>
  </si>
  <si>
    <t>Scenario 8</t>
  </si>
  <si>
    <t>Scenario 22</t>
  </si>
  <si>
    <t>Note: DL scenario 22 is the same as DL scenario 8 except the following</t>
  </si>
  <si>
    <t>Assumptions differences compared to DL scenario 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</si>
</sst>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25">
    <font>
      <sz val="11"/>
      <color theme="1"/>
      <name val="等线"/>
      <charset val="134"/>
      <scheme val="minor"/>
    </font>
    <font>
      <b/>
      <sz val="12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0"/>
      <color theme="1"/>
      <name val="Times New Roman"/>
      <charset val="134"/>
    </font>
    <font>
      <sz val="11"/>
      <color rgb="FF000000"/>
      <name val="等线"/>
      <charset val="134"/>
      <scheme val="minor"/>
    </font>
    <font>
      <b/>
      <sz val="1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18" borderId="13" applyNumberFormat="0" applyAlignment="0" applyProtection="0">
      <alignment vertical="center"/>
    </xf>
    <xf numFmtId="0" fontId="14" fillId="18" borderId="9" applyNumberFormat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/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10" fontId="0" fillId="0" borderId="0" xfId="0" applyNumberFormat="1" applyAlignment="1">
      <alignment horizontal="center"/>
    </xf>
    <xf numFmtId="10" fontId="0" fillId="0" borderId="0" xfId="0" applyNumberFormat="1"/>
    <xf numFmtId="0" fontId="4" fillId="0" borderId="0" xfId="0" applyFont="1" applyAlignment="1">
      <alignment horizontal="center"/>
    </xf>
    <xf numFmtId="9" fontId="0" fillId="0" borderId="0" xfId="1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ont="1" applyFill="1" applyAlignment="1">
      <alignment horizontal="center"/>
    </xf>
    <xf numFmtId="9" fontId="0" fillId="0" borderId="0" xfId="0" applyNumberFormat="1" applyFont="1" applyFill="1" applyAlignment="1">
      <alignment horizontal="center"/>
    </xf>
    <xf numFmtId="10" fontId="0" fillId="0" borderId="0" xfId="0" applyNumberFormat="1" applyFont="1" applyFill="1" applyAlignment="1">
      <alignment horizontal="center"/>
    </xf>
    <xf numFmtId="176" fontId="0" fillId="0" borderId="0" xfId="0" applyNumberFormat="1" applyAlignment="1">
      <alignment horizontal="center"/>
    </xf>
    <xf numFmtId="10" fontId="0" fillId="0" borderId="0" xfId="11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9" fontId="0" fillId="0" borderId="0" xfId="0" applyNumberForma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CBE9CB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14" sqref="C14"/>
    </sheetView>
  </sheetViews>
  <sheetFormatPr defaultColWidth="9" defaultRowHeight="13.5" outlineLevelCol="2"/>
  <cols>
    <col min="1" max="1" width="19.2833333333333" customWidth="1"/>
    <col min="2" max="2" width="21.8583333333333" customWidth="1"/>
    <col min="3" max="3" width="25.7083333333333" customWidth="1"/>
  </cols>
  <sheetData>
    <row r="1" spans="1:3">
      <c r="A1" s="31" t="s">
        <v>0</v>
      </c>
      <c r="B1" s="32" t="s">
        <v>1</v>
      </c>
      <c r="C1" s="32" t="s">
        <v>2</v>
      </c>
    </row>
    <row r="2" spans="1:3">
      <c r="A2" s="33"/>
      <c r="B2" s="34" t="s">
        <v>3</v>
      </c>
      <c r="C2" s="34"/>
    </row>
    <row r="3" spans="1:3">
      <c r="A3" s="33">
        <v>43515</v>
      </c>
      <c r="B3" s="34" t="s">
        <v>4</v>
      </c>
      <c r="C3" s="34" t="s">
        <v>5</v>
      </c>
    </row>
    <row r="4" spans="1:3">
      <c r="A4" s="33">
        <v>43516</v>
      </c>
      <c r="B4" s="34" t="s">
        <v>6</v>
      </c>
      <c r="C4" s="34" t="s">
        <v>7</v>
      </c>
    </row>
    <row r="5" spans="1:3">
      <c r="A5" s="33">
        <v>43516</v>
      </c>
      <c r="B5" s="35" t="s">
        <v>8</v>
      </c>
      <c r="C5" s="35" t="s">
        <v>9</v>
      </c>
    </row>
    <row r="6" spans="1:3">
      <c r="A6" s="33">
        <v>43517</v>
      </c>
      <c r="B6" s="35" t="s">
        <v>10</v>
      </c>
      <c r="C6" s="35" t="s">
        <v>11</v>
      </c>
    </row>
    <row r="7" spans="1:3">
      <c r="A7" s="33">
        <v>43517</v>
      </c>
      <c r="B7" s="34" t="s">
        <v>12</v>
      </c>
      <c r="C7" s="34" t="s">
        <v>13</v>
      </c>
    </row>
    <row r="8" ht="36" spans="1:3">
      <c r="A8" s="33">
        <v>43517</v>
      </c>
      <c r="B8" s="34" t="s">
        <v>14</v>
      </c>
      <c r="C8" s="36" t="s">
        <v>15</v>
      </c>
    </row>
    <row r="9" spans="1:3">
      <c r="A9" s="33">
        <v>43517</v>
      </c>
      <c r="B9" s="34" t="s">
        <v>16</v>
      </c>
      <c r="C9" s="35" t="s">
        <v>17</v>
      </c>
    </row>
    <row r="10" spans="1:3">
      <c r="A10" s="33">
        <v>43517</v>
      </c>
      <c r="B10" s="34" t="s">
        <v>18</v>
      </c>
      <c r="C10" s="34" t="s">
        <v>19</v>
      </c>
    </row>
    <row r="11" spans="1:3">
      <c r="A11" s="33">
        <v>43517</v>
      </c>
      <c r="B11" s="34" t="s">
        <v>20</v>
      </c>
      <c r="C11" s="34" t="s">
        <v>21</v>
      </c>
    </row>
    <row r="12" spans="1:3">
      <c r="A12" s="33">
        <v>43518</v>
      </c>
      <c r="B12" s="34" t="s">
        <v>22</v>
      </c>
      <c r="C12" s="34" t="s">
        <v>23</v>
      </c>
    </row>
    <row r="13" spans="1:3">
      <c r="A13" s="33">
        <v>43518</v>
      </c>
      <c r="B13" s="34" t="s">
        <v>24</v>
      </c>
      <c r="C13" s="34" t="s">
        <v>25</v>
      </c>
    </row>
    <row r="14" spans="1:3">
      <c r="A14" s="33">
        <v>43518</v>
      </c>
      <c r="B14" s="34" t="s">
        <v>26</v>
      </c>
      <c r="C14" s="34" t="s">
        <v>27</v>
      </c>
    </row>
  </sheetData>
  <pageMargins left="0.699305555555556" right="0.699305555555556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90" zoomScaleNormal="90" workbookViewId="0">
      <selection activeCell="A10" sqref="$A10:$XFD10"/>
    </sheetView>
  </sheetViews>
  <sheetFormatPr defaultColWidth="9" defaultRowHeight="13.5"/>
  <cols>
    <col min="1" max="1" width="15" customWidth="1"/>
    <col min="2" max="2" width="22.5666666666667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21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1" customFormat="1" ht="67.5" customHeight="1" spans="1:12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5" t="s">
        <v>31</v>
      </c>
      <c r="K1" s="15" t="s">
        <v>36</v>
      </c>
      <c r="L1" s="15" t="s">
        <v>37</v>
      </c>
    </row>
    <row r="2" spans="1:12">
      <c r="A2" s="2" t="s">
        <v>38</v>
      </c>
      <c r="B2" s="2">
        <v>0.58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1.29</v>
      </c>
      <c r="H2" s="2">
        <v>3</v>
      </c>
      <c r="I2" s="27">
        <v>0.95</v>
      </c>
      <c r="J2" s="21">
        <v>33</v>
      </c>
      <c r="K2" s="21">
        <v>29</v>
      </c>
      <c r="L2" s="2" t="s">
        <v>40</v>
      </c>
    </row>
    <row r="3" spans="1:12">
      <c r="A3" s="2" t="s">
        <v>41</v>
      </c>
      <c r="B3" s="2">
        <v>0.58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1.29</v>
      </c>
      <c r="H3" s="2">
        <v>3</v>
      </c>
      <c r="I3" s="2">
        <v>0.98</v>
      </c>
      <c r="J3" s="2">
        <v>33.33</v>
      </c>
      <c r="K3" s="2">
        <v>30.61</v>
      </c>
      <c r="L3" s="2"/>
    </row>
    <row r="4" spans="1:12">
      <c r="A4" s="2" t="s">
        <v>42</v>
      </c>
      <c r="B4" s="2">
        <v>0.57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1.29</v>
      </c>
      <c r="H4" s="2">
        <v>3</v>
      </c>
      <c r="I4" s="2">
        <v>0.96</v>
      </c>
      <c r="J4" s="26">
        <f>(4.5-H4)/4.5</f>
        <v>0.333333333333333</v>
      </c>
      <c r="K4" s="17">
        <v>0.3061</v>
      </c>
      <c r="L4" s="2" t="s">
        <v>43</v>
      </c>
    </row>
    <row r="5" spans="1:11">
      <c r="A5" s="2" t="s">
        <v>44</v>
      </c>
      <c r="B5" s="2">
        <v>0.58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1.29</v>
      </c>
      <c r="H5" s="2">
        <v>3</v>
      </c>
      <c r="I5" s="2">
        <v>0.98</v>
      </c>
      <c r="J5" s="17">
        <v>0.3333</v>
      </c>
      <c r="K5" s="17">
        <v>0.3061</v>
      </c>
    </row>
    <row r="6" spans="1:12">
      <c r="A6" s="2" t="s">
        <v>46</v>
      </c>
      <c r="B6" s="2">
        <v>0.58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1.29</v>
      </c>
      <c r="H6" s="2">
        <v>3</v>
      </c>
      <c r="I6" s="2">
        <v>0.99</v>
      </c>
      <c r="J6" s="26">
        <f>(4.5-H6)/4.5</f>
        <v>0.333333333333333</v>
      </c>
      <c r="K6" s="17">
        <v>0.3061</v>
      </c>
      <c r="L6" s="2" t="s">
        <v>43</v>
      </c>
    </row>
    <row r="7" s="2" customFormat="1" spans="1:12">
      <c r="A7" s="2" t="s">
        <v>47</v>
      </c>
      <c r="B7" s="19">
        <v>0.5804</v>
      </c>
      <c r="C7" s="2" t="s">
        <v>39</v>
      </c>
      <c r="D7" s="2" t="s">
        <v>39</v>
      </c>
      <c r="E7" s="2" t="s">
        <v>39</v>
      </c>
      <c r="F7" s="2" t="s">
        <v>39</v>
      </c>
      <c r="G7" s="19">
        <v>1.2946</v>
      </c>
      <c r="H7" s="2">
        <v>3</v>
      </c>
      <c r="I7" s="2">
        <v>0.98</v>
      </c>
      <c r="J7" s="26">
        <f>(4.5-H7)/4.5</f>
        <v>0.333333333333333</v>
      </c>
      <c r="K7" s="17">
        <v>0.3061</v>
      </c>
      <c r="L7" s="2" t="s">
        <v>43</v>
      </c>
    </row>
    <row r="8" s="2" customFormat="1" spans="1:11">
      <c r="A8" s="2" t="s">
        <v>48</v>
      </c>
      <c r="B8" s="2" t="s">
        <v>49</v>
      </c>
      <c r="C8" s="2" t="s">
        <v>39</v>
      </c>
      <c r="D8" s="2" t="s">
        <v>39</v>
      </c>
      <c r="E8" s="2" t="s">
        <v>39</v>
      </c>
      <c r="F8" s="2" t="s">
        <v>39</v>
      </c>
      <c r="G8" s="2" t="s">
        <v>50</v>
      </c>
      <c r="H8" s="25">
        <v>3</v>
      </c>
      <c r="I8" s="2" t="s">
        <v>51</v>
      </c>
      <c r="J8" s="21">
        <f>(4.5-H8)/4.5*100</f>
        <v>33.3333333333333</v>
      </c>
      <c r="K8" s="21">
        <f>((3/4*5.5+2)-(3/4*H8+2))/(3/4*5.5+2)*100</f>
        <v>30.6122448979592</v>
      </c>
    </row>
    <row r="9" spans="1:12">
      <c r="A9" s="2" t="s">
        <v>52</v>
      </c>
      <c r="B9" s="2">
        <v>0.58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1.29</v>
      </c>
      <c r="H9" s="2">
        <v>3</v>
      </c>
      <c r="I9" s="2">
        <v>0.98</v>
      </c>
      <c r="J9" s="21">
        <f>(4.5-H9)/4.5*100</f>
        <v>33.3333333333333</v>
      </c>
      <c r="K9" s="17">
        <v>1.3061</v>
      </c>
      <c r="L9" s="2" t="s">
        <v>40</v>
      </c>
    </row>
    <row r="10" spans="1:12">
      <c r="A10" s="2" t="s">
        <v>53</v>
      </c>
      <c r="B10" s="2">
        <v>0.58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1.29</v>
      </c>
      <c r="H10" s="2">
        <v>3</v>
      </c>
      <c r="I10" s="2">
        <v>0.96</v>
      </c>
      <c r="J10" s="26">
        <f>(4.5-H10)/4.5</f>
        <v>0.333333333333333</v>
      </c>
      <c r="K10" s="17">
        <v>0.3061</v>
      </c>
      <c r="L10" s="2" t="s">
        <v>43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90" zoomScaleNormal="90" workbookViewId="0">
      <selection activeCell="A12" sqref="$A12:$XFD12"/>
    </sheetView>
  </sheetViews>
  <sheetFormatPr defaultColWidth="9" defaultRowHeight="13.5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1" customFormat="1" ht="46.5" customHeight="1" spans="1:12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5" t="s">
        <v>31</v>
      </c>
      <c r="K1" s="15" t="s">
        <v>36</v>
      </c>
      <c r="L1" s="15" t="s">
        <v>37</v>
      </c>
    </row>
    <row r="2" spans="1:12">
      <c r="A2" s="2" t="s">
        <v>54</v>
      </c>
      <c r="B2" s="2">
        <v>0.51</v>
      </c>
      <c r="C2" s="2" t="s">
        <v>55</v>
      </c>
      <c r="D2" s="2" t="s">
        <v>55</v>
      </c>
      <c r="E2" s="2" t="s">
        <v>39</v>
      </c>
      <c r="F2" s="2" t="s">
        <v>55</v>
      </c>
      <c r="G2" s="2">
        <v>1.15</v>
      </c>
      <c r="H2" s="2">
        <v>3.25</v>
      </c>
      <c r="I2" s="27">
        <v>0.96</v>
      </c>
      <c r="J2" s="2">
        <v>27</v>
      </c>
      <c r="K2" s="2">
        <v>27</v>
      </c>
      <c r="L2" s="2" t="s">
        <v>40</v>
      </c>
    </row>
    <row r="3" spans="1:12">
      <c r="A3" s="2" t="s">
        <v>41</v>
      </c>
      <c r="B3" s="2">
        <v>0.51</v>
      </c>
      <c r="C3" s="2" t="s">
        <v>55</v>
      </c>
      <c r="D3" s="2" t="s">
        <v>55</v>
      </c>
      <c r="E3" s="2" t="s">
        <v>39</v>
      </c>
      <c r="F3" s="2" t="s">
        <v>55</v>
      </c>
      <c r="G3" s="2">
        <v>1.15</v>
      </c>
      <c r="H3" s="2">
        <v>3.3</v>
      </c>
      <c r="I3" s="2">
        <v>1</v>
      </c>
      <c r="J3" s="2">
        <v>26.67</v>
      </c>
      <c r="K3" s="2">
        <v>26.94</v>
      </c>
      <c r="L3" s="2"/>
    </row>
    <row r="4" spans="1:12">
      <c r="A4" s="2" t="s">
        <v>42</v>
      </c>
      <c r="B4" s="2">
        <v>0.5</v>
      </c>
      <c r="C4" s="2" t="s">
        <v>55</v>
      </c>
      <c r="D4" s="2" t="s">
        <v>55</v>
      </c>
      <c r="E4" s="2" t="s">
        <v>39</v>
      </c>
      <c r="F4" s="2" t="s">
        <v>55</v>
      </c>
      <c r="G4" s="2">
        <v>1.14</v>
      </c>
      <c r="H4" s="2">
        <v>4</v>
      </c>
      <c r="I4" s="2">
        <v>1</v>
      </c>
      <c r="J4" s="26">
        <f>(4.5-4)/4.5</f>
        <v>0.111111111111111</v>
      </c>
      <c r="K4" s="17">
        <v>0.1837</v>
      </c>
      <c r="L4" s="2" t="s">
        <v>43</v>
      </c>
    </row>
    <row r="5" spans="1:11">
      <c r="A5" s="2" t="s">
        <v>44</v>
      </c>
      <c r="B5" s="2">
        <v>0.51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1.15</v>
      </c>
      <c r="H5" s="2">
        <v>3</v>
      </c>
      <c r="I5" s="2">
        <v>0.84</v>
      </c>
      <c r="J5" s="17">
        <v>0.3333</v>
      </c>
      <c r="K5" s="17">
        <v>0.3061</v>
      </c>
    </row>
    <row r="6" spans="1:12">
      <c r="A6" s="2" t="s">
        <v>46</v>
      </c>
      <c r="B6" s="2">
        <v>0.51</v>
      </c>
      <c r="C6" s="2" t="s">
        <v>55</v>
      </c>
      <c r="D6" s="2" t="s">
        <v>55</v>
      </c>
      <c r="E6" s="2" t="s">
        <v>39</v>
      </c>
      <c r="F6" s="2" t="s">
        <v>55</v>
      </c>
      <c r="G6" s="2">
        <v>1.15</v>
      </c>
      <c r="H6" s="2">
        <v>3</v>
      </c>
      <c r="I6" s="2">
        <v>0.85</v>
      </c>
      <c r="J6" s="17">
        <v>0.3333</v>
      </c>
      <c r="K6" s="17">
        <v>0.3061</v>
      </c>
      <c r="L6" s="2" t="s">
        <v>43</v>
      </c>
    </row>
    <row r="7" s="2" customFormat="1" spans="1:12">
      <c r="A7" s="2" t="s">
        <v>47</v>
      </c>
      <c r="B7" s="19">
        <v>0.5089</v>
      </c>
      <c r="C7" s="2" t="s">
        <v>55</v>
      </c>
      <c r="D7" s="2" t="s">
        <v>55</v>
      </c>
      <c r="E7" s="2" t="s">
        <v>39</v>
      </c>
      <c r="F7" s="2" t="s">
        <v>55</v>
      </c>
      <c r="G7" s="19">
        <v>1.1518</v>
      </c>
      <c r="H7" s="2">
        <v>3</v>
      </c>
      <c r="I7" s="2">
        <v>0.8393</v>
      </c>
      <c r="J7" s="17">
        <v>0.3333</v>
      </c>
      <c r="K7" s="17">
        <v>0.3061</v>
      </c>
      <c r="L7" s="2" t="s">
        <v>43</v>
      </c>
    </row>
    <row r="8" s="2" customFormat="1" spans="1:11">
      <c r="A8" s="2" t="s">
        <v>48</v>
      </c>
      <c r="B8" s="2" t="s">
        <v>56</v>
      </c>
      <c r="C8" s="2" t="s">
        <v>39</v>
      </c>
      <c r="D8" s="2" t="s">
        <v>39</v>
      </c>
      <c r="E8" s="2" t="s">
        <v>39</v>
      </c>
      <c r="F8" s="2" t="s">
        <v>39</v>
      </c>
      <c r="G8" s="2" t="s">
        <v>57</v>
      </c>
      <c r="H8" s="25">
        <v>3</v>
      </c>
      <c r="I8" s="2" t="s">
        <v>58</v>
      </c>
      <c r="J8" s="21">
        <f t="shared" ref="J8:J9" si="0">(4.5-H8)/4.5*100</f>
        <v>33.3333333333333</v>
      </c>
      <c r="K8" s="21">
        <f t="shared" ref="K8:K9" si="1">((3/4*5.5+2)-(3/4*H8+2))/(3/4*5.5+2)*100</f>
        <v>30.6122448979592</v>
      </c>
    </row>
    <row r="9" spans="1:12">
      <c r="A9" s="2" t="s">
        <v>52</v>
      </c>
      <c r="B9" s="2">
        <v>0.51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1.16</v>
      </c>
      <c r="H9" s="2">
        <v>3.25</v>
      </c>
      <c r="I9" s="2">
        <v>0.99</v>
      </c>
      <c r="J9" s="21">
        <f t="shared" si="0"/>
        <v>27.7777777777778</v>
      </c>
      <c r="K9" s="21">
        <f t="shared" si="1"/>
        <v>27.5510204081633</v>
      </c>
      <c r="L9" s="2" t="s">
        <v>40</v>
      </c>
    </row>
    <row r="10" s="2" customFormat="1" spans="1:11">
      <c r="A10" s="2" t="s">
        <v>59</v>
      </c>
      <c r="B10" s="2">
        <v>0.51</v>
      </c>
      <c r="C10" s="2" t="s">
        <v>55</v>
      </c>
      <c r="D10" s="2" t="s">
        <v>55</v>
      </c>
      <c r="E10" s="2" t="s">
        <v>39</v>
      </c>
      <c r="F10" s="2" t="s">
        <v>55</v>
      </c>
      <c r="G10" s="2">
        <v>1.15</v>
      </c>
      <c r="H10" s="2" t="s">
        <v>55</v>
      </c>
      <c r="I10" s="2" t="s">
        <v>55</v>
      </c>
      <c r="J10" s="2" t="s">
        <v>39</v>
      </c>
      <c r="K10" s="2" t="s">
        <v>55</v>
      </c>
    </row>
    <row r="11" spans="1:12">
      <c r="A11" s="2" t="s">
        <v>53</v>
      </c>
      <c r="B11" s="2">
        <v>0.51</v>
      </c>
      <c r="C11" s="2" t="s">
        <v>55</v>
      </c>
      <c r="D11" s="2" t="s">
        <v>55</v>
      </c>
      <c r="E11" s="2" t="s">
        <v>39</v>
      </c>
      <c r="F11" s="2" t="s">
        <v>55</v>
      </c>
      <c r="G11" s="2">
        <v>1.15</v>
      </c>
      <c r="H11" s="2">
        <v>3</v>
      </c>
      <c r="I11" s="2">
        <v>0.84</v>
      </c>
      <c r="J11" s="17">
        <v>0.3333</v>
      </c>
      <c r="K11" s="17">
        <v>0.3061</v>
      </c>
      <c r="L11" s="2" t="s">
        <v>43</v>
      </c>
    </row>
    <row r="12" s="22" customFormat="1" spans="1:12">
      <c r="A12" s="22" t="s">
        <v>60</v>
      </c>
      <c r="B12" s="22">
        <v>0.51</v>
      </c>
      <c r="C12" s="22" t="s">
        <v>55</v>
      </c>
      <c r="D12" s="22" t="s">
        <v>55</v>
      </c>
      <c r="E12" s="22" t="s">
        <v>39</v>
      </c>
      <c r="F12" s="22" t="s">
        <v>55</v>
      </c>
      <c r="G12" s="22">
        <v>1.15</v>
      </c>
      <c r="H12" s="22">
        <v>4</v>
      </c>
      <c r="I12" s="22">
        <v>1</v>
      </c>
      <c r="J12" s="24">
        <v>0.1111</v>
      </c>
      <c r="K12" s="24">
        <v>0.1837</v>
      </c>
      <c r="L12" s="22" t="s">
        <v>43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A10" sqref="$A10:$XFD10"/>
    </sheetView>
  </sheetViews>
  <sheetFormatPr defaultColWidth="9" defaultRowHeight="13.5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1" customFormat="1" ht="46.5" customHeight="1" spans="1:12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5" t="s">
        <v>31</v>
      </c>
      <c r="K1" s="15" t="s">
        <v>36</v>
      </c>
      <c r="L1" s="15" t="s">
        <v>37</v>
      </c>
    </row>
    <row r="2" spans="1:12">
      <c r="A2" s="2" t="s">
        <v>54</v>
      </c>
      <c r="B2" s="2">
        <v>0.72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1.51</v>
      </c>
      <c r="H2" s="2">
        <v>1</v>
      </c>
      <c r="I2" s="27">
        <v>0.99</v>
      </c>
      <c r="J2" s="21">
        <f>3.5/4.5*100</f>
        <v>77.7777777777778</v>
      </c>
      <c r="K2" s="2">
        <f>(47+60)/2</f>
        <v>53.5</v>
      </c>
      <c r="L2" s="2" t="s">
        <v>40</v>
      </c>
    </row>
    <row r="3" spans="1:12">
      <c r="A3" s="2" t="s">
        <v>41</v>
      </c>
      <c r="B3" s="2">
        <v>0.72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1.51</v>
      </c>
      <c r="H3" s="2">
        <v>0.6</v>
      </c>
      <c r="I3" s="2">
        <v>1</v>
      </c>
      <c r="J3" s="2">
        <v>86.67</v>
      </c>
      <c r="K3" s="2">
        <v>60</v>
      </c>
      <c r="L3" s="2"/>
    </row>
    <row r="4" spans="1:12">
      <c r="A4" s="2" t="s">
        <v>42</v>
      </c>
      <c r="B4" s="2">
        <v>0.71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1.5</v>
      </c>
      <c r="H4" s="2">
        <v>1</v>
      </c>
      <c r="I4" s="2">
        <v>1</v>
      </c>
      <c r="J4" s="26">
        <f>(4.5-1)/4.5</f>
        <v>0.777777777777778</v>
      </c>
      <c r="K4" s="17">
        <v>0.551</v>
      </c>
      <c r="L4" s="2" t="s">
        <v>40</v>
      </c>
    </row>
    <row r="5" spans="1:11">
      <c r="A5" s="2" t="s">
        <v>44</v>
      </c>
      <c r="B5" s="2">
        <v>0.72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1.51</v>
      </c>
      <c r="H5" s="2">
        <v>0.5</v>
      </c>
      <c r="I5" s="2">
        <v>0.99</v>
      </c>
      <c r="J5" s="17">
        <v>0.8889</v>
      </c>
      <c r="K5" s="17">
        <v>0.6122</v>
      </c>
    </row>
    <row r="6" spans="1:11">
      <c r="A6" s="2" t="s">
        <v>46</v>
      </c>
      <c r="B6" s="2">
        <v>0.72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1.51</v>
      </c>
      <c r="H6" s="2" t="s">
        <v>61</v>
      </c>
      <c r="I6" s="2" t="s">
        <v>39</v>
      </c>
      <c r="J6" s="2" t="s">
        <v>39</v>
      </c>
      <c r="K6" s="2" t="s">
        <v>39</v>
      </c>
    </row>
    <row r="7" s="2" customFormat="1" spans="1:11">
      <c r="A7" s="2" t="s">
        <v>47</v>
      </c>
      <c r="B7" s="19">
        <v>0.7232</v>
      </c>
      <c r="C7" s="2" t="s">
        <v>39</v>
      </c>
      <c r="D7" s="2" t="s">
        <v>39</v>
      </c>
      <c r="E7" s="2" t="s">
        <v>39</v>
      </c>
      <c r="F7" s="2" t="s">
        <v>39</v>
      </c>
      <c r="G7" s="19">
        <v>1.5089</v>
      </c>
      <c r="H7" s="2">
        <v>0.6</v>
      </c>
      <c r="I7" s="2" t="s">
        <v>39</v>
      </c>
      <c r="J7" s="2" t="s">
        <v>39</v>
      </c>
      <c r="K7" s="2" t="s">
        <v>39</v>
      </c>
    </row>
    <row r="8" s="2" customFormat="1" spans="1:11">
      <c r="A8" s="2" t="s">
        <v>48</v>
      </c>
      <c r="B8" s="2" t="s">
        <v>62</v>
      </c>
      <c r="C8" s="2" t="s">
        <v>39</v>
      </c>
      <c r="D8" s="2" t="s">
        <v>39</v>
      </c>
      <c r="E8" s="2" t="s">
        <v>39</v>
      </c>
      <c r="F8" s="2" t="s">
        <v>39</v>
      </c>
      <c r="G8" s="2" t="s">
        <v>63</v>
      </c>
      <c r="H8" s="25">
        <v>0.5</v>
      </c>
      <c r="I8" s="2" t="s">
        <v>64</v>
      </c>
      <c r="J8" s="21">
        <f t="shared" ref="J8:J9" si="0">(4.5-H8)/4.5*100</f>
        <v>88.8888888888889</v>
      </c>
      <c r="K8" s="21">
        <f t="shared" ref="K8:K9" si="1">((3/4*5.5+2)-(3/4*H8+2))/(3/4*5.5+2)*100</f>
        <v>61.2244897959184</v>
      </c>
    </row>
    <row r="9" spans="1:12">
      <c r="A9" s="2" t="s">
        <v>52</v>
      </c>
      <c r="B9" s="2">
        <v>0.72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1.51</v>
      </c>
      <c r="H9" s="2">
        <v>0.75</v>
      </c>
      <c r="I9" s="2">
        <v>0.99</v>
      </c>
      <c r="J9" s="21">
        <f t="shared" si="0"/>
        <v>83.3333333333333</v>
      </c>
      <c r="K9" s="21">
        <f t="shared" si="1"/>
        <v>58.1632653061224</v>
      </c>
      <c r="L9" s="2" t="s">
        <v>40</v>
      </c>
    </row>
    <row r="10" spans="1:12">
      <c r="A10" s="2" t="s">
        <v>53</v>
      </c>
      <c r="B10" s="2">
        <v>0.72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1.51</v>
      </c>
      <c r="H10" s="2" t="s">
        <v>61</v>
      </c>
      <c r="I10" s="2" t="s">
        <v>39</v>
      </c>
      <c r="J10" s="2" t="s">
        <v>39</v>
      </c>
      <c r="K10" s="2" t="s">
        <v>39</v>
      </c>
      <c r="L10" s="2" t="s">
        <v>40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C17" sqref="C17"/>
    </sheetView>
  </sheetViews>
  <sheetFormatPr defaultColWidth="9" defaultRowHeight="13.5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1" customFormat="1" ht="46.5" customHeight="1" spans="1:12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5" t="s">
        <v>31</v>
      </c>
      <c r="K1" s="15" t="s">
        <v>36</v>
      </c>
      <c r="L1" s="15" t="s">
        <v>37</v>
      </c>
    </row>
    <row r="2" spans="1:12">
      <c r="A2" s="2" t="s">
        <v>54</v>
      </c>
      <c r="B2" s="2">
        <v>0.65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1.36</v>
      </c>
      <c r="H2" s="2">
        <v>2</v>
      </c>
      <c r="I2" s="21">
        <v>0.99</v>
      </c>
      <c r="J2" s="21">
        <f>2.5/4.5*100</f>
        <v>55.5555555555556</v>
      </c>
      <c r="K2" s="2">
        <f>(37+47)/2</f>
        <v>42</v>
      </c>
      <c r="L2" s="2" t="s">
        <v>40</v>
      </c>
    </row>
    <row r="3" spans="1:12">
      <c r="A3" s="2" t="s">
        <v>41</v>
      </c>
      <c r="B3" s="2">
        <v>0.65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1.37</v>
      </c>
      <c r="H3" s="2">
        <v>2</v>
      </c>
      <c r="I3" s="2">
        <v>1</v>
      </c>
      <c r="J3" s="2">
        <v>55.56</v>
      </c>
      <c r="K3" s="2">
        <v>42.86</v>
      </c>
      <c r="L3" s="2"/>
    </row>
    <row r="4" spans="1:12">
      <c r="A4" s="2" t="s">
        <v>42</v>
      </c>
      <c r="B4" s="2">
        <v>0.64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1.26</v>
      </c>
      <c r="H4" s="2">
        <v>2</v>
      </c>
      <c r="I4" s="2">
        <v>0.96</v>
      </c>
      <c r="J4" s="26">
        <f>(4.5-2)/4.5</f>
        <v>0.555555555555556</v>
      </c>
      <c r="K4" s="17">
        <v>0.4286</v>
      </c>
      <c r="L4" s="2" t="s">
        <v>43</v>
      </c>
    </row>
    <row r="5" spans="1:11">
      <c r="A5" s="2" t="s">
        <v>44</v>
      </c>
      <c r="B5" s="2">
        <v>0.65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1.37</v>
      </c>
      <c r="H5" s="2">
        <v>2</v>
      </c>
      <c r="I5" s="2">
        <v>1</v>
      </c>
      <c r="J5" s="17">
        <v>0.5556</v>
      </c>
      <c r="K5" s="17">
        <v>0.4286</v>
      </c>
    </row>
    <row r="6" spans="1:12">
      <c r="A6" s="2" t="s">
        <v>46</v>
      </c>
      <c r="B6" s="2">
        <v>0.65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1.36</v>
      </c>
      <c r="H6" s="2">
        <v>2</v>
      </c>
      <c r="I6" s="2">
        <v>0.99</v>
      </c>
      <c r="J6" s="17">
        <v>0.5556</v>
      </c>
      <c r="K6" s="17">
        <v>0.4286</v>
      </c>
      <c r="L6" s="2" t="s">
        <v>43</v>
      </c>
    </row>
    <row r="7" s="2" customFormat="1" spans="1:12">
      <c r="A7" s="2" t="s">
        <v>47</v>
      </c>
      <c r="B7" s="19">
        <v>0.6518</v>
      </c>
      <c r="C7" s="2" t="s">
        <v>39</v>
      </c>
      <c r="D7" s="2" t="s">
        <v>39</v>
      </c>
      <c r="E7" s="2" t="s">
        <v>39</v>
      </c>
      <c r="F7" s="2" t="s">
        <v>39</v>
      </c>
      <c r="G7" s="19">
        <v>1.3661</v>
      </c>
      <c r="H7" s="2">
        <v>2</v>
      </c>
      <c r="I7" s="2">
        <v>1</v>
      </c>
      <c r="J7" s="17">
        <f>(4.5-H7)/4.5</f>
        <v>0.555555555555556</v>
      </c>
      <c r="K7" s="17">
        <f>3/4*(5.5-2)/(3/4*5.5+2)</f>
        <v>0.428571428571429</v>
      </c>
      <c r="L7" s="2" t="s">
        <v>43</v>
      </c>
    </row>
    <row r="8" s="2" customFormat="1" spans="1:11">
      <c r="A8" s="2" t="s">
        <v>48</v>
      </c>
      <c r="B8" s="2" t="s">
        <v>65</v>
      </c>
      <c r="C8" s="2" t="s">
        <v>39</v>
      </c>
      <c r="D8" s="2" t="s">
        <v>39</v>
      </c>
      <c r="E8" s="2" t="s">
        <v>39</v>
      </c>
      <c r="F8" s="2" t="s">
        <v>39</v>
      </c>
      <c r="G8" s="2" t="s">
        <v>66</v>
      </c>
      <c r="H8" s="25">
        <v>2</v>
      </c>
      <c r="I8" s="2">
        <v>1</v>
      </c>
      <c r="J8" s="21">
        <f t="shared" ref="J8:J9" si="0">(4.5-H8)/4.5*100</f>
        <v>55.5555555555556</v>
      </c>
      <c r="K8" s="21">
        <f>((3/4*5.5+2)-(3/4*H8+2))/(3/4*5.5+2)*100</f>
        <v>42.8571428571429</v>
      </c>
    </row>
    <row r="9" spans="1:12">
      <c r="A9" s="2" t="s">
        <v>52</v>
      </c>
      <c r="B9" s="2">
        <v>0.65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1.37</v>
      </c>
      <c r="H9" s="2">
        <v>2</v>
      </c>
      <c r="I9" s="2">
        <v>0.99</v>
      </c>
      <c r="J9" s="21">
        <f t="shared" si="0"/>
        <v>55.5555555555556</v>
      </c>
      <c r="K9" s="21">
        <f>((3/4*5.5+2)-(3/4*H9+2))/(3/4*5.5+2)*100</f>
        <v>42.8571428571429</v>
      </c>
      <c r="L9" s="2" t="s">
        <v>40</v>
      </c>
    </row>
    <row r="10" spans="1:12">
      <c r="A10" s="2" t="s">
        <v>53</v>
      </c>
      <c r="B10" s="2">
        <v>0.65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1.37</v>
      </c>
      <c r="H10" s="2">
        <v>1</v>
      </c>
      <c r="I10" s="2">
        <v>0.8</v>
      </c>
      <c r="J10" s="17">
        <v>0.7778</v>
      </c>
      <c r="K10" s="17">
        <v>0.551</v>
      </c>
      <c r="L10" s="2" t="s">
        <v>40</v>
      </c>
    </row>
    <row r="11" s="22" customFormat="1" spans="1:12">
      <c r="A11" s="22" t="s">
        <v>60</v>
      </c>
      <c r="B11" s="22">
        <v>0.65</v>
      </c>
      <c r="C11" s="22" t="s">
        <v>39</v>
      </c>
      <c r="D11" s="22" t="s">
        <v>39</v>
      </c>
      <c r="E11" s="22" t="s">
        <v>39</v>
      </c>
      <c r="F11" s="22" t="s">
        <v>39</v>
      </c>
      <c r="G11" s="22">
        <v>1.44</v>
      </c>
      <c r="H11" s="22">
        <v>1</v>
      </c>
      <c r="I11" s="22">
        <v>0.93</v>
      </c>
      <c r="J11" s="24">
        <v>0.7778</v>
      </c>
      <c r="K11" s="24">
        <v>0.551</v>
      </c>
      <c r="L11" s="22" t="s">
        <v>40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B10" sqref="$A10:$XFD10"/>
    </sheetView>
  </sheetViews>
  <sheetFormatPr defaultColWidth="9" defaultRowHeight="13.5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1" customFormat="1" ht="46.5" customHeight="1" spans="1:12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5" t="s">
        <v>31</v>
      </c>
      <c r="K1" s="15" t="s">
        <v>36</v>
      </c>
      <c r="L1" s="15" t="s">
        <v>37</v>
      </c>
    </row>
    <row r="2" spans="1:12">
      <c r="A2" s="2" t="s">
        <v>38</v>
      </c>
      <c r="B2" s="2">
        <v>0.94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1.94</v>
      </c>
      <c r="H2" s="2" t="s">
        <v>61</v>
      </c>
      <c r="I2" s="2" t="s">
        <v>39</v>
      </c>
      <c r="J2" s="2" t="s">
        <v>39</v>
      </c>
      <c r="K2" s="2" t="s">
        <v>39</v>
      </c>
      <c r="L2" s="2" t="s">
        <v>40</v>
      </c>
    </row>
    <row r="3" spans="1:12">
      <c r="A3" s="2" t="s">
        <v>41</v>
      </c>
      <c r="B3" s="2">
        <v>0.94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1.94</v>
      </c>
      <c r="H3" s="2" t="s">
        <v>61</v>
      </c>
      <c r="I3" s="2" t="s">
        <v>39</v>
      </c>
      <c r="J3" s="2" t="s">
        <v>39</v>
      </c>
      <c r="K3" s="2" t="s">
        <v>39</v>
      </c>
      <c r="L3" s="2"/>
    </row>
    <row r="4" spans="1:12">
      <c r="A4" s="2" t="s">
        <v>42</v>
      </c>
      <c r="B4" s="2">
        <v>0.96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1.96</v>
      </c>
      <c r="H4" s="2" t="s">
        <v>61</v>
      </c>
      <c r="I4" s="2" t="s">
        <v>39</v>
      </c>
      <c r="J4" s="2" t="s">
        <v>39</v>
      </c>
      <c r="K4" s="2" t="s">
        <v>39</v>
      </c>
      <c r="L4" s="2" t="s">
        <v>40</v>
      </c>
    </row>
    <row r="5" spans="1:11">
      <c r="A5" s="2" t="s">
        <v>44</v>
      </c>
      <c r="B5" s="2">
        <v>0.94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1.94</v>
      </c>
      <c r="H5" s="2" t="s">
        <v>61</v>
      </c>
      <c r="I5" s="2" t="s">
        <v>39</v>
      </c>
      <c r="J5" s="2" t="s">
        <v>39</v>
      </c>
      <c r="K5" s="2" t="s">
        <v>39</v>
      </c>
    </row>
    <row r="6" spans="1:11">
      <c r="A6" s="2" t="s">
        <v>46</v>
      </c>
      <c r="B6" s="2">
        <v>0.94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1.94</v>
      </c>
      <c r="H6" s="2" t="s">
        <v>61</v>
      </c>
      <c r="I6" s="2" t="s">
        <v>39</v>
      </c>
      <c r="J6" s="2" t="s">
        <v>39</v>
      </c>
      <c r="K6" s="2" t="s">
        <v>39</v>
      </c>
    </row>
    <row r="7" s="2" customFormat="1" spans="1:11">
      <c r="A7" s="2" t="s">
        <v>47</v>
      </c>
      <c r="B7" s="19">
        <v>0.9375</v>
      </c>
      <c r="C7" s="2" t="s">
        <v>39</v>
      </c>
      <c r="D7" s="2" t="s">
        <v>39</v>
      </c>
      <c r="E7" s="2" t="s">
        <v>39</v>
      </c>
      <c r="F7" s="2" t="s">
        <v>39</v>
      </c>
      <c r="G7" s="19">
        <v>1.9375</v>
      </c>
      <c r="H7" s="2" t="s">
        <v>61</v>
      </c>
      <c r="I7" s="2" t="s">
        <v>39</v>
      </c>
      <c r="J7" s="2" t="s">
        <v>39</v>
      </c>
      <c r="K7" s="2" t="s">
        <v>39</v>
      </c>
    </row>
    <row r="8" s="2" customFormat="1" spans="1:11">
      <c r="A8" s="2" t="s">
        <v>48</v>
      </c>
      <c r="B8" s="2" t="s">
        <v>67</v>
      </c>
      <c r="C8" s="2" t="s">
        <v>39</v>
      </c>
      <c r="D8" s="2" t="s">
        <v>39</v>
      </c>
      <c r="E8" s="2" t="s">
        <v>39</v>
      </c>
      <c r="F8" s="2" t="s">
        <v>39</v>
      </c>
      <c r="G8" s="2" t="s">
        <v>68</v>
      </c>
      <c r="H8" s="25" t="s">
        <v>39</v>
      </c>
      <c r="I8" s="2" t="s">
        <v>39</v>
      </c>
      <c r="J8" s="21" t="s">
        <v>39</v>
      </c>
      <c r="K8" s="21" t="s">
        <v>39</v>
      </c>
    </row>
    <row r="9" spans="1:12">
      <c r="A9" s="2" t="s">
        <v>52</v>
      </c>
      <c r="B9" s="2">
        <v>0.94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1.94</v>
      </c>
      <c r="H9" s="25" t="s">
        <v>39</v>
      </c>
      <c r="I9" s="2" t="s">
        <v>39</v>
      </c>
      <c r="J9" s="21" t="s">
        <v>39</v>
      </c>
      <c r="K9" s="21" t="s">
        <v>39</v>
      </c>
      <c r="L9" s="2" t="s">
        <v>40</v>
      </c>
    </row>
    <row r="10" s="2" customFormat="1" spans="1:12">
      <c r="A10" s="2" t="s">
        <v>53</v>
      </c>
      <c r="B10" s="2">
        <v>0.94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1.94</v>
      </c>
      <c r="H10" s="2" t="s">
        <v>61</v>
      </c>
      <c r="I10" s="2" t="s">
        <v>39</v>
      </c>
      <c r="J10" s="2" t="s">
        <v>39</v>
      </c>
      <c r="K10" s="2" t="s">
        <v>39</v>
      </c>
      <c r="L10" s="2" t="s">
        <v>40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A11" sqref="$A11:$XFD11"/>
    </sheetView>
  </sheetViews>
  <sheetFormatPr defaultColWidth="9" defaultRowHeight="13.5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1" customFormat="1" ht="46.5" customHeight="1" spans="1:12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5" t="s">
        <v>31</v>
      </c>
      <c r="K1" s="15" t="s">
        <v>36</v>
      </c>
      <c r="L1" s="15" t="s">
        <v>37</v>
      </c>
    </row>
    <row r="2" spans="1:12">
      <c r="A2" s="2" t="s">
        <v>38</v>
      </c>
      <c r="B2" s="2">
        <v>0.86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1.86</v>
      </c>
      <c r="H2" s="2" t="s">
        <v>61</v>
      </c>
      <c r="I2" s="2" t="s">
        <v>39</v>
      </c>
      <c r="J2" s="2" t="s">
        <v>39</v>
      </c>
      <c r="K2" s="2" t="s">
        <v>39</v>
      </c>
      <c r="L2" s="2" t="s">
        <v>40</v>
      </c>
    </row>
    <row r="3" spans="1:12">
      <c r="A3" s="2" t="s">
        <v>41</v>
      </c>
      <c r="B3" s="2">
        <v>0.87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1.87</v>
      </c>
      <c r="H3" s="2" t="s">
        <v>61</v>
      </c>
      <c r="I3" s="2" t="s">
        <v>39</v>
      </c>
      <c r="J3" s="2" t="s">
        <v>39</v>
      </c>
      <c r="K3" s="2" t="s">
        <v>39</v>
      </c>
      <c r="L3" s="2"/>
    </row>
    <row r="4" spans="1:12">
      <c r="A4" s="2" t="s">
        <v>42</v>
      </c>
      <c r="B4" s="2">
        <v>0.89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1.89</v>
      </c>
      <c r="H4" s="2" t="s">
        <v>61</v>
      </c>
      <c r="I4" s="2" t="s">
        <v>39</v>
      </c>
      <c r="J4" s="2" t="s">
        <v>39</v>
      </c>
      <c r="K4" s="2" t="s">
        <v>39</v>
      </c>
      <c r="L4" s="2" t="s">
        <v>40</v>
      </c>
    </row>
    <row r="5" spans="1:11">
      <c r="A5" s="2" t="s">
        <v>44</v>
      </c>
      <c r="B5" s="2">
        <v>0.87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1.87</v>
      </c>
      <c r="H5" s="2" t="s">
        <v>61</v>
      </c>
      <c r="I5" s="2" t="s">
        <v>39</v>
      </c>
      <c r="J5" s="2" t="s">
        <v>39</v>
      </c>
      <c r="K5" s="2" t="s">
        <v>39</v>
      </c>
    </row>
    <row r="6" spans="1:11">
      <c r="A6" s="2" t="s">
        <v>46</v>
      </c>
      <c r="B6" s="2">
        <v>0.86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1.86</v>
      </c>
      <c r="H6" s="2" t="s">
        <v>61</v>
      </c>
      <c r="I6" s="2" t="s">
        <v>39</v>
      </c>
      <c r="J6" s="2" t="s">
        <v>39</v>
      </c>
      <c r="K6" s="2" t="s">
        <v>39</v>
      </c>
    </row>
    <row r="7" s="2" customFormat="1" spans="1:11">
      <c r="A7" s="2" t="s">
        <v>47</v>
      </c>
      <c r="B7" s="19">
        <v>0.8661</v>
      </c>
      <c r="C7" s="2" t="s">
        <v>39</v>
      </c>
      <c r="D7" s="2" t="s">
        <v>39</v>
      </c>
      <c r="E7" s="2" t="s">
        <v>39</v>
      </c>
      <c r="F7" s="2" t="s">
        <v>39</v>
      </c>
      <c r="G7" s="19">
        <v>1.8661</v>
      </c>
      <c r="H7" s="2" t="s">
        <v>61</v>
      </c>
      <c r="I7" s="2" t="s">
        <v>39</v>
      </c>
      <c r="J7" s="2" t="s">
        <v>39</v>
      </c>
      <c r="K7" s="2" t="s">
        <v>39</v>
      </c>
    </row>
    <row r="8" s="2" customFormat="1" spans="1:11">
      <c r="A8" s="2" t="s">
        <v>48</v>
      </c>
      <c r="B8" s="2" t="s">
        <v>69</v>
      </c>
      <c r="C8" s="2" t="s">
        <v>39</v>
      </c>
      <c r="D8" s="2" t="s">
        <v>39</v>
      </c>
      <c r="E8" s="2" t="s">
        <v>39</v>
      </c>
      <c r="F8" s="2" t="s">
        <v>39</v>
      </c>
      <c r="G8" s="2" t="s">
        <v>70</v>
      </c>
      <c r="H8" s="25" t="s">
        <v>39</v>
      </c>
      <c r="I8" s="2" t="s">
        <v>39</v>
      </c>
      <c r="J8" s="21" t="s">
        <v>39</v>
      </c>
      <c r="K8" s="21" t="s">
        <v>39</v>
      </c>
    </row>
    <row r="9" spans="1:12">
      <c r="A9" s="2" t="s">
        <v>52</v>
      </c>
      <c r="B9" s="2">
        <v>0.87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1.87</v>
      </c>
      <c r="H9" s="25" t="s">
        <v>39</v>
      </c>
      <c r="I9" s="2" t="s">
        <v>39</v>
      </c>
      <c r="J9" s="21" t="s">
        <v>39</v>
      </c>
      <c r="K9" s="21" t="s">
        <v>39</v>
      </c>
      <c r="L9" s="2" t="s">
        <v>40</v>
      </c>
    </row>
    <row r="10" s="2" customFormat="1" spans="1:12">
      <c r="A10" s="2" t="s">
        <v>53</v>
      </c>
      <c r="B10" s="2">
        <v>0.87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1.87</v>
      </c>
      <c r="H10" s="2" t="s">
        <v>61</v>
      </c>
      <c r="I10" s="2" t="s">
        <v>39</v>
      </c>
      <c r="J10" s="2" t="s">
        <v>39</v>
      </c>
      <c r="K10" s="2" t="s">
        <v>39</v>
      </c>
      <c r="L10" s="2" t="s">
        <v>40</v>
      </c>
    </row>
    <row r="11" s="22" customFormat="1" spans="1:12">
      <c r="A11" s="22" t="s">
        <v>60</v>
      </c>
      <c r="B11" s="22">
        <v>0.87</v>
      </c>
      <c r="C11" s="22" t="s">
        <v>39</v>
      </c>
      <c r="D11" s="22" t="s">
        <v>39</v>
      </c>
      <c r="E11" s="22" t="s">
        <v>39</v>
      </c>
      <c r="F11" s="22" t="s">
        <v>39</v>
      </c>
      <c r="G11" s="22">
        <v>1.9</v>
      </c>
      <c r="H11" s="22" t="s">
        <v>61</v>
      </c>
      <c r="I11" s="22" t="s">
        <v>39</v>
      </c>
      <c r="J11" s="22" t="s">
        <v>39</v>
      </c>
      <c r="K11" s="22" t="s">
        <v>39</v>
      </c>
      <c r="L11" s="22" t="s">
        <v>40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zoomScale="110" zoomScaleNormal="110" workbookViewId="0">
      <selection activeCell="H26" sqref="H26"/>
    </sheetView>
  </sheetViews>
  <sheetFormatPr defaultColWidth="9" defaultRowHeight="13.5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1" customFormat="1" ht="46.5" customHeight="1" spans="1:12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5" t="s">
        <v>31</v>
      </c>
      <c r="K1" s="15" t="s">
        <v>36</v>
      </c>
      <c r="L1" s="15" t="s">
        <v>37</v>
      </c>
    </row>
    <row r="2" spans="1:12">
      <c r="A2" s="2" t="s">
        <v>54</v>
      </c>
      <c r="B2" s="2">
        <v>0.45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0.95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40</v>
      </c>
    </row>
    <row r="3" spans="1:12">
      <c r="A3" s="2" t="s">
        <v>41</v>
      </c>
      <c r="B3" s="2">
        <v>0.46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0.96</v>
      </c>
      <c r="H3" s="2" t="s">
        <v>39</v>
      </c>
      <c r="I3" s="2" t="s">
        <v>39</v>
      </c>
      <c r="J3" s="2" t="s">
        <v>39</v>
      </c>
      <c r="K3" s="2" t="s">
        <v>39</v>
      </c>
      <c r="L3" s="2" t="s">
        <v>40</v>
      </c>
    </row>
    <row r="4" spans="1:12">
      <c r="A4" s="2" t="s">
        <v>42</v>
      </c>
      <c r="B4" s="2">
        <v>0.45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0.95</v>
      </c>
      <c r="H4" s="2" t="s">
        <v>39</v>
      </c>
      <c r="I4" s="2" t="s">
        <v>39</v>
      </c>
      <c r="J4" s="2" t="s">
        <v>39</v>
      </c>
      <c r="K4" s="2" t="s">
        <v>39</v>
      </c>
      <c r="L4" s="2" t="s">
        <v>40</v>
      </c>
    </row>
    <row r="5" spans="1:11">
      <c r="A5" s="2" t="s">
        <v>44</v>
      </c>
      <c r="B5" s="2">
        <v>0.46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0.96</v>
      </c>
      <c r="H5" s="2" t="s">
        <v>39</v>
      </c>
      <c r="I5" s="2" t="s">
        <v>39</v>
      </c>
      <c r="J5" s="2" t="s">
        <v>39</v>
      </c>
      <c r="K5" s="2" t="s">
        <v>39</v>
      </c>
    </row>
    <row r="6" spans="1:11">
      <c r="A6" s="2" t="s">
        <v>46</v>
      </c>
      <c r="B6" s="2">
        <v>0.46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0.96</v>
      </c>
      <c r="H6" s="2" t="s">
        <v>39</v>
      </c>
      <c r="I6" s="2" t="s">
        <v>39</v>
      </c>
      <c r="J6" s="2" t="s">
        <v>39</v>
      </c>
      <c r="K6" s="2" t="s">
        <v>39</v>
      </c>
    </row>
    <row r="7" s="2" customFormat="1" spans="1:11">
      <c r="A7" s="2" t="s">
        <v>47</v>
      </c>
      <c r="B7" s="19">
        <v>0.4554</v>
      </c>
      <c r="C7" s="2" t="s">
        <v>39</v>
      </c>
      <c r="D7" s="2" t="s">
        <v>39</v>
      </c>
      <c r="E7" s="2" t="s">
        <v>39</v>
      </c>
      <c r="F7" s="2" t="s">
        <v>39</v>
      </c>
      <c r="G7" s="19">
        <v>0.9554</v>
      </c>
      <c r="H7" s="2" t="s">
        <v>39</v>
      </c>
      <c r="I7" s="2" t="s">
        <v>39</v>
      </c>
      <c r="J7" s="2" t="s">
        <v>39</v>
      </c>
      <c r="K7" s="2" t="s">
        <v>39</v>
      </c>
    </row>
    <row r="8" s="2" customFormat="1" spans="1:11">
      <c r="A8" s="2" t="s">
        <v>48</v>
      </c>
      <c r="B8" s="2" t="s">
        <v>71</v>
      </c>
      <c r="C8" s="2" t="s">
        <v>39</v>
      </c>
      <c r="D8" s="2" t="s">
        <v>39</v>
      </c>
      <c r="E8" s="2" t="s">
        <v>39</v>
      </c>
      <c r="F8" s="2" t="s">
        <v>39</v>
      </c>
      <c r="G8" s="2" t="s">
        <v>72</v>
      </c>
      <c r="H8" s="25" t="s">
        <v>39</v>
      </c>
      <c r="I8" s="2" t="s">
        <v>39</v>
      </c>
      <c r="J8" s="21" t="s">
        <v>39</v>
      </c>
      <c r="K8" s="21" t="s">
        <v>39</v>
      </c>
    </row>
    <row r="9" spans="1:12">
      <c r="A9" s="2" t="s">
        <v>52</v>
      </c>
      <c r="B9" s="2">
        <v>0.46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0.97</v>
      </c>
      <c r="H9" s="25" t="s">
        <v>39</v>
      </c>
      <c r="I9" s="2" t="s">
        <v>39</v>
      </c>
      <c r="J9" s="21" t="s">
        <v>39</v>
      </c>
      <c r="K9" s="21" t="s">
        <v>39</v>
      </c>
      <c r="L9" s="2" t="s">
        <v>40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A11" sqref="$A11:$XFD11"/>
    </sheetView>
  </sheetViews>
  <sheetFormatPr defaultColWidth="9" defaultRowHeight="13.5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1" customFormat="1" ht="46.5" customHeight="1" spans="1:12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5" t="s">
        <v>31</v>
      </c>
      <c r="K1" s="15" t="s">
        <v>36</v>
      </c>
      <c r="L1" s="15" t="s">
        <v>37</v>
      </c>
    </row>
    <row r="2" spans="1:12">
      <c r="A2" s="2" t="s">
        <v>38</v>
      </c>
      <c r="B2" s="2">
        <v>0.42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0.92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40</v>
      </c>
    </row>
    <row r="3" spans="1:12">
      <c r="A3" s="2" t="s">
        <v>41</v>
      </c>
      <c r="B3" s="2">
        <v>0.42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0.92</v>
      </c>
      <c r="H3" s="2" t="s">
        <v>39</v>
      </c>
      <c r="I3" s="2" t="s">
        <v>39</v>
      </c>
      <c r="J3" s="2" t="s">
        <v>39</v>
      </c>
      <c r="K3" s="2" t="s">
        <v>39</v>
      </c>
      <c r="L3" s="2" t="s">
        <v>40</v>
      </c>
    </row>
    <row r="4" spans="1:12">
      <c r="A4" s="2" t="s">
        <v>42</v>
      </c>
      <c r="B4" s="2">
        <v>0.41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0.91</v>
      </c>
      <c r="H4" s="2" t="s">
        <v>39</v>
      </c>
      <c r="I4" s="2" t="s">
        <v>39</v>
      </c>
      <c r="J4" s="2" t="s">
        <v>39</v>
      </c>
      <c r="K4" s="2" t="s">
        <v>39</v>
      </c>
      <c r="L4" s="2" t="s">
        <v>40</v>
      </c>
    </row>
    <row r="5" spans="1:11">
      <c r="A5" s="2" t="s">
        <v>44</v>
      </c>
      <c r="B5" s="2">
        <v>0.42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0.92</v>
      </c>
      <c r="H5" s="2" t="s">
        <v>39</v>
      </c>
      <c r="I5" s="2" t="s">
        <v>39</v>
      </c>
      <c r="J5" s="2" t="s">
        <v>39</v>
      </c>
      <c r="K5" s="2" t="s">
        <v>39</v>
      </c>
    </row>
    <row r="6" spans="1:11">
      <c r="A6" s="2" t="s">
        <v>46</v>
      </c>
      <c r="B6" s="2">
        <v>0.42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0.92</v>
      </c>
      <c r="H6" s="2" t="s">
        <v>39</v>
      </c>
      <c r="I6" s="2" t="s">
        <v>39</v>
      </c>
      <c r="J6" s="2" t="s">
        <v>39</v>
      </c>
      <c r="K6" s="2" t="s">
        <v>39</v>
      </c>
    </row>
    <row r="7" s="2" customFormat="1" spans="1:11">
      <c r="A7" s="2" t="s">
        <v>47</v>
      </c>
      <c r="B7" s="30">
        <v>0.4196</v>
      </c>
      <c r="C7" s="2" t="s">
        <v>39</v>
      </c>
      <c r="D7" s="2" t="s">
        <v>39</v>
      </c>
      <c r="E7" s="2" t="s">
        <v>39</v>
      </c>
      <c r="F7" s="2" t="s">
        <v>39</v>
      </c>
      <c r="G7" s="19">
        <v>0.9196</v>
      </c>
      <c r="H7" s="2" t="s">
        <v>39</v>
      </c>
      <c r="I7" s="2" t="s">
        <v>39</v>
      </c>
      <c r="J7" s="2" t="s">
        <v>39</v>
      </c>
      <c r="K7" s="2" t="s">
        <v>39</v>
      </c>
    </row>
    <row r="8" s="2" customFormat="1" spans="1:11">
      <c r="A8" s="2" t="s">
        <v>48</v>
      </c>
      <c r="B8" s="2" t="s">
        <v>73</v>
      </c>
      <c r="C8" s="2" t="s">
        <v>39</v>
      </c>
      <c r="D8" s="2" t="s">
        <v>39</v>
      </c>
      <c r="E8" s="2" t="s">
        <v>39</v>
      </c>
      <c r="F8" s="2" t="s">
        <v>39</v>
      </c>
      <c r="G8" s="2" t="s">
        <v>74</v>
      </c>
      <c r="H8" s="25" t="s">
        <v>39</v>
      </c>
      <c r="I8" s="2" t="s">
        <v>39</v>
      </c>
      <c r="J8" s="21" t="s">
        <v>39</v>
      </c>
      <c r="K8" s="21" t="s">
        <v>39</v>
      </c>
    </row>
    <row r="9" spans="1:12">
      <c r="A9" s="2" t="s">
        <v>52</v>
      </c>
      <c r="B9" s="2">
        <v>0.42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0.94</v>
      </c>
      <c r="H9" s="25" t="s">
        <v>39</v>
      </c>
      <c r="I9" s="2" t="s">
        <v>39</v>
      </c>
      <c r="J9" s="21" t="s">
        <v>39</v>
      </c>
      <c r="K9" s="21" t="s">
        <v>39</v>
      </c>
      <c r="L9" s="2" t="s">
        <v>40</v>
      </c>
    </row>
    <row r="10" s="2" customFormat="1" spans="1:12">
      <c r="A10" s="2" t="s">
        <v>59</v>
      </c>
      <c r="B10" s="2">
        <v>0.42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0.92</v>
      </c>
      <c r="H10" s="2" t="s">
        <v>39</v>
      </c>
      <c r="I10" s="2" t="s">
        <v>39</v>
      </c>
      <c r="J10" s="2" t="s">
        <v>39</v>
      </c>
      <c r="K10" s="2" t="s">
        <v>39</v>
      </c>
      <c r="L10" s="2" t="s">
        <v>40</v>
      </c>
    </row>
    <row r="11" s="22" customFormat="1" spans="1:12">
      <c r="A11" s="22" t="s">
        <v>60</v>
      </c>
      <c r="B11" s="22">
        <v>0.42</v>
      </c>
      <c r="C11" s="22" t="s">
        <v>39</v>
      </c>
      <c r="D11" s="22" t="s">
        <v>39</v>
      </c>
      <c r="E11" s="22" t="s">
        <v>39</v>
      </c>
      <c r="F11" s="22" t="s">
        <v>39</v>
      </c>
      <c r="G11" s="22">
        <v>0.94</v>
      </c>
      <c r="H11" s="22" t="s">
        <v>39</v>
      </c>
      <c r="I11" s="22" t="s">
        <v>39</v>
      </c>
      <c r="J11" s="22" t="s">
        <v>39</v>
      </c>
      <c r="K11" s="22" t="s">
        <v>39</v>
      </c>
      <c r="L11" s="22" t="s">
        <v>40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J16" sqref="J16"/>
    </sheetView>
  </sheetViews>
  <sheetFormatPr defaultColWidth="9" defaultRowHeight="13.5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1" customFormat="1" ht="46.5" customHeight="1" spans="1:12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5" t="s">
        <v>31</v>
      </c>
      <c r="K1" s="15" t="s">
        <v>36</v>
      </c>
      <c r="L1" s="15" t="s">
        <v>37</v>
      </c>
    </row>
    <row r="2" spans="1:12">
      <c r="A2" s="2" t="s">
        <v>38</v>
      </c>
      <c r="B2" s="2">
        <v>0.53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1.1</v>
      </c>
      <c r="H2" s="2">
        <v>8</v>
      </c>
      <c r="I2" s="27">
        <v>0.97</v>
      </c>
      <c r="J2" s="27">
        <f>1/9*100</f>
        <v>11.1111111111111</v>
      </c>
      <c r="K2" s="2">
        <v>18</v>
      </c>
      <c r="L2" s="2" t="s">
        <v>40</v>
      </c>
    </row>
    <row r="3" spans="1:12">
      <c r="A3" s="2" t="s">
        <v>41</v>
      </c>
      <c r="B3" s="2">
        <v>0.53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1.1</v>
      </c>
      <c r="H3" s="2">
        <v>8.6</v>
      </c>
      <c r="I3" s="2">
        <v>1</v>
      </c>
      <c r="J3" s="2">
        <v>4.44</v>
      </c>
      <c r="K3" s="2">
        <v>14.69</v>
      </c>
      <c r="L3" s="2"/>
    </row>
    <row r="4" spans="1:12">
      <c r="A4" s="2" t="s">
        <v>42</v>
      </c>
      <c r="B4" s="2">
        <v>0.52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1.09</v>
      </c>
      <c r="H4" s="2">
        <v>9</v>
      </c>
      <c r="I4" s="2">
        <v>1</v>
      </c>
      <c r="J4" s="29">
        <v>0</v>
      </c>
      <c r="K4" s="17">
        <v>0.1224</v>
      </c>
      <c r="L4" s="2" t="s">
        <v>40</v>
      </c>
    </row>
    <row r="5" spans="1:11">
      <c r="A5" s="2" t="s">
        <v>44</v>
      </c>
      <c r="B5" s="2">
        <v>0.53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1.1</v>
      </c>
      <c r="H5" s="2">
        <v>8.5</v>
      </c>
      <c r="I5" s="2">
        <v>1</v>
      </c>
      <c r="J5" s="17">
        <v>0.0556</v>
      </c>
      <c r="K5" s="17">
        <v>0.1531</v>
      </c>
    </row>
    <row r="6" spans="1:12">
      <c r="A6" s="2" t="s">
        <v>46</v>
      </c>
      <c r="B6" s="2">
        <v>0.53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1.1</v>
      </c>
      <c r="H6" s="2">
        <v>8</v>
      </c>
      <c r="I6" s="2">
        <v>0.98</v>
      </c>
      <c r="J6" s="17">
        <v>0.1111</v>
      </c>
      <c r="K6" s="17">
        <v>0.1837</v>
      </c>
      <c r="L6" s="2" t="s">
        <v>43</v>
      </c>
    </row>
    <row r="7" s="2" customFormat="1" spans="1:12">
      <c r="A7" s="2" t="s">
        <v>47</v>
      </c>
      <c r="B7" s="19">
        <v>0.5268</v>
      </c>
      <c r="C7" s="2" t="s">
        <v>39</v>
      </c>
      <c r="D7" s="2" t="s">
        <v>39</v>
      </c>
      <c r="E7" s="2" t="s">
        <v>39</v>
      </c>
      <c r="F7" s="2" t="s">
        <v>39</v>
      </c>
      <c r="G7" s="19">
        <v>1.0982</v>
      </c>
      <c r="H7" s="2">
        <v>8.5</v>
      </c>
      <c r="I7" s="2">
        <v>0.99</v>
      </c>
      <c r="J7" s="17">
        <v>0.0556</v>
      </c>
      <c r="K7" s="17">
        <v>0.1531</v>
      </c>
      <c r="L7" s="2" t="s">
        <v>43</v>
      </c>
    </row>
    <row r="8" s="2" customFormat="1" spans="1:11">
      <c r="A8" s="2" t="s">
        <v>48</v>
      </c>
      <c r="B8" s="2" t="s">
        <v>75</v>
      </c>
      <c r="C8" s="2" t="s">
        <v>39</v>
      </c>
      <c r="D8" s="2" t="s">
        <v>39</v>
      </c>
      <c r="E8" s="2" t="s">
        <v>39</v>
      </c>
      <c r="F8" s="2" t="s">
        <v>39</v>
      </c>
      <c r="G8" s="2" t="s">
        <v>76</v>
      </c>
      <c r="H8" s="25">
        <v>8.5</v>
      </c>
      <c r="I8" s="2">
        <v>1</v>
      </c>
      <c r="J8" s="21">
        <f>(9-H8)/9*100</f>
        <v>5.55555555555556</v>
      </c>
      <c r="K8" s="21">
        <f>((3/4*11+4)-(3/4*H8+4))/(3/4*11+4)*100</f>
        <v>15.3061224489796</v>
      </c>
    </row>
    <row r="9" spans="1:12">
      <c r="A9" s="2" t="s">
        <v>52</v>
      </c>
      <c r="B9" s="2">
        <v>0.53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1.1</v>
      </c>
      <c r="H9" s="2">
        <v>8</v>
      </c>
      <c r="I9" s="2">
        <v>0.98</v>
      </c>
      <c r="J9" s="21">
        <f>(9-H9)/9*100</f>
        <v>11.1111111111111</v>
      </c>
      <c r="K9" s="21">
        <f>((3/4*11+4)-(3/4*H9+4))/(3/4*11+4)*100</f>
        <v>18.3673469387755</v>
      </c>
      <c r="L9" s="2" t="s">
        <v>40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10" zoomScaleNormal="110" workbookViewId="0">
      <selection activeCell="G25" sqref="G25"/>
    </sheetView>
  </sheetViews>
  <sheetFormatPr defaultColWidth="9" defaultRowHeight="13.5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1" customFormat="1" ht="46.5" customHeight="1" spans="1:12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5" t="s">
        <v>31</v>
      </c>
      <c r="K1" s="15" t="s">
        <v>36</v>
      </c>
      <c r="L1" s="15" t="s">
        <v>37</v>
      </c>
    </row>
    <row r="2" spans="1:12">
      <c r="A2" s="2" t="s">
        <v>54</v>
      </c>
      <c r="B2" s="2">
        <v>0.49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1.03</v>
      </c>
      <c r="H2" s="2">
        <v>8.5</v>
      </c>
      <c r="I2" s="27">
        <v>0.94</v>
      </c>
      <c r="J2" s="27">
        <f>0.5/9*100</f>
        <v>5.55555555555556</v>
      </c>
      <c r="K2" s="2">
        <f>15</f>
        <v>15</v>
      </c>
      <c r="L2" s="2" t="s">
        <v>40</v>
      </c>
    </row>
    <row r="3" spans="1:12">
      <c r="A3" s="2" t="s">
        <v>41</v>
      </c>
      <c r="B3" s="2">
        <v>0.49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1.03</v>
      </c>
      <c r="H3" s="2">
        <v>9</v>
      </c>
      <c r="I3" s="2">
        <v>0.97</v>
      </c>
      <c r="J3" s="2">
        <v>0</v>
      </c>
      <c r="K3" s="2">
        <v>12.24</v>
      </c>
      <c r="L3" s="2"/>
    </row>
    <row r="4" spans="1:12">
      <c r="A4" s="2" t="s">
        <v>42</v>
      </c>
      <c r="B4" s="2">
        <v>0.48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1.02</v>
      </c>
      <c r="H4" s="2">
        <v>9</v>
      </c>
      <c r="I4" s="2">
        <v>0.96</v>
      </c>
      <c r="J4" s="29">
        <v>0</v>
      </c>
      <c r="K4" s="17">
        <v>0.1224</v>
      </c>
      <c r="L4" s="2" t="s">
        <v>40</v>
      </c>
    </row>
    <row r="5" spans="1:11">
      <c r="A5" s="2" t="s">
        <v>44</v>
      </c>
      <c r="B5" s="2">
        <v>0.49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1.03</v>
      </c>
      <c r="H5" s="2">
        <v>9</v>
      </c>
      <c r="I5" s="2">
        <v>0.97</v>
      </c>
      <c r="J5" s="17">
        <v>0</v>
      </c>
      <c r="K5" s="17">
        <v>0.1224</v>
      </c>
    </row>
    <row r="6" ht="14.25" spans="1:12">
      <c r="A6" s="2" t="s">
        <v>46</v>
      </c>
      <c r="B6" s="2">
        <v>0.49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1.03</v>
      </c>
      <c r="H6" s="2">
        <v>8</v>
      </c>
      <c r="I6" s="2">
        <v>0.94</v>
      </c>
      <c r="J6" s="17">
        <v>0.1111</v>
      </c>
      <c r="K6" s="17">
        <v>0.1837</v>
      </c>
      <c r="L6" s="2" t="s">
        <v>43</v>
      </c>
    </row>
    <row r="7" s="2" customFormat="1" ht="14.25" spans="1:12">
      <c r="A7" s="2" t="s">
        <v>47</v>
      </c>
      <c r="B7" s="19">
        <v>0.4911</v>
      </c>
      <c r="C7" s="2" t="s">
        <v>39</v>
      </c>
      <c r="D7" s="2" t="s">
        <v>39</v>
      </c>
      <c r="E7" s="2" t="s">
        <v>39</v>
      </c>
      <c r="F7" s="2" t="s">
        <v>39</v>
      </c>
      <c r="G7" s="28">
        <v>1.0268</v>
      </c>
      <c r="H7" s="2">
        <v>9</v>
      </c>
      <c r="I7" s="2">
        <v>0.97</v>
      </c>
      <c r="J7" s="2">
        <v>0</v>
      </c>
      <c r="K7" s="17">
        <v>0.1224</v>
      </c>
      <c r="L7" s="2" t="s">
        <v>43</v>
      </c>
    </row>
    <row r="8" s="2" customFormat="1" spans="1:11">
      <c r="A8" s="2" t="s">
        <v>48</v>
      </c>
      <c r="B8" s="2" t="s">
        <v>77</v>
      </c>
      <c r="C8" s="2" t="s">
        <v>39</v>
      </c>
      <c r="D8" s="2" t="s">
        <v>39</v>
      </c>
      <c r="E8" s="2" t="s">
        <v>39</v>
      </c>
      <c r="F8" s="2" t="s">
        <v>39</v>
      </c>
      <c r="G8" s="2" t="s">
        <v>78</v>
      </c>
      <c r="H8" s="25">
        <v>9</v>
      </c>
      <c r="I8" s="2" t="s">
        <v>79</v>
      </c>
      <c r="J8" s="21">
        <f t="shared" ref="J8:J9" si="0">(9-H8)/9*100</f>
        <v>0</v>
      </c>
      <c r="K8" s="21">
        <f t="shared" ref="K8:K9" si="1">((3/4*11+4)-(3/4*H8+4))/(3/4*11+4)*100</f>
        <v>12.2448979591837</v>
      </c>
    </row>
    <row r="9" spans="1:12">
      <c r="A9" s="2" t="s">
        <v>52</v>
      </c>
      <c r="B9" s="2">
        <v>0.49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1.04</v>
      </c>
      <c r="H9" s="2">
        <v>9</v>
      </c>
      <c r="I9" s="2">
        <v>0.99</v>
      </c>
      <c r="J9" s="21">
        <f t="shared" si="0"/>
        <v>0</v>
      </c>
      <c r="K9" s="21">
        <f t="shared" si="1"/>
        <v>12.2448979591837</v>
      </c>
      <c r="L9" s="2" t="s">
        <v>40</v>
      </c>
    </row>
    <row r="10" s="22" customFormat="1" spans="1:12">
      <c r="A10" s="22" t="s">
        <v>60</v>
      </c>
      <c r="B10" s="22">
        <v>0.49</v>
      </c>
      <c r="C10" s="22" t="s">
        <v>39</v>
      </c>
      <c r="D10" s="22" t="s">
        <v>39</v>
      </c>
      <c r="E10" s="22" t="s">
        <v>39</v>
      </c>
      <c r="F10" s="22" t="s">
        <v>39</v>
      </c>
      <c r="G10" s="22">
        <v>1.08</v>
      </c>
      <c r="H10" s="22">
        <v>8.5</v>
      </c>
      <c r="I10" s="22">
        <v>1</v>
      </c>
      <c r="J10" s="24">
        <v>0.0556</v>
      </c>
      <c r="K10" s="24">
        <v>0.153</v>
      </c>
      <c r="L10" s="22" t="s">
        <v>43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zoomScale="110" zoomScaleNormal="110" workbookViewId="0">
      <selection activeCell="G13" sqref="G13"/>
    </sheetView>
  </sheetViews>
  <sheetFormatPr defaultColWidth="9" defaultRowHeight="13.5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1" customFormat="1" ht="46.5" customHeight="1" spans="1:12">
      <c r="A1" s="3" t="s">
        <v>2</v>
      </c>
      <c r="B1" s="3" t="s">
        <v>80</v>
      </c>
      <c r="C1" s="3" t="s">
        <v>81</v>
      </c>
      <c r="D1" s="3" t="s">
        <v>82</v>
      </c>
      <c r="E1" s="3" t="s">
        <v>31</v>
      </c>
      <c r="F1" s="3" t="s">
        <v>32</v>
      </c>
      <c r="G1" s="3" t="s">
        <v>83</v>
      </c>
      <c r="H1" s="3" t="s">
        <v>84</v>
      </c>
      <c r="I1" s="3" t="s">
        <v>85</v>
      </c>
      <c r="J1" s="15" t="s">
        <v>31</v>
      </c>
      <c r="K1" s="15" t="s">
        <v>36</v>
      </c>
      <c r="L1" s="15" t="s">
        <v>37</v>
      </c>
    </row>
    <row r="2" spans="1:12">
      <c r="A2" s="2" t="s">
        <v>54</v>
      </c>
      <c r="B2" s="2">
        <v>0.63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1.2</v>
      </c>
      <c r="H2" s="2">
        <v>4.5</v>
      </c>
      <c r="I2" s="27">
        <v>0.99</v>
      </c>
      <c r="J2" s="2">
        <v>50</v>
      </c>
      <c r="K2" s="2">
        <f>(34+43)/2</f>
        <v>38.5</v>
      </c>
      <c r="L2" s="2" t="s">
        <v>40</v>
      </c>
    </row>
    <row r="3" spans="1:12">
      <c r="A3" s="2" t="s">
        <v>41</v>
      </c>
      <c r="B3" s="2">
        <v>0.63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1.21</v>
      </c>
      <c r="H3" s="2">
        <v>4.6</v>
      </c>
      <c r="I3" s="2">
        <v>1</v>
      </c>
      <c r="J3" s="2">
        <v>48.89</v>
      </c>
      <c r="K3" s="2">
        <v>39.18</v>
      </c>
      <c r="L3" s="2"/>
    </row>
    <row r="4" spans="1:12">
      <c r="A4" s="2" t="s">
        <v>42</v>
      </c>
      <c r="B4" s="2">
        <v>0.64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1.39</v>
      </c>
      <c r="H4" s="2">
        <v>4</v>
      </c>
      <c r="I4" s="2">
        <v>0.98</v>
      </c>
      <c r="J4" s="26">
        <f>(9-4)/9</f>
        <v>0.555555555555556</v>
      </c>
      <c r="K4" s="17">
        <v>0.4286</v>
      </c>
      <c r="L4" s="2" t="s">
        <v>43</v>
      </c>
    </row>
    <row r="5" spans="1:11">
      <c r="A5" s="2" t="s">
        <v>44</v>
      </c>
      <c r="B5" s="2">
        <v>0.63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1.21</v>
      </c>
      <c r="H5" s="2">
        <v>4.5</v>
      </c>
      <c r="I5" s="2">
        <v>1</v>
      </c>
      <c r="J5" s="17">
        <v>0.5</v>
      </c>
      <c r="K5" s="17">
        <v>0.398</v>
      </c>
    </row>
    <row r="6" spans="1:12">
      <c r="A6" s="2" t="s">
        <v>46</v>
      </c>
      <c r="B6" s="2">
        <v>0.64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1.21</v>
      </c>
      <c r="H6" s="2">
        <v>4</v>
      </c>
      <c r="I6" s="2">
        <v>0.98</v>
      </c>
      <c r="J6" s="17">
        <v>0.5556</v>
      </c>
      <c r="K6" s="17">
        <v>0.4286</v>
      </c>
      <c r="L6" s="2" t="s">
        <v>43</v>
      </c>
    </row>
    <row r="7" s="2" customFormat="1" spans="1:12">
      <c r="A7" s="2" t="s">
        <v>47</v>
      </c>
      <c r="B7" s="19">
        <v>0.6339</v>
      </c>
      <c r="C7" s="2" t="s">
        <v>39</v>
      </c>
      <c r="D7" s="2" t="s">
        <v>39</v>
      </c>
      <c r="E7" s="2" t="s">
        <v>39</v>
      </c>
      <c r="F7" s="2" t="s">
        <v>39</v>
      </c>
      <c r="G7" s="19">
        <v>1.2054</v>
      </c>
      <c r="H7" s="2">
        <v>4</v>
      </c>
      <c r="I7" s="2">
        <v>1</v>
      </c>
      <c r="J7" s="17">
        <v>0.5556</v>
      </c>
      <c r="K7" s="17">
        <v>0.4286</v>
      </c>
      <c r="L7" s="2" t="s">
        <v>43</v>
      </c>
    </row>
    <row r="8" s="2" customFormat="1" spans="1:11">
      <c r="A8" s="2" t="s">
        <v>48</v>
      </c>
      <c r="B8" s="2" t="s">
        <v>86</v>
      </c>
      <c r="C8" s="2" t="s">
        <v>39</v>
      </c>
      <c r="D8" s="2" t="s">
        <v>39</v>
      </c>
      <c r="E8" s="2" t="s">
        <v>39</v>
      </c>
      <c r="F8" s="2" t="s">
        <v>39</v>
      </c>
      <c r="G8" s="2" t="s">
        <v>87</v>
      </c>
      <c r="H8" s="25">
        <v>4.5</v>
      </c>
      <c r="I8" s="2">
        <v>1</v>
      </c>
      <c r="J8" s="21">
        <f t="shared" ref="J8:J9" si="0">(9-H8)/9*100</f>
        <v>50</v>
      </c>
      <c r="K8" s="21">
        <f t="shared" ref="K8:K9" si="1">((3/4*11+4)-(3/4*H8+4))/(3/4*11+4)*100</f>
        <v>39.7959183673469</v>
      </c>
    </row>
    <row r="9" spans="1:12">
      <c r="A9" s="2" t="s">
        <v>52</v>
      </c>
      <c r="B9" s="2">
        <v>0.63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1.27</v>
      </c>
      <c r="H9" s="2">
        <v>4.75</v>
      </c>
      <c r="I9" s="2">
        <v>1</v>
      </c>
      <c r="J9" s="21">
        <f t="shared" si="0"/>
        <v>47.2222222222222</v>
      </c>
      <c r="K9" s="21">
        <f t="shared" si="1"/>
        <v>38.265306122449</v>
      </c>
      <c r="L9" s="2" t="s">
        <v>40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10" zoomScaleNormal="110" workbookViewId="0">
      <selection activeCell="A10" sqref="$A10:$XFD10"/>
    </sheetView>
  </sheetViews>
  <sheetFormatPr defaultColWidth="9" defaultRowHeight="13.5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1" customFormat="1" ht="46.5" customHeight="1" spans="1:12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5" t="s">
        <v>31</v>
      </c>
      <c r="K1" s="15" t="s">
        <v>36</v>
      </c>
      <c r="L1" s="15" t="s">
        <v>37</v>
      </c>
    </row>
    <row r="2" spans="1:12">
      <c r="A2" s="2" t="s">
        <v>38</v>
      </c>
      <c r="B2" s="2">
        <v>0.6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1.17</v>
      </c>
      <c r="H2" s="2">
        <v>6</v>
      </c>
      <c r="I2" s="21">
        <v>0.99</v>
      </c>
      <c r="J2" s="2">
        <v>33.3</v>
      </c>
      <c r="K2" s="2">
        <v>29.5</v>
      </c>
      <c r="L2" s="2" t="s">
        <v>40</v>
      </c>
    </row>
    <row r="3" spans="1:12">
      <c r="A3" s="2" t="s">
        <v>41</v>
      </c>
      <c r="B3" s="2">
        <v>0.6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1.17</v>
      </c>
      <c r="H3" s="2">
        <v>6</v>
      </c>
      <c r="I3" s="2">
        <v>1</v>
      </c>
      <c r="J3" s="2">
        <v>33.33</v>
      </c>
      <c r="K3" s="2">
        <v>30.61</v>
      </c>
      <c r="L3" s="2"/>
    </row>
    <row r="4" spans="1:12">
      <c r="A4" s="2" t="s">
        <v>42</v>
      </c>
      <c r="B4" s="2">
        <v>0.61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1.21</v>
      </c>
      <c r="H4" s="2">
        <v>6</v>
      </c>
      <c r="I4" s="2">
        <v>1</v>
      </c>
      <c r="J4" s="26">
        <f>(9-6)/9</f>
        <v>0.333333333333333</v>
      </c>
      <c r="K4" s="17">
        <v>0.3061</v>
      </c>
      <c r="L4" s="2" t="s">
        <v>43</v>
      </c>
    </row>
    <row r="5" spans="1:11">
      <c r="A5" s="2" t="s">
        <v>44</v>
      </c>
      <c r="B5" s="2">
        <v>0.6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1.17</v>
      </c>
      <c r="H5" s="2">
        <v>6</v>
      </c>
      <c r="I5" s="2">
        <v>1</v>
      </c>
      <c r="J5" s="17">
        <v>0.3333</v>
      </c>
      <c r="K5" s="17">
        <v>0.3061</v>
      </c>
    </row>
    <row r="6" spans="1:12">
      <c r="A6" s="2" t="s">
        <v>46</v>
      </c>
      <c r="B6" s="2">
        <v>0.6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1.17</v>
      </c>
      <c r="H6" s="2">
        <v>6</v>
      </c>
      <c r="I6" s="2">
        <v>0.99</v>
      </c>
      <c r="J6" s="17">
        <v>0.3333</v>
      </c>
      <c r="K6" s="17">
        <v>0.3061</v>
      </c>
      <c r="L6" s="2" t="s">
        <v>43</v>
      </c>
    </row>
    <row r="7" s="2" customFormat="1" spans="1:12">
      <c r="A7" s="2" t="s">
        <v>47</v>
      </c>
      <c r="B7" s="19">
        <v>0.5982</v>
      </c>
      <c r="C7" s="2" t="s">
        <v>39</v>
      </c>
      <c r="D7" s="2" t="s">
        <v>39</v>
      </c>
      <c r="E7" s="2" t="s">
        <v>39</v>
      </c>
      <c r="F7" s="2" t="s">
        <v>39</v>
      </c>
      <c r="G7" s="19">
        <v>1.1696</v>
      </c>
      <c r="H7" s="2">
        <v>5</v>
      </c>
      <c r="I7" s="2">
        <v>0.99</v>
      </c>
      <c r="J7" s="17">
        <v>0.4444</v>
      </c>
      <c r="K7" s="17">
        <v>0.3673</v>
      </c>
      <c r="L7" s="2" t="s">
        <v>43</v>
      </c>
    </row>
    <row r="8" s="2" customFormat="1" spans="1:11">
      <c r="A8" s="2" t="s">
        <v>48</v>
      </c>
      <c r="B8" s="2" t="s">
        <v>88</v>
      </c>
      <c r="C8" s="2" t="s">
        <v>39</v>
      </c>
      <c r="D8" s="2" t="s">
        <v>39</v>
      </c>
      <c r="E8" s="2" t="s">
        <v>39</v>
      </c>
      <c r="F8" s="2" t="s">
        <v>39</v>
      </c>
      <c r="G8" s="2" t="s">
        <v>89</v>
      </c>
      <c r="H8" s="25">
        <v>6</v>
      </c>
      <c r="I8" s="2">
        <v>1</v>
      </c>
      <c r="J8" s="21">
        <f t="shared" ref="J8:J9" si="0">(9-H8)/9*100</f>
        <v>33.3333333333333</v>
      </c>
      <c r="K8" s="21">
        <f t="shared" ref="K8:K9" si="1">((3/4*11+4)-(3/4*H8+4))/(3/4*11+4)*100</f>
        <v>30.6122448979592</v>
      </c>
    </row>
    <row r="9" spans="1:12">
      <c r="A9" s="2" t="s">
        <v>52</v>
      </c>
      <c r="B9" s="2">
        <v>0.6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1.17</v>
      </c>
      <c r="H9" s="2">
        <v>6</v>
      </c>
      <c r="I9" s="2">
        <v>1</v>
      </c>
      <c r="J9" s="21">
        <f t="shared" si="0"/>
        <v>33.3333333333333</v>
      </c>
      <c r="K9" s="21">
        <f t="shared" si="1"/>
        <v>30.6122448979592</v>
      </c>
      <c r="L9" s="2" t="s">
        <v>40</v>
      </c>
    </row>
    <row r="10" s="22" customFormat="1" spans="1:12">
      <c r="A10" s="22" t="s">
        <v>60</v>
      </c>
      <c r="B10" s="22">
        <v>0.6</v>
      </c>
      <c r="C10" s="22" t="s">
        <v>39</v>
      </c>
      <c r="D10" s="22" t="s">
        <v>39</v>
      </c>
      <c r="E10" s="22" t="s">
        <v>39</v>
      </c>
      <c r="F10" s="22" t="s">
        <v>39</v>
      </c>
      <c r="G10" s="22">
        <v>1.31</v>
      </c>
      <c r="H10" s="22">
        <v>4.5</v>
      </c>
      <c r="I10" s="22">
        <v>0.98</v>
      </c>
      <c r="J10" s="23">
        <v>0.5</v>
      </c>
      <c r="K10" s="24">
        <v>0.398</v>
      </c>
      <c r="L10" s="22" t="s">
        <v>40</v>
      </c>
    </row>
    <row r="12" spans="3:3">
      <c r="C12" s="2"/>
    </row>
  </sheetData>
  <pageMargins left="0.699305555555556" right="0.699305555555556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workbookViewId="0">
      <selection activeCell="A5" sqref="A5:K5"/>
    </sheetView>
  </sheetViews>
  <sheetFormatPr defaultColWidth="9" defaultRowHeight="13.5" outlineLevelRow="4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1" customFormat="1" ht="46.5" customHeight="1" spans="1:12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5" t="s">
        <v>31</v>
      </c>
      <c r="K1" s="15" t="s">
        <v>36</v>
      </c>
      <c r="L1" s="15" t="s">
        <v>37</v>
      </c>
    </row>
    <row r="2" spans="1:11">
      <c r="A2" s="2" t="s">
        <v>41</v>
      </c>
      <c r="B2" s="2">
        <v>0.53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1.19</v>
      </c>
      <c r="H2" s="2">
        <v>20</v>
      </c>
      <c r="I2" s="2">
        <v>0.99</v>
      </c>
      <c r="J2" s="2">
        <v>0</v>
      </c>
      <c r="K2" s="2">
        <v>34.29</v>
      </c>
    </row>
    <row r="3" spans="1:11">
      <c r="A3" s="2" t="s">
        <v>44</v>
      </c>
      <c r="B3" s="2">
        <v>0.53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1.19</v>
      </c>
      <c r="H3" s="2">
        <v>20</v>
      </c>
      <c r="I3" s="2">
        <v>0.99</v>
      </c>
      <c r="J3" s="17">
        <v>0</v>
      </c>
      <c r="K3" s="17">
        <v>0.3429</v>
      </c>
    </row>
    <row r="4" s="2" customFormat="1" spans="1:11">
      <c r="A4" s="2" t="s">
        <v>48</v>
      </c>
      <c r="B4" s="2" t="s">
        <v>90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1.21</v>
      </c>
      <c r="H4" s="2">
        <v>20</v>
      </c>
      <c r="I4" s="2">
        <v>0.99</v>
      </c>
      <c r="J4" s="21">
        <f>(20-H4)/20*100</f>
        <v>0</v>
      </c>
      <c r="K4" s="21">
        <f>((3/4*36+8)-(3/4*H4+8))/(3/4*36+8)*100</f>
        <v>34.2857142857143</v>
      </c>
    </row>
    <row r="5" spans="1:11">
      <c r="A5" s="2"/>
      <c r="B5" s="2"/>
      <c r="C5" s="2"/>
      <c r="D5" s="2"/>
      <c r="E5" s="2"/>
      <c r="F5" s="2"/>
      <c r="G5" s="2"/>
      <c r="H5" s="2"/>
      <c r="I5" s="2"/>
      <c r="J5" s="21"/>
      <c r="K5" s="21"/>
    </row>
  </sheetData>
  <pageMargins left="0.699305555555556" right="0.699305555555556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A6" sqref="$A6:$XFD6"/>
    </sheetView>
  </sheetViews>
  <sheetFormatPr defaultColWidth="9" defaultRowHeight="13.5" outlineLevelRow="5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1" customFormat="1" ht="46.5" customHeight="1" spans="1:12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5" t="s">
        <v>31</v>
      </c>
      <c r="K1" s="15" t="s">
        <v>36</v>
      </c>
      <c r="L1" s="15" t="s">
        <v>37</v>
      </c>
    </row>
    <row r="2" spans="1:11">
      <c r="A2" s="2" t="s">
        <v>41</v>
      </c>
      <c r="B2" s="2">
        <v>0.51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1.17</v>
      </c>
      <c r="H2" s="2">
        <v>20</v>
      </c>
      <c r="I2" s="2">
        <v>0.97</v>
      </c>
      <c r="J2" s="2">
        <v>0</v>
      </c>
      <c r="K2" s="2">
        <v>34.29</v>
      </c>
    </row>
    <row r="3" spans="1:11">
      <c r="A3" s="2" t="s">
        <v>44</v>
      </c>
      <c r="B3" s="2">
        <v>0.51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1.17</v>
      </c>
      <c r="H3" s="2">
        <v>20</v>
      </c>
      <c r="I3" s="2">
        <v>0.97</v>
      </c>
      <c r="J3" s="17">
        <v>0</v>
      </c>
      <c r="K3" s="17">
        <v>0.3429</v>
      </c>
    </row>
    <row r="4" s="2" customFormat="1" spans="1:12">
      <c r="A4" s="2" t="s">
        <v>47</v>
      </c>
      <c r="B4" s="19">
        <v>0.5357</v>
      </c>
      <c r="C4" s="2" t="s">
        <v>45</v>
      </c>
      <c r="D4" s="2" t="s">
        <v>39</v>
      </c>
      <c r="E4" s="2" t="s">
        <v>45</v>
      </c>
      <c r="F4" s="2" t="s">
        <v>45</v>
      </c>
      <c r="G4" s="19">
        <v>1.1786</v>
      </c>
      <c r="H4" s="2">
        <v>20</v>
      </c>
      <c r="I4" s="2">
        <v>0.9375</v>
      </c>
      <c r="J4" s="2">
        <v>0</v>
      </c>
      <c r="K4" s="17">
        <v>0.3429</v>
      </c>
      <c r="L4" s="2" t="s">
        <v>43</v>
      </c>
    </row>
    <row r="5" s="2" customFormat="1" spans="1:11">
      <c r="A5" s="2" t="s">
        <v>48</v>
      </c>
      <c r="B5" s="2" t="s">
        <v>90</v>
      </c>
      <c r="C5" s="2" t="s">
        <v>39</v>
      </c>
      <c r="D5" s="2" t="s">
        <v>39</v>
      </c>
      <c r="E5" s="2" t="s">
        <v>39</v>
      </c>
      <c r="F5" s="2" t="s">
        <v>39</v>
      </c>
      <c r="G5" s="2">
        <v>1.21</v>
      </c>
      <c r="H5" s="2">
        <v>20</v>
      </c>
      <c r="I5" s="2">
        <v>0.97</v>
      </c>
      <c r="J5" s="21">
        <f t="shared" ref="J5" si="0">(20-H5)/20*100</f>
        <v>0</v>
      </c>
      <c r="K5" s="21">
        <f t="shared" ref="K5" si="1">((3/4*36+8)-(3/4*H5+8))/(3/4*36+8)*100</f>
        <v>34.2857142857143</v>
      </c>
    </row>
    <row r="6" s="22" customFormat="1" spans="1:11">
      <c r="A6" s="22" t="s">
        <v>60</v>
      </c>
      <c r="B6" s="22">
        <v>0.55</v>
      </c>
      <c r="C6" s="22" t="s">
        <v>39</v>
      </c>
      <c r="D6" s="22" t="s">
        <v>39</v>
      </c>
      <c r="E6" s="22" t="s">
        <v>39</v>
      </c>
      <c r="F6" s="22" t="s">
        <v>39</v>
      </c>
      <c r="G6" s="22">
        <v>1.33</v>
      </c>
      <c r="H6" s="22">
        <v>20</v>
      </c>
      <c r="I6" s="22">
        <v>0.96</v>
      </c>
      <c r="J6" s="22">
        <v>0</v>
      </c>
      <c r="K6" s="22">
        <v>34.29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workbookViewId="0">
      <selection activeCell="A5" sqref="A5:L5"/>
    </sheetView>
  </sheetViews>
  <sheetFormatPr defaultColWidth="9" defaultRowHeight="13.5" outlineLevelRow="4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1" customFormat="1" ht="46.5" customHeight="1" spans="1:12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5" t="s">
        <v>31</v>
      </c>
      <c r="K1" s="15" t="s">
        <v>36</v>
      </c>
      <c r="L1" s="15" t="s">
        <v>37</v>
      </c>
    </row>
    <row r="2" spans="1:11">
      <c r="A2" s="2" t="s">
        <v>41</v>
      </c>
      <c r="B2" s="2">
        <v>0.54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1.21</v>
      </c>
      <c r="H2" s="2">
        <v>19.3</v>
      </c>
      <c r="I2" s="2">
        <v>1</v>
      </c>
      <c r="J2" s="2">
        <v>3.5</v>
      </c>
      <c r="K2" s="2">
        <v>35.79</v>
      </c>
    </row>
    <row r="3" spans="1:11">
      <c r="A3" s="2" t="s">
        <v>44</v>
      </c>
      <c r="B3" s="2">
        <v>0.54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1.21</v>
      </c>
      <c r="H3" s="2">
        <v>19</v>
      </c>
      <c r="I3" s="2">
        <v>1</v>
      </c>
      <c r="J3" s="17">
        <v>0.05</v>
      </c>
      <c r="K3" s="17">
        <v>0.3643</v>
      </c>
    </row>
    <row r="4" s="2" customFormat="1" spans="1:11">
      <c r="A4" s="2" t="s">
        <v>48</v>
      </c>
      <c r="B4" s="2" t="s">
        <v>88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1.35</v>
      </c>
      <c r="H4" s="2">
        <v>19</v>
      </c>
      <c r="I4" s="2">
        <v>1</v>
      </c>
      <c r="J4" s="21">
        <f t="shared" ref="J4" si="0">(20-H4)/20*100</f>
        <v>5</v>
      </c>
      <c r="K4" s="21">
        <f t="shared" ref="K4" si="1">((3/4*36+8)-(3/4*H4+8))/(3/4*36+8)*100</f>
        <v>36.4285714285714</v>
      </c>
    </row>
    <row r="5" spans="1:12">
      <c r="A5" s="2"/>
      <c r="B5" s="2"/>
      <c r="C5" s="2"/>
      <c r="D5" s="2"/>
      <c r="E5" s="2"/>
      <c r="F5" s="2"/>
      <c r="G5" s="2"/>
      <c r="H5" s="2"/>
      <c r="I5" s="2"/>
      <c r="J5" s="21"/>
      <c r="K5" s="21"/>
      <c r="L5" s="2"/>
    </row>
  </sheetData>
  <pageMargins left="0.699305555555556" right="0.699305555555556" top="0.75" bottom="0.7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A6" sqref="$A6:$XFD6"/>
    </sheetView>
  </sheetViews>
  <sheetFormatPr defaultColWidth="9" defaultRowHeight="13.5" outlineLevelRow="5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1" customFormat="1" ht="46.5" customHeight="1" spans="1:12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5" t="s">
        <v>31</v>
      </c>
      <c r="K1" s="15" t="s">
        <v>36</v>
      </c>
      <c r="L1" s="15" t="s">
        <v>37</v>
      </c>
    </row>
    <row r="2" spans="1:12">
      <c r="A2" s="2" t="s">
        <v>41</v>
      </c>
      <c r="B2" s="2">
        <v>0.54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1.21</v>
      </c>
      <c r="H2" s="2">
        <v>19.3</v>
      </c>
      <c r="I2" s="2">
        <v>1</v>
      </c>
      <c r="J2" s="2">
        <v>3.5</v>
      </c>
      <c r="K2" s="2">
        <v>35.79</v>
      </c>
      <c r="L2" s="2"/>
    </row>
    <row r="3" spans="1:11">
      <c r="A3" s="2" t="s">
        <v>44</v>
      </c>
      <c r="B3" s="2">
        <v>0.54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1.21</v>
      </c>
      <c r="H3" s="2">
        <v>19</v>
      </c>
      <c r="I3" s="2">
        <v>1</v>
      </c>
      <c r="J3" s="17">
        <v>0.05</v>
      </c>
      <c r="K3" s="17">
        <v>0.3643</v>
      </c>
    </row>
    <row r="4" s="2" customFormat="1" spans="1:12">
      <c r="A4" s="2" t="s">
        <v>47</v>
      </c>
      <c r="B4" s="19">
        <v>0.5625</v>
      </c>
      <c r="C4" s="2" t="s">
        <v>45</v>
      </c>
      <c r="D4" s="2" t="s">
        <v>39</v>
      </c>
      <c r="E4" s="2" t="s">
        <v>45</v>
      </c>
      <c r="F4" s="2" t="s">
        <v>45</v>
      </c>
      <c r="G4" s="19">
        <v>1.2054</v>
      </c>
      <c r="H4" s="2">
        <v>20</v>
      </c>
      <c r="I4" s="2">
        <v>0.9732</v>
      </c>
      <c r="J4" s="2">
        <v>0</v>
      </c>
      <c r="K4" s="17">
        <v>0.3428</v>
      </c>
      <c r="L4" s="2" t="s">
        <v>43</v>
      </c>
    </row>
    <row r="5" s="2" customFormat="1" spans="1:11">
      <c r="A5" s="2" t="s">
        <v>48</v>
      </c>
      <c r="B5" s="2" t="s">
        <v>49</v>
      </c>
      <c r="C5" s="2" t="s">
        <v>39</v>
      </c>
      <c r="D5" s="2" t="s">
        <v>39</v>
      </c>
      <c r="E5" s="2" t="s">
        <v>39</v>
      </c>
      <c r="F5" s="2" t="s">
        <v>39</v>
      </c>
      <c r="G5" s="2">
        <v>1.33</v>
      </c>
      <c r="H5" s="2">
        <v>19</v>
      </c>
      <c r="I5" s="2">
        <v>0.98</v>
      </c>
      <c r="J5" s="21">
        <f t="shared" ref="J5" si="0">(20-H5)/20*100</f>
        <v>5</v>
      </c>
      <c r="K5" s="21">
        <f t="shared" ref="K5" si="1">((3/4*36+8)-(3/4*H5+8))/(3/4*36+8)*100</f>
        <v>36.4285714285714</v>
      </c>
    </row>
    <row r="6" s="22" customFormat="1" spans="1:12">
      <c r="A6" s="22" t="s">
        <v>60</v>
      </c>
      <c r="B6" s="22">
        <v>0.58</v>
      </c>
      <c r="C6" s="22" t="s">
        <v>39</v>
      </c>
      <c r="D6" s="22" t="s">
        <v>39</v>
      </c>
      <c r="E6" s="22" t="s">
        <v>39</v>
      </c>
      <c r="F6" s="22" t="s">
        <v>39</v>
      </c>
      <c r="G6" s="22">
        <v>1.33</v>
      </c>
      <c r="H6" s="22">
        <v>19</v>
      </c>
      <c r="I6" s="22">
        <v>0.95</v>
      </c>
      <c r="J6" s="23">
        <v>0.05</v>
      </c>
      <c r="K6" s="24">
        <v>0.3643</v>
      </c>
      <c r="L6" s="22" t="s">
        <v>43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workbookViewId="0">
      <selection activeCell="F20" sqref="F20"/>
    </sheetView>
  </sheetViews>
  <sheetFormatPr defaultColWidth="9" defaultRowHeight="13.5" outlineLevelRow="4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1" customFormat="1" ht="46.5" customHeight="1" spans="1:12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5" t="s">
        <v>31</v>
      </c>
      <c r="K1" s="15" t="s">
        <v>36</v>
      </c>
      <c r="L1" s="15" t="s">
        <v>37</v>
      </c>
    </row>
    <row r="2" spans="1:12">
      <c r="A2" s="2" t="s">
        <v>41</v>
      </c>
      <c r="B2" s="2">
        <v>0.6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1.35</v>
      </c>
      <c r="H2" s="2">
        <v>18</v>
      </c>
      <c r="I2" s="2">
        <v>1</v>
      </c>
      <c r="J2" s="2">
        <v>10</v>
      </c>
      <c r="K2" s="2">
        <v>38.57</v>
      </c>
      <c r="L2" s="2"/>
    </row>
    <row r="3" spans="1:11">
      <c r="A3" s="2" t="s">
        <v>44</v>
      </c>
      <c r="B3" s="2">
        <v>0.6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1.35</v>
      </c>
      <c r="H3" s="2">
        <v>18</v>
      </c>
      <c r="I3" s="2">
        <v>1</v>
      </c>
      <c r="J3" s="17">
        <v>0.1</v>
      </c>
      <c r="K3" s="17">
        <v>0.3857</v>
      </c>
    </row>
    <row r="4" s="2" customFormat="1" spans="1:11">
      <c r="A4" s="2" t="s">
        <v>48</v>
      </c>
      <c r="B4" s="2" t="s">
        <v>88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1.35</v>
      </c>
      <c r="H4" s="2">
        <v>18</v>
      </c>
      <c r="I4" s="2">
        <v>1</v>
      </c>
      <c r="J4" s="21">
        <f t="shared" ref="J4" si="0">(20-H4)/20*100</f>
        <v>10</v>
      </c>
      <c r="K4" s="21">
        <f t="shared" ref="K4" si="1">((3/4*36+8)-(3/4*H4+8))/(3/4*36+8)*100</f>
        <v>38.5714285714286</v>
      </c>
    </row>
    <row r="5" spans="1:12">
      <c r="A5" s="2"/>
      <c r="B5" s="2"/>
      <c r="C5" s="2"/>
      <c r="D5" s="2"/>
      <c r="E5" s="2"/>
      <c r="F5" s="2"/>
      <c r="G5" s="2"/>
      <c r="H5" s="2"/>
      <c r="I5" s="2"/>
      <c r="J5" s="21"/>
      <c r="K5" s="21"/>
      <c r="L5" s="2"/>
    </row>
  </sheetData>
  <pageMargins left="0.699305555555556" right="0.699305555555556" top="0.75" bottom="0.75" header="0.3" footer="0.3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F35" sqref="F35"/>
    </sheetView>
  </sheetViews>
  <sheetFormatPr defaultColWidth="9" defaultRowHeight="13.5" outlineLevelRow="5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1" customFormat="1" ht="46.5" customHeight="1" spans="1:12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5" t="s">
        <v>31</v>
      </c>
      <c r="K1" s="15" t="s">
        <v>36</v>
      </c>
      <c r="L1" s="15" t="s">
        <v>37</v>
      </c>
    </row>
    <row r="2" spans="1:11">
      <c r="A2" s="2" t="s">
        <v>41</v>
      </c>
      <c r="B2" s="2">
        <v>0.6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1.35</v>
      </c>
      <c r="H2" s="2">
        <v>18</v>
      </c>
      <c r="I2" s="2">
        <v>1</v>
      </c>
      <c r="J2" s="2">
        <v>10</v>
      </c>
      <c r="K2" s="2">
        <v>38.57</v>
      </c>
    </row>
    <row r="3" spans="1:11">
      <c r="A3" s="2" t="s">
        <v>44</v>
      </c>
      <c r="B3" s="2">
        <v>0.6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1.35</v>
      </c>
      <c r="H3" s="2">
        <v>18</v>
      </c>
      <c r="I3" s="2">
        <v>1</v>
      </c>
      <c r="J3" s="17">
        <v>0.1</v>
      </c>
      <c r="K3" s="17">
        <v>0.3857</v>
      </c>
    </row>
    <row r="4" s="2" customFormat="1" spans="1:12">
      <c r="A4" s="2" t="s">
        <v>47</v>
      </c>
      <c r="B4" s="19">
        <v>0.5982</v>
      </c>
      <c r="C4" s="2" t="s">
        <v>45</v>
      </c>
      <c r="D4" s="2" t="s">
        <v>39</v>
      </c>
      <c r="E4" s="2" t="s">
        <v>45</v>
      </c>
      <c r="F4" s="2" t="s">
        <v>45</v>
      </c>
      <c r="G4" s="19">
        <v>1.3482</v>
      </c>
      <c r="H4" s="2">
        <v>17</v>
      </c>
      <c r="I4" s="2">
        <v>1</v>
      </c>
      <c r="J4" s="20">
        <f>(20-17)/20</f>
        <v>0.15</v>
      </c>
      <c r="K4" s="17">
        <v>0.4071</v>
      </c>
      <c r="L4" s="2" t="s">
        <v>43</v>
      </c>
    </row>
    <row r="5" s="2" customFormat="1" spans="1:11">
      <c r="A5" s="2" t="s">
        <v>48</v>
      </c>
      <c r="B5" s="2" t="s">
        <v>88</v>
      </c>
      <c r="C5" s="2" t="s">
        <v>39</v>
      </c>
      <c r="D5" s="2" t="s">
        <v>39</v>
      </c>
      <c r="E5" s="2" t="s">
        <v>39</v>
      </c>
      <c r="F5" s="2" t="s">
        <v>39</v>
      </c>
      <c r="G5" s="2">
        <v>1.35</v>
      </c>
      <c r="H5" s="2">
        <v>18</v>
      </c>
      <c r="I5" s="2">
        <v>1</v>
      </c>
      <c r="J5" s="21">
        <f t="shared" ref="J5" si="0">(20-H5)/20*100</f>
        <v>10</v>
      </c>
      <c r="K5" s="21">
        <f t="shared" ref="K5" si="1">((3/4*36+8)-(3/4*H5+8))/(3/4*36+8)*100</f>
        <v>38.5714285714286</v>
      </c>
    </row>
    <row r="6" spans="1:12">
      <c r="A6" s="2"/>
      <c r="B6" s="2"/>
      <c r="C6" s="2"/>
      <c r="D6" s="2"/>
      <c r="E6" s="2"/>
      <c r="F6" s="2"/>
      <c r="G6" s="2"/>
      <c r="H6" s="2"/>
      <c r="I6" s="2"/>
      <c r="J6" s="21"/>
      <c r="K6" s="21"/>
      <c r="L6" s="2"/>
    </row>
  </sheetData>
  <pageMargins left="0.699305555555556" right="0.699305555555556" top="0.75" bottom="0.75" header="0.3" footer="0.3"/>
  <pageSetup paperSize="9" orientation="portrait" horizontalDpi="300" verticalDpi="3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workbookViewId="0">
      <selection activeCell="I23" sqref="I23"/>
    </sheetView>
  </sheetViews>
  <sheetFormatPr defaultColWidth="9" defaultRowHeight="13.5" outlineLevelRow="7"/>
  <cols>
    <col min="2" max="2" width="17" customWidth="1"/>
    <col min="3" max="3" width="18.2833333333333" customWidth="1"/>
    <col min="4" max="4" width="15.7083333333333" customWidth="1"/>
    <col min="5" max="5" width="8.425" customWidth="1"/>
    <col min="6" max="6" width="14.425" customWidth="1"/>
    <col min="7" max="7" width="17" customWidth="1"/>
    <col min="8" max="8" width="18.2833333333333" customWidth="1"/>
    <col min="9" max="9" width="15.7083333333333" customWidth="1"/>
    <col min="10" max="10" width="8.425" customWidth="1"/>
    <col min="11" max="11" width="15.7083333333333" customWidth="1"/>
    <col min="12" max="12" width="9.56666666666667" customWidth="1"/>
  </cols>
  <sheetData>
    <row r="1" s="1" customFormat="1" ht="67.5" customHeight="1" spans="1:12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5" t="s">
        <v>31</v>
      </c>
      <c r="K1" s="15" t="s">
        <v>91</v>
      </c>
      <c r="L1" s="15" t="s">
        <v>37</v>
      </c>
    </row>
    <row r="2" spans="1:11">
      <c r="A2" t="s">
        <v>44</v>
      </c>
      <c r="B2" s="2">
        <v>0.68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1.39</v>
      </c>
      <c r="H2" s="2">
        <v>2.5</v>
      </c>
      <c r="I2" s="2">
        <v>1</v>
      </c>
      <c r="J2" s="17">
        <v>0.4444</v>
      </c>
      <c r="K2" s="17">
        <v>0.4</v>
      </c>
    </row>
    <row r="4" ht="27.75" customHeight="1" spans="1:5">
      <c r="A4" s="16" t="s">
        <v>92</v>
      </c>
      <c r="B4" s="16"/>
      <c r="C4" s="16"/>
      <c r="D4" s="16"/>
      <c r="E4" s="16"/>
    </row>
    <row r="8" spans="10:10">
      <c r="J8" s="18"/>
    </row>
  </sheetData>
  <mergeCells count="1">
    <mergeCell ref="A4:E4"/>
  </mergeCells>
  <pageMargins left="0.699305555555556" right="0.699305555555556" top="0.75" bottom="0.75" header="0.3" footer="0.3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workbookViewId="0">
      <selection activeCell="A4" sqref="A4:E4"/>
    </sheetView>
  </sheetViews>
  <sheetFormatPr defaultColWidth="9" defaultRowHeight="13.5" outlineLevelRow="3"/>
  <cols>
    <col min="2" max="2" width="17" customWidth="1"/>
    <col min="3" max="3" width="18.2833333333333" customWidth="1"/>
    <col min="4" max="4" width="15.7083333333333" customWidth="1"/>
    <col min="5" max="5" width="8.425" customWidth="1"/>
    <col min="6" max="6" width="14.425" customWidth="1"/>
    <col min="7" max="7" width="17" customWidth="1"/>
    <col min="8" max="8" width="18.2833333333333" customWidth="1"/>
    <col min="9" max="9" width="15.7083333333333" customWidth="1"/>
    <col min="10" max="10" width="8.425" customWidth="1"/>
    <col min="11" max="11" width="13.2833333333333" customWidth="1"/>
  </cols>
  <sheetData>
    <row r="1" s="1" customFormat="1" ht="67.5" customHeight="1" spans="1:12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5" t="s">
        <v>31</v>
      </c>
      <c r="K1" s="15" t="s">
        <v>91</v>
      </c>
      <c r="L1" s="15" t="s">
        <v>37</v>
      </c>
    </row>
    <row r="2" spans="1:11">
      <c r="A2" t="s">
        <v>44</v>
      </c>
      <c r="B2" s="2">
        <v>0.82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1.61</v>
      </c>
      <c r="H2" s="2">
        <v>0.5</v>
      </c>
      <c r="I2" s="2">
        <v>1</v>
      </c>
      <c r="J2" s="17">
        <v>0.8889</v>
      </c>
      <c r="K2" s="17">
        <f>5/7.5</f>
        <v>0.666666666666667</v>
      </c>
    </row>
    <row r="4" ht="26.25" customHeight="1" spans="1:5">
      <c r="A4" s="16" t="s">
        <v>92</v>
      </c>
      <c r="B4" s="16"/>
      <c r="C4" s="16"/>
      <c r="D4" s="16"/>
      <c r="E4" s="16"/>
    </row>
  </sheetData>
  <mergeCells count="1">
    <mergeCell ref="A4:E4"/>
  </mergeCells>
  <pageMargins left="0.699305555555556" right="0.699305555555556" top="0.75" bottom="0.75" header="0.3" footer="0.3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L2" sqref="L2"/>
    </sheetView>
  </sheetViews>
  <sheetFormatPr defaultColWidth="9" defaultRowHeight="13.5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1" customFormat="1" ht="46.5" customHeight="1" spans="1:12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5" t="s">
        <v>31</v>
      </c>
      <c r="K1" s="15" t="s">
        <v>36</v>
      </c>
      <c r="L1" s="15" t="s">
        <v>37</v>
      </c>
    </row>
    <row r="2" s="2" customFormat="1" spans="1:11">
      <c r="A2" s="2" t="s">
        <v>59</v>
      </c>
      <c r="B2" s="2">
        <v>0.51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1.08</v>
      </c>
      <c r="H2" s="2" t="s">
        <v>39</v>
      </c>
      <c r="I2" s="2" t="s">
        <v>39</v>
      </c>
      <c r="J2" s="2" t="s">
        <v>39</v>
      </c>
      <c r="K2" s="2" t="s">
        <v>39</v>
      </c>
    </row>
    <row r="5" ht="14.25"/>
    <row r="6" ht="14.25" spans="1:4">
      <c r="A6" s="4"/>
      <c r="B6" s="5" t="s">
        <v>93</v>
      </c>
      <c r="C6" s="6" t="s">
        <v>94</v>
      </c>
      <c r="D6" s="6" t="s">
        <v>95</v>
      </c>
    </row>
    <row r="7" ht="14.25" spans="1:4">
      <c r="A7" s="7" t="s">
        <v>96</v>
      </c>
      <c r="B7" s="8">
        <v>30</v>
      </c>
      <c r="C7" s="8">
        <v>7</v>
      </c>
      <c r="D7" s="8">
        <v>2</v>
      </c>
    </row>
    <row r="8" ht="14.25" spans="1:4">
      <c r="A8" s="7" t="s">
        <v>97</v>
      </c>
      <c r="B8" s="8">
        <v>30</v>
      </c>
      <c r="C8" s="8">
        <v>14</v>
      </c>
      <c r="D8" s="8">
        <v>2</v>
      </c>
    </row>
    <row r="10" spans="1:5">
      <c r="A10" s="9" t="s">
        <v>98</v>
      </c>
      <c r="B10" s="9"/>
      <c r="C10" s="9"/>
      <c r="D10" s="9"/>
      <c r="E10" s="9"/>
    </row>
    <row r="11" ht="14.25" spans="1:3">
      <c r="A11" s="10" t="s">
        <v>99</v>
      </c>
      <c r="B11" s="10"/>
      <c r="C11" s="10"/>
    </row>
    <row r="12" ht="14.25" spans="1:3">
      <c r="A12" s="11" t="s">
        <v>100</v>
      </c>
      <c r="B12" s="12" t="s">
        <v>96</v>
      </c>
      <c r="C12" s="12" t="s">
        <v>97</v>
      </c>
    </row>
    <row r="13" ht="39" spans="1:3">
      <c r="A13" s="13" t="s">
        <v>101</v>
      </c>
      <c r="B13" s="14" t="s">
        <v>102</v>
      </c>
      <c r="C13" s="14" t="s">
        <v>103</v>
      </c>
    </row>
    <row r="14" ht="39" spans="1:3">
      <c r="A14" s="13" t="s">
        <v>104</v>
      </c>
      <c r="B14" s="14" t="s">
        <v>105</v>
      </c>
      <c r="C14" s="14" t="s">
        <v>106</v>
      </c>
    </row>
  </sheetData>
  <mergeCells count="1">
    <mergeCell ref="A10:E10"/>
  </mergeCells>
  <pageMargins left="0.699305555555556" right="0.699305555555556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C14" sqref="C14"/>
    </sheetView>
  </sheetViews>
  <sheetFormatPr defaultColWidth="9" defaultRowHeight="13.5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1" customFormat="1" ht="46.5" customHeight="1" spans="1:12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5" t="s">
        <v>31</v>
      </c>
      <c r="K1" s="15" t="s">
        <v>36</v>
      </c>
      <c r="L1" s="15" t="s">
        <v>37</v>
      </c>
    </row>
    <row r="2" s="2" customFormat="1" spans="1:12">
      <c r="A2" s="2" t="s">
        <v>59</v>
      </c>
      <c r="B2" s="2">
        <v>0.42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0.9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40</v>
      </c>
    </row>
    <row r="6" ht="14.25"/>
    <row r="7" ht="14.25" spans="1:4">
      <c r="A7" s="4"/>
      <c r="B7" s="5" t="s">
        <v>93</v>
      </c>
      <c r="C7" s="6" t="s">
        <v>94</v>
      </c>
      <c r="D7" s="6" t="s">
        <v>95</v>
      </c>
    </row>
    <row r="8" ht="14.25" spans="1:4">
      <c r="A8" s="7" t="s">
        <v>107</v>
      </c>
      <c r="B8" s="8">
        <v>60</v>
      </c>
      <c r="C8" s="8">
        <v>7</v>
      </c>
      <c r="D8" s="8">
        <v>2</v>
      </c>
    </row>
    <row r="9" ht="14.25" spans="1:4">
      <c r="A9" s="7" t="s">
        <v>108</v>
      </c>
      <c r="B9" s="8">
        <v>60</v>
      </c>
      <c r="C9" s="8">
        <v>14</v>
      </c>
      <c r="D9" s="8">
        <v>2</v>
      </c>
    </row>
    <row r="11" spans="1:5">
      <c r="A11" s="9" t="s">
        <v>109</v>
      </c>
      <c r="B11" s="9"/>
      <c r="C11" s="9"/>
      <c r="D11" s="9"/>
      <c r="E11" s="9"/>
    </row>
    <row r="12" ht="14.25" spans="1:3">
      <c r="A12" s="10" t="s">
        <v>110</v>
      </c>
      <c r="B12" s="10"/>
      <c r="C12" s="10"/>
    </row>
    <row r="13" ht="14.25" spans="1:3">
      <c r="A13" s="11" t="s">
        <v>100</v>
      </c>
      <c r="B13" s="12" t="s">
        <v>96</v>
      </c>
      <c r="C13" s="12" t="s">
        <v>108</v>
      </c>
    </row>
    <row r="14" ht="39" spans="1:3">
      <c r="A14" s="13" t="s">
        <v>101</v>
      </c>
      <c r="B14" s="14" t="s">
        <v>102</v>
      </c>
      <c r="C14" s="14" t="s">
        <v>103</v>
      </c>
    </row>
    <row r="15" ht="39" spans="1:3">
      <c r="A15" s="13" t="s">
        <v>104</v>
      </c>
      <c r="B15" s="14" t="s">
        <v>105</v>
      </c>
      <c r="C15" s="14" t="s">
        <v>106</v>
      </c>
    </row>
  </sheetData>
  <mergeCells count="1">
    <mergeCell ref="A11:E1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Version Control</vt:lpstr>
      <vt:lpstr>DL Scenario 1</vt:lpstr>
      <vt:lpstr>DL Scenario 2</vt:lpstr>
      <vt:lpstr>DL Scenario 3</vt:lpstr>
      <vt:lpstr>DL Scenario 4</vt:lpstr>
      <vt:lpstr>DL Scenario 5</vt:lpstr>
      <vt:lpstr>DL Scenario 6</vt:lpstr>
      <vt:lpstr>DL Scenario 7</vt:lpstr>
      <vt:lpstr>DL Scenario 8</vt:lpstr>
      <vt:lpstr>DL Scenario 9</vt:lpstr>
      <vt:lpstr>DL Scenario 10</vt:lpstr>
      <vt:lpstr>DL Scenario 11</vt:lpstr>
      <vt:lpstr>DL Scenario 12</vt:lpstr>
      <vt:lpstr>DL Scenario 13</vt:lpstr>
      <vt:lpstr>DL Scenario 14</vt:lpstr>
      <vt:lpstr>DL Scenario 15</vt:lpstr>
      <vt:lpstr>DL Scenario 16</vt:lpstr>
      <vt:lpstr>DL Scenario 17</vt:lpstr>
      <vt:lpstr>DL Scenario 18</vt:lpstr>
      <vt:lpstr>DL Scenario 19</vt:lpstr>
      <vt:lpstr>DL Scenario 20</vt:lpstr>
      <vt:lpstr>DL Scenario 21</vt:lpstr>
      <vt:lpstr>DL Scenario 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Qualcomm User</dc:creator>
  <cp:lastModifiedBy>ZTE</cp:lastModifiedBy>
  <dcterms:created xsi:type="dcterms:W3CDTF">2019-02-18T06:05:00Z</dcterms:created>
  <dcterms:modified xsi:type="dcterms:W3CDTF">2019-02-22T04:02:00Z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