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K11917\Desktop\"/>
    </mc:Choice>
  </mc:AlternateContent>
  <bookViews>
    <workbookView xWindow="0" yWindow="0" windowWidth="24000" windowHeight="9735"/>
  </bookViews>
  <sheets>
    <sheet name="Version Control" sheetId="21" r:id="rId1"/>
    <sheet name="DL Scenario 1" sheetId="1" r:id="rId2"/>
    <sheet name="DL Scenario 2" sheetId="3" r:id="rId3"/>
    <sheet name="DL Scenario 3" sheetId="4" r:id="rId4"/>
    <sheet name="DL Scenario 4" sheetId="5" r:id="rId5"/>
    <sheet name="DL Scenario 5" sheetId="6" r:id="rId6"/>
    <sheet name="DL Scenario 6" sheetId="7" r:id="rId7"/>
    <sheet name="DL Scenario 7" sheetId="8" r:id="rId8"/>
    <sheet name="DL Scenario 8" sheetId="9" r:id="rId9"/>
    <sheet name="DL Scenario 9" sheetId="10" r:id="rId10"/>
    <sheet name="DL Scenario 10" sheetId="11" r:id="rId11"/>
    <sheet name="DL Scenario 11" sheetId="12" r:id="rId12"/>
    <sheet name="DL Scenario 12" sheetId="13" r:id="rId13"/>
    <sheet name="DL Scenario 13" sheetId="14" r:id="rId14"/>
    <sheet name="DL Scenario 14" sheetId="15" r:id="rId15"/>
    <sheet name="DL Scenario 15" sheetId="16" r:id="rId16"/>
    <sheet name="DL Scenario 16" sheetId="17" r:id="rId17"/>
    <sheet name="DL Scenario 17" sheetId="18" r:id="rId18"/>
    <sheet name="DL Scenario 18" sheetId="19" r:id="rId19"/>
    <sheet name="DL Scenario 19" sheetId="22" r:id="rId20"/>
    <sheet name="DL Scenario 20" sheetId="23" r:id="rId2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" i="13" l="1"/>
  <c r="J9" i="13"/>
  <c r="K9" i="12"/>
  <c r="J9" i="12"/>
  <c r="K9" i="11"/>
  <c r="J9" i="11"/>
  <c r="K9" i="10"/>
  <c r="J9" i="10"/>
  <c r="K9" i="5"/>
  <c r="J9" i="5"/>
  <c r="K9" i="4"/>
  <c r="J9" i="4"/>
  <c r="K9" i="3"/>
  <c r="J9" i="3"/>
  <c r="J9" i="1"/>
  <c r="K5" i="19" l="1"/>
  <c r="J5" i="19"/>
  <c r="K4" i="18"/>
  <c r="J4" i="18"/>
  <c r="K5" i="17"/>
  <c r="J5" i="17"/>
  <c r="K4" i="16"/>
  <c r="J4" i="16"/>
  <c r="K5" i="15"/>
  <c r="J5" i="15"/>
  <c r="K4" i="14"/>
  <c r="J4" i="14"/>
  <c r="K8" i="13"/>
  <c r="J8" i="13"/>
  <c r="K8" i="12"/>
  <c r="J8" i="12"/>
  <c r="K8" i="11"/>
  <c r="J8" i="11"/>
  <c r="K8" i="10"/>
  <c r="J8" i="10"/>
  <c r="K8" i="5"/>
  <c r="J8" i="5"/>
  <c r="K8" i="4"/>
  <c r="J8" i="4"/>
  <c r="K8" i="3"/>
  <c r="J8" i="3"/>
  <c r="K8" i="1"/>
  <c r="J8" i="1"/>
  <c r="J4" i="19" l="1"/>
  <c r="K7" i="5"/>
  <c r="J7" i="5"/>
  <c r="J7" i="1"/>
  <c r="J6" i="1" l="1"/>
  <c r="K2" i="23" l="1"/>
  <c r="J4" i="13" l="1"/>
  <c r="J4" i="12"/>
  <c r="J4" i="5"/>
  <c r="J4" i="4"/>
  <c r="J4" i="3"/>
  <c r="J4" i="1"/>
  <c r="K2" i="12" l="1"/>
  <c r="K2" i="11"/>
  <c r="J2" i="11"/>
  <c r="J2" i="10"/>
  <c r="K2" i="5"/>
  <c r="J2" i="5"/>
  <c r="K2" i="4"/>
  <c r="J2" i="4"/>
</calcChain>
</file>

<file path=xl/sharedStrings.xml><?xml version="1.0" encoding="utf-8"?>
<sst xmlns="http://schemas.openxmlformats.org/spreadsheetml/2006/main" count="1083" uniqueCount="96">
  <si>
    <t>Company</t>
  </si>
  <si>
    <t>Reduction in UE's N1 (%)</t>
  </si>
  <si>
    <t>v00</t>
  </si>
  <si>
    <t>Date</t>
  </si>
  <si>
    <t>Version</t>
  </si>
  <si>
    <t>Supporting Cap3 for DL?</t>
  </si>
  <si>
    <t>1tx under Rel. 15 N1/N2 &amp;1ms?</t>
  </si>
  <si>
    <t>2tx under Rel. 15 N1/N2 &amp;1ms?</t>
  </si>
  <si>
    <t>If no, Rel. 16 N1 to complete 1tx in 1ms?</t>
  </si>
  <si>
    <t>If no, Rel. 16 N1 to complete 2tx in 1ms?</t>
  </si>
  <si>
    <t xml:space="preserve">If Rel. 16 N1 added, latency reduction for completing 2tx (%) </t>
  </si>
  <si>
    <t xml:space="preserve">If Rel. 16 N1 added, latency reduction for completing 1tx (%) </t>
  </si>
  <si>
    <t>Reduction in gNB's proc. Time (%), N2/2+X</t>
  </si>
  <si>
    <t>Reduction in gNB's proc. Time (%) 3/4*N2+X</t>
  </si>
  <si>
    <t>v01</t>
  </si>
  <si>
    <t>Hw/HiSi Scen 1-12</t>
  </si>
  <si>
    <t>HW/HiSi</t>
  </si>
  <si>
    <t>n.a.</t>
  </si>
  <si>
    <t>No</t>
  </si>
  <si>
    <t>Hw/HiSi</t>
  </si>
  <si>
    <t>n.a</t>
  </si>
  <si>
    <t>not possible</t>
  </si>
  <si>
    <t>latency for 1tx under Rel. 15 N1/N2 &amp;1ms? (in ms)</t>
  </si>
  <si>
    <t>If more than 1ms, Rel. 16 N1 to complete 1tx in 1ms?</t>
  </si>
  <si>
    <t>If Rel. 16 N1 added, latency for 1tx? (in ms)</t>
  </si>
  <si>
    <t>latency for 2tx under Rel. 15 N1/N2 &amp;1ms? (in ms)</t>
  </si>
  <si>
    <t>If more than 1ms, Rel. 16 N1 to complete 2tx in 1ms?</t>
  </si>
  <si>
    <t xml:space="preserve">If Rel. 16 N1 added, latency for 2tx? (in ms) </t>
  </si>
  <si>
    <t>n.a.</t>
    <phoneticPr fontId="4"/>
  </si>
  <si>
    <t>Sharp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</si>
  <si>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</si>
  <si>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</si>
  <si>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</si>
  <si>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</si>
  <si>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</si>
  <si>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</si>
  <si>
    <t>v04</t>
    <phoneticPr fontId="4"/>
  </si>
  <si>
    <t>CATT</t>
    <phoneticPr fontId="4"/>
  </si>
  <si>
    <t>　n.a.</t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</si>
  <si>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</si>
  <si>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</si>
  <si>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</si>
  <si>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</si>
  <si>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</si>
  <si>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</si>
  <si>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</si>
  <si>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 Scen 1-18,19,20</t>
    <phoneticPr fontId="4"/>
  </si>
  <si>
    <t>Reduction in gNB's proc. Time (%) N2+X</t>
    <phoneticPr fontId="6" type="noConversion"/>
  </si>
  <si>
    <t>CATT</t>
    <phoneticPr fontId="6" type="noConversion"/>
  </si>
  <si>
    <t>n.a.</t>
    <phoneticPr fontId="6" type="noConversion"/>
  </si>
  <si>
    <t>Note: DL scenario 19 is the same as DL scenario 1 except that gNB's processing time for scheduling the initial PDSCH is UE's N2+X</t>
    <phoneticPr fontId="6" type="noConversion"/>
  </si>
  <si>
    <t>LGE</t>
    <phoneticPr fontId="4"/>
  </si>
  <si>
    <t>Yes</t>
    <phoneticPr fontId="4"/>
  </si>
  <si>
    <t>not possible</t>
    <phoneticPr fontId="4"/>
  </si>
  <si>
    <t>v05</t>
    <phoneticPr fontId="4"/>
  </si>
  <si>
    <t>LGE Scen 1-12</t>
    <phoneticPr fontId="4"/>
  </si>
  <si>
    <t>v06</t>
  </si>
  <si>
    <t>Hw/HiSi update accoring to template change on scen  1-12</t>
  </si>
  <si>
    <t>v07</t>
  </si>
  <si>
    <t>Nokia/NSB</t>
  </si>
  <si>
    <t>Nokia/NSB Scen 1-12, 14, 16,18</t>
  </si>
  <si>
    <t>v08</t>
  </si>
  <si>
    <t>Ericsson Scen 1-18</t>
  </si>
  <si>
    <t>0.58</t>
  </si>
  <si>
    <t>1.29</t>
  </si>
  <si>
    <t>0.98</t>
  </si>
  <si>
    <t>0.51</t>
  </si>
  <si>
    <t>1.15</t>
  </si>
  <si>
    <t>0.84</t>
  </si>
  <si>
    <t>0.72</t>
  </si>
  <si>
    <t>1.51</t>
  </si>
  <si>
    <t>0.99</t>
  </si>
  <si>
    <t>0.65</t>
  </si>
  <si>
    <t>1.37</t>
  </si>
  <si>
    <t>0.94</t>
  </si>
  <si>
    <t>1.94</t>
  </si>
  <si>
    <t>0.87</t>
  </si>
  <si>
    <t>1.87</t>
  </si>
  <si>
    <t>0.46</t>
  </si>
  <si>
    <t>0.96</t>
  </si>
  <si>
    <t>0.42</t>
  </si>
  <si>
    <t>0.92</t>
  </si>
  <si>
    <t>0.53</t>
  </si>
  <si>
    <t>1.10</t>
  </si>
  <si>
    <t>0.49</t>
  </si>
  <si>
    <t>1.03</t>
  </si>
  <si>
    <t>0.97</t>
  </si>
  <si>
    <t>0.63</t>
  </si>
  <si>
    <t>1.21</t>
  </si>
  <si>
    <t>0.60</t>
  </si>
  <si>
    <t>1.17</t>
  </si>
  <si>
    <t>0.55</t>
  </si>
  <si>
    <t>Ericsson</t>
  </si>
  <si>
    <t>v09</t>
  </si>
  <si>
    <t>Mediatek</t>
  </si>
  <si>
    <t>Mediatek Scen 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</si>
</sst>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0" applyNumberFormat="1"/>
    <xf numFmtId="10" fontId="0" fillId="0" borderId="0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26" sqref="C26"/>
    </sheetView>
  </sheetViews>
  <sheetFormatPr defaultRowHeight="15"/>
  <cols>
    <col min="1" max="1" width="19.28515625" customWidth="1"/>
    <col min="2" max="2" width="21.85546875" customWidth="1"/>
    <col min="3" max="3" width="25.7109375" bestFit="1" customWidth="1"/>
  </cols>
  <sheetData>
    <row r="1" spans="1:3">
      <c r="A1" s="1" t="s">
        <v>3</v>
      </c>
      <c r="B1" s="2" t="s">
        <v>4</v>
      </c>
      <c r="C1" s="2" t="s">
        <v>0</v>
      </c>
    </row>
    <row r="2" spans="1:3">
      <c r="A2" s="3"/>
      <c r="B2" s="4" t="s">
        <v>2</v>
      </c>
      <c r="C2" s="4"/>
    </row>
    <row r="3" spans="1:3">
      <c r="A3" s="3">
        <v>43515</v>
      </c>
      <c r="B3" s="4" t="s">
        <v>14</v>
      </c>
      <c r="C3" s="4" t="s">
        <v>15</v>
      </c>
    </row>
    <row r="4" spans="1:3">
      <c r="A4" s="3">
        <v>43516</v>
      </c>
      <c r="B4" s="4" t="s">
        <v>30</v>
      </c>
      <c r="C4" s="4" t="s">
        <v>31</v>
      </c>
    </row>
    <row r="5" spans="1:3">
      <c r="A5" s="3">
        <v>43516</v>
      </c>
      <c r="B5" s="5" t="s">
        <v>32</v>
      </c>
      <c r="C5" s="5" t="s">
        <v>33</v>
      </c>
    </row>
    <row r="6" spans="1:3">
      <c r="A6" s="3">
        <v>43517</v>
      </c>
      <c r="B6" s="5" t="s">
        <v>36</v>
      </c>
      <c r="C6" s="5" t="s">
        <v>46</v>
      </c>
    </row>
    <row r="7" spans="1:3">
      <c r="A7" s="3">
        <v>43517</v>
      </c>
      <c r="B7" s="4" t="s">
        <v>54</v>
      </c>
      <c r="C7" s="4" t="s">
        <v>55</v>
      </c>
    </row>
    <row r="8" spans="1:3" ht="26.25">
      <c r="A8" s="3">
        <v>43517</v>
      </c>
      <c r="B8" s="4" t="s">
        <v>56</v>
      </c>
      <c r="C8" s="18" t="s">
        <v>57</v>
      </c>
    </row>
    <row r="9" spans="1:3">
      <c r="A9" s="3">
        <v>43517</v>
      </c>
      <c r="B9" s="4" t="s">
        <v>58</v>
      </c>
      <c r="C9" s="5" t="s">
        <v>60</v>
      </c>
    </row>
    <row r="10" spans="1:3">
      <c r="A10" s="3">
        <v>43517</v>
      </c>
      <c r="B10" s="4" t="s">
        <v>61</v>
      </c>
      <c r="C10" s="4" t="s">
        <v>62</v>
      </c>
    </row>
    <row r="11" spans="1:3">
      <c r="A11" s="3">
        <v>43517</v>
      </c>
      <c r="B11" s="4" t="s">
        <v>93</v>
      </c>
      <c r="C11" s="4" t="s">
        <v>95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90" zoomScaleNormal="90" workbookViewId="0">
      <selection activeCell="C16" sqref="C16"/>
    </sheetView>
  </sheetViews>
  <sheetFormatPr defaultRowHeight="15"/>
  <cols>
    <col min="1" max="1" width="15" customWidth="1"/>
    <col min="2" max="2" width="22.57031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21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67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0.57999999999999996</v>
      </c>
      <c r="C2" s="9" t="s">
        <v>28</v>
      </c>
      <c r="D2" s="9" t="s">
        <v>17</v>
      </c>
      <c r="E2" s="9" t="s">
        <v>17</v>
      </c>
      <c r="F2" s="9" t="s">
        <v>17</v>
      </c>
      <c r="G2" s="9">
        <v>1.29</v>
      </c>
      <c r="H2" s="9">
        <v>3</v>
      </c>
      <c r="I2" s="10">
        <v>0.95</v>
      </c>
      <c r="J2" s="11">
        <v>33</v>
      </c>
      <c r="K2" s="11">
        <v>29</v>
      </c>
      <c r="L2" s="9" t="s">
        <v>18</v>
      </c>
    </row>
    <row r="3" spans="1:12">
      <c r="A3" s="9" t="s">
        <v>29</v>
      </c>
      <c r="B3" s="9">
        <v>0.57999999999999996</v>
      </c>
      <c r="C3" s="9" t="s">
        <v>28</v>
      </c>
      <c r="D3" s="9" t="s">
        <v>17</v>
      </c>
      <c r="E3" s="9" t="s">
        <v>17</v>
      </c>
      <c r="F3" s="9" t="s">
        <v>17</v>
      </c>
      <c r="G3" s="9">
        <v>1.29</v>
      </c>
      <c r="H3" s="9">
        <v>3</v>
      </c>
      <c r="I3" s="9">
        <v>0.98</v>
      </c>
      <c r="J3" s="9">
        <v>33.33</v>
      </c>
      <c r="K3" s="9">
        <v>30.61</v>
      </c>
      <c r="L3" s="9"/>
    </row>
    <row r="4" spans="1:12">
      <c r="A4" s="9" t="s">
        <v>34</v>
      </c>
      <c r="B4" s="9">
        <v>0.56999999999999995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1.29</v>
      </c>
      <c r="H4" s="9">
        <v>3</v>
      </c>
      <c r="I4" s="9">
        <v>0.96</v>
      </c>
      <c r="J4" s="12">
        <f>(4.5-H4)/4.5</f>
        <v>0.33333333333333331</v>
      </c>
      <c r="K4" s="13">
        <v>0.30609999999999998</v>
      </c>
      <c r="L4" s="9" t="s">
        <v>35</v>
      </c>
    </row>
    <row r="5" spans="1:12">
      <c r="A5" s="15" t="s">
        <v>37</v>
      </c>
      <c r="B5" s="9">
        <v>0.57999999999999996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1.29</v>
      </c>
      <c r="H5" s="9">
        <v>3</v>
      </c>
      <c r="I5" s="9">
        <v>0.98</v>
      </c>
      <c r="J5" s="13">
        <v>0.33329999999999999</v>
      </c>
      <c r="K5" s="13">
        <v>0.30609999999999998</v>
      </c>
    </row>
    <row r="6" spans="1:12">
      <c r="A6" s="15" t="s">
        <v>51</v>
      </c>
      <c r="B6" s="15">
        <v>0.57999999999999996</v>
      </c>
      <c r="C6" s="9" t="s">
        <v>28</v>
      </c>
      <c r="D6" s="9" t="s">
        <v>17</v>
      </c>
      <c r="E6" s="9" t="s">
        <v>17</v>
      </c>
      <c r="F6" s="9" t="s">
        <v>17</v>
      </c>
      <c r="G6" s="15">
        <v>1.29</v>
      </c>
      <c r="H6" s="15">
        <v>3</v>
      </c>
      <c r="I6" s="15">
        <v>0.99</v>
      </c>
      <c r="J6" s="12">
        <f>(4.5-H6)/4.5</f>
        <v>0.33333333333333331</v>
      </c>
      <c r="K6" s="13">
        <v>0.30609999999999998</v>
      </c>
      <c r="L6" s="15" t="s">
        <v>52</v>
      </c>
    </row>
    <row r="7" spans="1:12" s="21" customFormat="1">
      <c r="A7" s="19" t="s">
        <v>59</v>
      </c>
      <c r="B7" s="20">
        <v>0.58040000000000003</v>
      </c>
      <c r="C7" s="21" t="s">
        <v>28</v>
      </c>
      <c r="D7" s="21" t="s">
        <v>17</v>
      </c>
      <c r="E7" s="21" t="s">
        <v>17</v>
      </c>
      <c r="F7" s="21" t="s">
        <v>17</v>
      </c>
      <c r="G7" s="20">
        <v>1.2946</v>
      </c>
      <c r="H7" s="19">
        <v>3</v>
      </c>
      <c r="I7" s="21">
        <v>0.98</v>
      </c>
      <c r="J7" s="12">
        <f>(4.5-H7)/4.5</f>
        <v>0.33333333333333331</v>
      </c>
      <c r="K7" s="13">
        <v>0.30609999999999998</v>
      </c>
      <c r="L7" s="19" t="s">
        <v>52</v>
      </c>
    </row>
    <row r="8" spans="1:12" s="9" customFormat="1">
      <c r="A8" s="9" t="s">
        <v>92</v>
      </c>
      <c r="B8" s="9" t="s">
        <v>63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64</v>
      </c>
      <c r="H8" s="26">
        <v>3</v>
      </c>
      <c r="I8" s="9" t="s">
        <v>65</v>
      </c>
      <c r="J8" s="11">
        <f>(4.5-H8)/4.5*100</f>
        <v>33.333333333333329</v>
      </c>
      <c r="K8" s="11">
        <f xml:space="preserve"> ((3/4*5.5+2)-(3/4*H8+2))/(3/4*5.5+2)*100</f>
        <v>30.612244897959183</v>
      </c>
    </row>
    <row r="9" spans="1:12">
      <c r="A9" s="9" t="s">
        <v>94</v>
      </c>
      <c r="B9" s="9">
        <v>0.57999999999999996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1.29</v>
      </c>
      <c r="H9" s="19">
        <v>3</v>
      </c>
      <c r="I9" s="9">
        <v>0.98</v>
      </c>
      <c r="J9" s="11">
        <f>(4.5-H9)/4.5*100</f>
        <v>33.333333333333329</v>
      </c>
      <c r="K9" s="13">
        <v>1.3061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90" zoomScaleNormal="90" workbookViewId="0">
      <selection activeCell="I21" sqref="I21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0.51</v>
      </c>
      <c r="C2" s="9" t="s">
        <v>20</v>
      </c>
      <c r="D2" s="9" t="s">
        <v>20</v>
      </c>
      <c r="E2" s="9" t="s">
        <v>17</v>
      </c>
      <c r="F2" s="9" t="s">
        <v>20</v>
      </c>
      <c r="G2" s="9">
        <v>1.1499999999999999</v>
      </c>
      <c r="H2" s="9">
        <v>3.25</v>
      </c>
      <c r="I2" s="10">
        <v>0.96</v>
      </c>
      <c r="J2" s="9">
        <v>27</v>
      </c>
      <c r="K2" s="9">
        <v>27</v>
      </c>
      <c r="L2" s="9" t="s">
        <v>18</v>
      </c>
    </row>
    <row r="3" spans="1:12">
      <c r="A3" s="9" t="s">
        <v>29</v>
      </c>
      <c r="B3" s="9">
        <v>0.51</v>
      </c>
      <c r="C3" s="9" t="s">
        <v>20</v>
      </c>
      <c r="D3" s="9" t="s">
        <v>20</v>
      </c>
      <c r="E3" s="9" t="s">
        <v>17</v>
      </c>
      <c r="F3" s="9" t="s">
        <v>20</v>
      </c>
      <c r="G3" s="9">
        <v>1.1499999999999999</v>
      </c>
      <c r="H3" s="9">
        <v>3.3</v>
      </c>
      <c r="I3" s="9">
        <v>1</v>
      </c>
      <c r="J3" s="9">
        <v>26.67</v>
      </c>
      <c r="K3" s="9">
        <v>26.94</v>
      </c>
      <c r="L3" s="9"/>
    </row>
    <row r="4" spans="1:12">
      <c r="A4" s="9" t="s">
        <v>34</v>
      </c>
      <c r="B4" s="9">
        <v>0.5</v>
      </c>
      <c r="C4" s="9" t="s">
        <v>20</v>
      </c>
      <c r="D4" s="9" t="s">
        <v>20</v>
      </c>
      <c r="E4" s="9" t="s">
        <v>17</v>
      </c>
      <c r="F4" s="9" t="s">
        <v>20</v>
      </c>
      <c r="G4" s="9">
        <v>1.1399999999999999</v>
      </c>
      <c r="H4" s="9">
        <v>4</v>
      </c>
      <c r="I4" s="9">
        <v>1</v>
      </c>
      <c r="J4" s="12">
        <f>(4.5-4)/4.5</f>
        <v>0.1111111111111111</v>
      </c>
      <c r="K4" s="13">
        <v>0.1837</v>
      </c>
      <c r="L4" s="9" t="s">
        <v>35</v>
      </c>
    </row>
    <row r="5" spans="1:12">
      <c r="A5" s="15" t="s">
        <v>39</v>
      </c>
      <c r="B5" s="9">
        <v>0.51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1.1499999999999999</v>
      </c>
      <c r="H5" s="9">
        <v>3</v>
      </c>
      <c r="I5" s="9">
        <v>0.84</v>
      </c>
      <c r="J5" s="13">
        <v>0.33329999999999999</v>
      </c>
      <c r="K5" s="13">
        <v>0.30609999999999998</v>
      </c>
    </row>
    <row r="6" spans="1:12">
      <c r="A6" s="15" t="s">
        <v>51</v>
      </c>
      <c r="B6" s="15">
        <v>0.51</v>
      </c>
      <c r="C6" s="9" t="s">
        <v>20</v>
      </c>
      <c r="D6" s="9" t="s">
        <v>20</v>
      </c>
      <c r="E6" s="9" t="s">
        <v>17</v>
      </c>
      <c r="F6" s="9" t="s">
        <v>20</v>
      </c>
      <c r="G6" s="15">
        <v>1.1499999999999999</v>
      </c>
      <c r="H6" s="15">
        <v>3</v>
      </c>
      <c r="I6" s="15">
        <v>0.85</v>
      </c>
      <c r="J6" s="13">
        <v>0.33329999999999999</v>
      </c>
      <c r="K6" s="13">
        <v>0.30609999999999998</v>
      </c>
      <c r="L6" s="15" t="s">
        <v>52</v>
      </c>
    </row>
    <row r="7" spans="1:12" s="21" customFormat="1">
      <c r="A7" s="19" t="s">
        <v>59</v>
      </c>
      <c r="B7" s="20">
        <v>0.50890000000000002</v>
      </c>
      <c r="C7" s="21" t="s">
        <v>20</v>
      </c>
      <c r="D7" s="21" t="s">
        <v>20</v>
      </c>
      <c r="E7" s="21" t="s">
        <v>17</v>
      </c>
      <c r="F7" s="21" t="s">
        <v>20</v>
      </c>
      <c r="G7" s="20">
        <v>1.1517999999999999</v>
      </c>
      <c r="H7" s="19">
        <v>3</v>
      </c>
      <c r="I7" s="19">
        <v>0.83930000000000005</v>
      </c>
      <c r="J7" s="22">
        <v>0.33329999999999999</v>
      </c>
      <c r="K7" s="22">
        <v>0.30609999999999998</v>
      </c>
      <c r="L7" s="19" t="s">
        <v>35</v>
      </c>
    </row>
    <row r="8" spans="1:12" s="9" customFormat="1">
      <c r="A8" s="9" t="s">
        <v>92</v>
      </c>
      <c r="B8" s="9" t="s">
        <v>66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67</v>
      </c>
      <c r="H8" s="26">
        <v>3</v>
      </c>
      <c r="I8" s="9" t="s">
        <v>68</v>
      </c>
      <c r="J8" s="11">
        <f t="shared" ref="J8:J9" si="0">(4.5-H8)/4.5*100</f>
        <v>33.333333333333329</v>
      </c>
      <c r="K8" s="11">
        <f t="shared" ref="K8:K9" si="1" xml:space="preserve"> ((3/4*5.5+2)-(3/4*H8+2))/(3/4*5.5+2)*100</f>
        <v>30.612244897959183</v>
      </c>
    </row>
    <row r="9" spans="1:12">
      <c r="A9" s="9" t="s">
        <v>94</v>
      </c>
      <c r="B9" s="9">
        <v>0.51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1.1599999999999999</v>
      </c>
      <c r="H9" s="19">
        <v>3.25</v>
      </c>
      <c r="I9" s="9">
        <v>0.99</v>
      </c>
      <c r="J9" s="11">
        <f t="shared" si="0"/>
        <v>27.777777777777779</v>
      </c>
      <c r="K9" s="11">
        <f t="shared" si="1"/>
        <v>27.551020408163261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Normal="100" workbookViewId="0">
      <selection activeCell="C12" sqref="C12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0.72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1.51</v>
      </c>
      <c r="H2" s="9">
        <v>1</v>
      </c>
      <c r="I2" s="10">
        <v>0.99</v>
      </c>
      <c r="J2" s="11">
        <f>3.5/4.5*100</f>
        <v>77.777777777777786</v>
      </c>
      <c r="K2" s="9">
        <f>(47+60)/2</f>
        <v>53.5</v>
      </c>
      <c r="L2" s="9" t="s">
        <v>18</v>
      </c>
    </row>
    <row r="3" spans="1:12">
      <c r="A3" s="9" t="s">
        <v>29</v>
      </c>
      <c r="B3" s="9">
        <v>0.72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1.51</v>
      </c>
      <c r="H3" s="9">
        <v>0.6</v>
      </c>
      <c r="I3" s="9">
        <v>1</v>
      </c>
      <c r="J3" s="9">
        <v>86.67</v>
      </c>
      <c r="K3" s="9">
        <v>60</v>
      </c>
      <c r="L3" s="9"/>
    </row>
    <row r="4" spans="1:12">
      <c r="A4" s="9" t="s">
        <v>34</v>
      </c>
      <c r="B4" s="9">
        <v>0.71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1.5</v>
      </c>
      <c r="H4" s="9">
        <v>1</v>
      </c>
      <c r="I4" s="9">
        <v>1</v>
      </c>
      <c r="J4" s="12">
        <f>(4.5-1)/4.5</f>
        <v>0.77777777777777779</v>
      </c>
      <c r="K4" s="13">
        <v>0.55100000000000005</v>
      </c>
      <c r="L4" s="9" t="s">
        <v>18</v>
      </c>
    </row>
    <row r="5" spans="1:12">
      <c r="A5" s="15" t="s">
        <v>40</v>
      </c>
      <c r="B5" s="9">
        <v>0.72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1.51</v>
      </c>
      <c r="H5" s="9">
        <v>0.5</v>
      </c>
      <c r="I5" s="9">
        <v>0.99</v>
      </c>
      <c r="J5" s="13">
        <v>0.88890000000000002</v>
      </c>
      <c r="K5" s="13">
        <v>0.61219999999999997</v>
      </c>
    </row>
    <row r="6" spans="1:12">
      <c r="A6" s="15" t="s">
        <v>51</v>
      </c>
      <c r="B6" s="15">
        <v>0.72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1.51</v>
      </c>
      <c r="H6" s="9" t="s">
        <v>53</v>
      </c>
      <c r="I6" s="9" t="s">
        <v>17</v>
      </c>
      <c r="J6" s="9" t="s">
        <v>17</v>
      </c>
      <c r="K6" s="9" t="s">
        <v>17</v>
      </c>
    </row>
    <row r="7" spans="1:12" s="21" customFormat="1">
      <c r="A7" s="19" t="s">
        <v>59</v>
      </c>
      <c r="B7" s="20">
        <v>0.72319999999999995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1.5088999999999999</v>
      </c>
      <c r="H7" s="21">
        <v>0.6</v>
      </c>
      <c r="I7" s="21" t="s">
        <v>17</v>
      </c>
      <c r="J7" s="21" t="s">
        <v>17</v>
      </c>
      <c r="K7" s="21" t="s">
        <v>17</v>
      </c>
    </row>
    <row r="8" spans="1:12" s="9" customFormat="1">
      <c r="A8" s="9" t="s">
        <v>92</v>
      </c>
      <c r="B8" s="9" t="s">
        <v>69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70</v>
      </c>
      <c r="H8" s="26">
        <v>0.5</v>
      </c>
      <c r="I8" s="9" t="s">
        <v>71</v>
      </c>
      <c r="J8" s="11">
        <f t="shared" ref="J8:J9" si="0">(4.5-H8)/4.5*100</f>
        <v>88.888888888888886</v>
      </c>
      <c r="K8" s="11">
        <f t="shared" ref="K8:K9" si="1" xml:space="preserve"> ((3/4*5.5+2)-(3/4*H8+2))/(3/4*5.5+2)*100</f>
        <v>61.224489795918366</v>
      </c>
    </row>
    <row r="9" spans="1:12">
      <c r="A9" s="9" t="s">
        <v>94</v>
      </c>
      <c r="B9" s="9">
        <v>0.72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1.51</v>
      </c>
      <c r="H9" s="21">
        <v>0.75</v>
      </c>
      <c r="I9" s="9">
        <v>0.99</v>
      </c>
      <c r="J9" s="11">
        <f t="shared" si="0"/>
        <v>83.333333333333343</v>
      </c>
      <c r="K9" s="11">
        <f t="shared" si="1"/>
        <v>58.163265306122447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Normal="100" workbookViewId="0">
      <selection activeCell="B13" sqref="B13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0.65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1.36</v>
      </c>
      <c r="H2" s="9">
        <v>2</v>
      </c>
      <c r="I2" s="11">
        <v>0.99</v>
      </c>
      <c r="J2" s="11">
        <f>2.5/4.5*100</f>
        <v>55.555555555555557</v>
      </c>
      <c r="K2" s="9">
        <f>(37+47)/2</f>
        <v>42</v>
      </c>
      <c r="L2" s="9" t="s">
        <v>18</v>
      </c>
    </row>
    <row r="3" spans="1:12">
      <c r="A3" s="9" t="s">
        <v>29</v>
      </c>
      <c r="B3" s="9">
        <v>0.65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1.37</v>
      </c>
      <c r="H3" s="9">
        <v>2</v>
      </c>
      <c r="I3" s="9">
        <v>1</v>
      </c>
      <c r="J3" s="9">
        <v>55.56</v>
      </c>
      <c r="K3" s="9">
        <v>42.86</v>
      </c>
      <c r="L3" s="9"/>
    </row>
    <row r="4" spans="1:12">
      <c r="A4" s="9" t="s">
        <v>34</v>
      </c>
      <c r="B4" s="9">
        <v>0.64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1.26</v>
      </c>
      <c r="H4" s="9">
        <v>2</v>
      </c>
      <c r="I4" s="9">
        <v>0.96</v>
      </c>
      <c r="J4" s="12">
        <f>(4.5-2)/4.5</f>
        <v>0.55555555555555558</v>
      </c>
      <c r="K4" s="13">
        <v>0.42859999999999998</v>
      </c>
      <c r="L4" s="9" t="s">
        <v>35</v>
      </c>
    </row>
    <row r="5" spans="1:12">
      <c r="A5" s="15" t="s">
        <v>40</v>
      </c>
      <c r="B5" s="9">
        <v>0.65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1.37</v>
      </c>
      <c r="H5" s="9">
        <v>2</v>
      </c>
      <c r="I5" s="9">
        <v>1</v>
      </c>
      <c r="J5" s="13">
        <v>0.55559999999999998</v>
      </c>
      <c r="K5" s="13">
        <v>0.42859999999999998</v>
      </c>
    </row>
    <row r="6" spans="1:12">
      <c r="A6" s="15" t="s">
        <v>51</v>
      </c>
      <c r="B6" s="15">
        <v>0.65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1.36</v>
      </c>
      <c r="H6" s="15">
        <v>2</v>
      </c>
      <c r="I6" s="15">
        <v>0.99</v>
      </c>
      <c r="J6" s="13">
        <v>0.55559999999999998</v>
      </c>
      <c r="K6" s="13">
        <v>0.42859999999999998</v>
      </c>
      <c r="L6" s="15" t="s">
        <v>52</v>
      </c>
    </row>
    <row r="7" spans="1:12" s="21" customFormat="1">
      <c r="A7" s="19" t="s">
        <v>59</v>
      </c>
      <c r="B7" s="20">
        <v>0.65180000000000005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1.3661000000000001</v>
      </c>
      <c r="H7" s="19">
        <v>2</v>
      </c>
      <c r="I7" s="19">
        <v>1</v>
      </c>
      <c r="J7" s="22">
        <f>(4.5-H7)/4.5</f>
        <v>0.55555555555555558</v>
      </c>
      <c r="K7" s="22">
        <f>3/4*(5.5-2)/(3/4*5.5+2)</f>
        <v>0.42857142857142855</v>
      </c>
      <c r="L7" s="19" t="s">
        <v>35</v>
      </c>
    </row>
    <row r="8" spans="1:12" s="9" customFormat="1">
      <c r="A8" s="9" t="s">
        <v>92</v>
      </c>
      <c r="B8" s="9" t="s">
        <v>72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73</v>
      </c>
      <c r="H8" s="26">
        <v>2</v>
      </c>
      <c r="I8" s="9">
        <v>1</v>
      </c>
      <c r="J8" s="11">
        <f t="shared" ref="J8:J9" si="0">(4.5-H8)/4.5*100</f>
        <v>55.555555555555557</v>
      </c>
      <c r="K8" s="11">
        <f xml:space="preserve"> ((3/4*5.5+2)-(3/4*H8+2))/(3/4*5.5+2)*100</f>
        <v>42.857142857142854</v>
      </c>
    </row>
    <row r="9" spans="1:12">
      <c r="A9" s="9" t="s">
        <v>94</v>
      </c>
      <c r="B9" s="9">
        <v>0.65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1.37</v>
      </c>
      <c r="H9" s="19">
        <v>2</v>
      </c>
      <c r="I9" s="9">
        <v>0.99</v>
      </c>
      <c r="J9" s="11">
        <f t="shared" si="0"/>
        <v>55.555555555555557</v>
      </c>
      <c r="K9" s="11">
        <f xml:space="preserve"> ((3/4*5.5+2)-(3/4*H9+2))/(3/4*5.5+2)*100</f>
        <v>42.857142857142854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B1" zoomScale="110" zoomScaleNormal="110" workbookViewId="0">
      <selection activeCell="D24" sqref="D2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0.94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1.94</v>
      </c>
      <c r="H2" s="9" t="s">
        <v>21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0.94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1.94</v>
      </c>
      <c r="H3" s="9" t="s">
        <v>21</v>
      </c>
      <c r="I3" s="9" t="s">
        <v>17</v>
      </c>
      <c r="J3" s="9" t="s">
        <v>17</v>
      </c>
      <c r="K3" s="9" t="s">
        <v>17</v>
      </c>
      <c r="L3" s="9"/>
    </row>
    <row r="4" spans="1:12">
      <c r="A4" s="9" t="s">
        <v>34</v>
      </c>
      <c r="B4" s="9">
        <v>0.96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1.96</v>
      </c>
      <c r="H4" s="9" t="s">
        <v>21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41</v>
      </c>
      <c r="B5" s="9">
        <v>0.94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1.94</v>
      </c>
      <c r="H5" s="9" t="s">
        <v>21</v>
      </c>
      <c r="I5" s="9" t="s">
        <v>17</v>
      </c>
      <c r="J5" s="9" t="s">
        <v>17</v>
      </c>
      <c r="K5" s="9" t="s">
        <v>17</v>
      </c>
    </row>
    <row r="6" spans="1:12">
      <c r="A6" s="15" t="s">
        <v>51</v>
      </c>
      <c r="B6" s="15">
        <v>0.94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1.94</v>
      </c>
      <c r="H6" s="9" t="s">
        <v>21</v>
      </c>
      <c r="I6" s="9" t="s">
        <v>17</v>
      </c>
      <c r="J6" s="9" t="s">
        <v>17</v>
      </c>
      <c r="K6" s="9" t="s">
        <v>17</v>
      </c>
    </row>
    <row r="7" spans="1:12" s="21" customFormat="1">
      <c r="A7" s="19" t="s">
        <v>59</v>
      </c>
      <c r="B7" s="20">
        <v>0.9375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1.9375</v>
      </c>
      <c r="H7" s="21" t="s">
        <v>21</v>
      </c>
      <c r="I7" s="21" t="s">
        <v>17</v>
      </c>
      <c r="J7" s="21" t="s">
        <v>17</v>
      </c>
      <c r="K7" s="21" t="s">
        <v>17</v>
      </c>
    </row>
    <row r="8" spans="1:12" s="9" customFormat="1">
      <c r="A8" s="9" t="s">
        <v>92</v>
      </c>
      <c r="B8" s="9" t="s">
        <v>74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75</v>
      </c>
      <c r="H8" s="26" t="s">
        <v>17</v>
      </c>
      <c r="I8" s="9" t="s">
        <v>17</v>
      </c>
      <c r="J8" s="11" t="s">
        <v>17</v>
      </c>
      <c r="K8" s="11" t="s">
        <v>17</v>
      </c>
    </row>
    <row r="9" spans="1:12">
      <c r="A9" s="9" t="s">
        <v>94</v>
      </c>
      <c r="B9" s="9">
        <v>0.94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1.94</v>
      </c>
      <c r="H9" s="26" t="s">
        <v>17</v>
      </c>
      <c r="I9" s="9" t="s">
        <v>17</v>
      </c>
      <c r="J9" s="11" t="s">
        <v>17</v>
      </c>
      <c r="K9" s="11" t="s">
        <v>17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B1" zoomScale="110" zoomScaleNormal="110" workbookViewId="0">
      <selection activeCell="G41" sqref="G41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0.86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1.86</v>
      </c>
      <c r="H2" s="9" t="s">
        <v>21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0.87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1.87</v>
      </c>
      <c r="H3" s="9" t="s">
        <v>21</v>
      </c>
      <c r="I3" s="9" t="s">
        <v>17</v>
      </c>
      <c r="J3" s="9" t="s">
        <v>17</v>
      </c>
      <c r="K3" s="9" t="s">
        <v>17</v>
      </c>
      <c r="L3" s="9"/>
    </row>
    <row r="4" spans="1:12">
      <c r="A4" s="9" t="s">
        <v>34</v>
      </c>
      <c r="B4" s="9">
        <v>0.89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1.89</v>
      </c>
      <c r="H4" s="9" t="s">
        <v>21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37</v>
      </c>
      <c r="B5" s="9">
        <v>0.87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1.87</v>
      </c>
      <c r="H5" s="9" t="s">
        <v>21</v>
      </c>
      <c r="I5" s="9" t="s">
        <v>17</v>
      </c>
      <c r="J5" s="9" t="s">
        <v>17</v>
      </c>
      <c r="K5" s="9" t="s">
        <v>17</v>
      </c>
    </row>
    <row r="6" spans="1:12">
      <c r="A6" s="15" t="s">
        <v>51</v>
      </c>
      <c r="B6" s="15">
        <v>0.86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1.86</v>
      </c>
      <c r="H6" s="9" t="s">
        <v>21</v>
      </c>
      <c r="I6" s="9" t="s">
        <v>17</v>
      </c>
      <c r="J6" s="9" t="s">
        <v>17</v>
      </c>
      <c r="K6" s="9" t="s">
        <v>17</v>
      </c>
    </row>
    <row r="7" spans="1:12" s="21" customFormat="1">
      <c r="A7" s="19" t="s">
        <v>59</v>
      </c>
      <c r="B7" s="20">
        <v>0.86609999999999998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1.8661000000000001</v>
      </c>
      <c r="H7" s="21" t="s">
        <v>21</v>
      </c>
      <c r="I7" s="21" t="s">
        <v>17</v>
      </c>
      <c r="J7" s="21" t="s">
        <v>17</v>
      </c>
      <c r="K7" s="21" t="s">
        <v>17</v>
      </c>
    </row>
    <row r="8" spans="1:12" s="9" customFormat="1">
      <c r="A8" s="9" t="s">
        <v>92</v>
      </c>
      <c r="B8" s="9" t="s">
        <v>76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77</v>
      </c>
      <c r="H8" s="26" t="s">
        <v>17</v>
      </c>
      <c r="I8" s="9" t="s">
        <v>17</v>
      </c>
      <c r="J8" s="11" t="s">
        <v>17</v>
      </c>
      <c r="K8" s="11" t="s">
        <v>17</v>
      </c>
    </row>
    <row r="9" spans="1:12">
      <c r="A9" s="9" t="s">
        <v>94</v>
      </c>
      <c r="B9" s="9">
        <v>0.87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1.87</v>
      </c>
      <c r="H9" s="26" t="s">
        <v>17</v>
      </c>
      <c r="I9" s="9" t="s">
        <v>17</v>
      </c>
      <c r="J9" s="11" t="s">
        <v>17</v>
      </c>
      <c r="K9" s="11" t="s">
        <v>17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110" zoomScaleNormal="110" workbookViewId="0">
      <selection activeCell="H26" sqref="H26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0.45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0.95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0.46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0.96</v>
      </c>
      <c r="H3" s="9" t="s">
        <v>17</v>
      </c>
      <c r="I3" s="9" t="s">
        <v>17</v>
      </c>
      <c r="J3" s="9" t="s">
        <v>17</v>
      </c>
      <c r="K3" s="9" t="s">
        <v>17</v>
      </c>
      <c r="L3" s="9" t="s">
        <v>18</v>
      </c>
    </row>
    <row r="4" spans="1:12">
      <c r="A4" s="9" t="s">
        <v>34</v>
      </c>
      <c r="B4" s="9">
        <v>0.45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0.95</v>
      </c>
      <c r="H4" s="9" t="s">
        <v>17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42</v>
      </c>
      <c r="B5" s="9">
        <v>0.46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0.96</v>
      </c>
      <c r="H5" s="9" t="s">
        <v>17</v>
      </c>
      <c r="I5" s="9" t="s">
        <v>17</v>
      </c>
      <c r="J5" s="9" t="s">
        <v>17</v>
      </c>
      <c r="K5" s="9" t="s">
        <v>17</v>
      </c>
    </row>
    <row r="6" spans="1:12">
      <c r="A6" s="15" t="s">
        <v>51</v>
      </c>
      <c r="B6" s="15">
        <v>0.46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0.96</v>
      </c>
      <c r="H6" s="9" t="s">
        <v>17</v>
      </c>
      <c r="I6" s="9" t="s">
        <v>17</v>
      </c>
      <c r="J6" s="9" t="s">
        <v>17</v>
      </c>
      <c r="K6" s="9" t="s">
        <v>17</v>
      </c>
    </row>
    <row r="7" spans="1:12" s="21" customFormat="1">
      <c r="A7" s="19" t="s">
        <v>59</v>
      </c>
      <c r="B7" s="20">
        <v>0.45540000000000003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0.95540000000000003</v>
      </c>
      <c r="H7" s="21" t="s">
        <v>17</v>
      </c>
      <c r="I7" s="21" t="s">
        <v>17</v>
      </c>
      <c r="J7" s="21" t="s">
        <v>17</v>
      </c>
      <c r="K7" s="21" t="s">
        <v>17</v>
      </c>
    </row>
    <row r="8" spans="1:12" s="9" customFormat="1">
      <c r="A8" s="9" t="s">
        <v>92</v>
      </c>
      <c r="B8" s="9" t="s">
        <v>78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79</v>
      </c>
      <c r="H8" s="26" t="s">
        <v>17</v>
      </c>
      <c r="I8" s="9" t="s">
        <v>17</v>
      </c>
      <c r="J8" s="11" t="s">
        <v>17</v>
      </c>
      <c r="K8" s="11" t="s">
        <v>17</v>
      </c>
    </row>
    <row r="9" spans="1:12">
      <c r="A9" s="9" t="s">
        <v>94</v>
      </c>
      <c r="B9" s="9">
        <v>0.46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0.97</v>
      </c>
      <c r="H9" s="26" t="s">
        <v>17</v>
      </c>
      <c r="I9" s="9" t="s">
        <v>17</v>
      </c>
      <c r="J9" s="11" t="s">
        <v>17</v>
      </c>
      <c r="K9" s="11" t="s">
        <v>17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Normal="100" workbookViewId="0">
      <selection activeCell="H22" sqref="H22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0.42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0.92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0.42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0.92</v>
      </c>
      <c r="H3" s="9" t="s">
        <v>17</v>
      </c>
      <c r="I3" s="9" t="s">
        <v>17</v>
      </c>
      <c r="J3" s="9" t="s">
        <v>17</v>
      </c>
      <c r="K3" s="9" t="s">
        <v>17</v>
      </c>
      <c r="L3" s="9" t="s">
        <v>18</v>
      </c>
    </row>
    <row r="4" spans="1:12">
      <c r="A4" s="9" t="s">
        <v>34</v>
      </c>
      <c r="B4" s="9">
        <v>0.41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0.91</v>
      </c>
      <c r="H4" s="9" t="s">
        <v>17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41</v>
      </c>
      <c r="B5" s="9">
        <v>0.42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0.92</v>
      </c>
      <c r="H5" s="9" t="s">
        <v>17</v>
      </c>
      <c r="I5" s="9" t="s">
        <v>17</v>
      </c>
      <c r="J5" s="9" t="s">
        <v>17</v>
      </c>
      <c r="K5" s="9" t="s">
        <v>17</v>
      </c>
    </row>
    <row r="6" spans="1:12">
      <c r="A6" s="15" t="s">
        <v>51</v>
      </c>
      <c r="B6" s="9">
        <v>0.42</v>
      </c>
      <c r="C6" s="9" t="s">
        <v>17</v>
      </c>
      <c r="D6" s="9" t="s">
        <v>17</v>
      </c>
      <c r="E6" s="9" t="s">
        <v>17</v>
      </c>
      <c r="F6" s="9" t="s">
        <v>17</v>
      </c>
      <c r="G6" s="9">
        <v>0.92</v>
      </c>
      <c r="H6" s="9" t="s">
        <v>17</v>
      </c>
      <c r="I6" s="9" t="s">
        <v>17</v>
      </c>
      <c r="J6" s="9" t="s">
        <v>17</v>
      </c>
      <c r="K6" s="9" t="s">
        <v>17</v>
      </c>
    </row>
    <row r="7" spans="1:12" s="21" customFormat="1">
      <c r="A7" s="19" t="s">
        <v>59</v>
      </c>
      <c r="B7" s="24">
        <v>0.41959999999999997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0.91959999999999997</v>
      </c>
      <c r="H7" s="21" t="s">
        <v>17</v>
      </c>
      <c r="I7" s="21" t="s">
        <v>17</v>
      </c>
      <c r="J7" s="21" t="s">
        <v>17</v>
      </c>
      <c r="K7" s="21" t="s">
        <v>17</v>
      </c>
    </row>
    <row r="8" spans="1:12" s="9" customFormat="1">
      <c r="A8" s="9" t="s">
        <v>92</v>
      </c>
      <c r="B8" s="9" t="s">
        <v>80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81</v>
      </c>
      <c r="H8" s="26" t="s">
        <v>17</v>
      </c>
      <c r="I8" s="9" t="s">
        <v>17</v>
      </c>
      <c r="J8" s="11" t="s">
        <v>17</v>
      </c>
      <c r="K8" s="11" t="s">
        <v>17</v>
      </c>
    </row>
    <row r="9" spans="1:12">
      <c r="A9" s="9" t="s">
        <v>94</v>
      </c>
      <c r="B9" s="9">
        <v>0.42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0.94</v>
      </c>
      <c r="H9" s="26" t="s">
        <v>17</v>
      </c>
      <c r="I9" s="9" t="s">
        <v>17</v>
      </c>
      <c r="J9" s="11" t="s">
        <v>17</v>
      </c>
      <c r="K9" s="11" t="s">
        <v>17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Normal="100" workbookViewId="0">
      <selection activeCell="J16" sqref="J16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0.53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1.1000000000000001</v>
      </c>
      <c r="H2" s="9">
        <v>8</v>
      </c>
      <c r="I2" s="10">
        <v>0.97</v>
      </c>
      <c r="J2" s="10">
        <f>1/9*100</f>
        <v>11.111111111111111</v>
      </c>
      <c r="K2" s="9">
        <v>18</v>
      </c>
      <c r="L2" s="9" t="s">
        <v>18</v>
      </c>
    </row>
    <row r="3" spans="1:12">
      <c r="A3" s="9" t="s">
        <v>29</v>
      </c>
      <c r="B3" s="9">
        <v>0.53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1.1000000000000001</v>
      </c>
      <c r="H3" s="9">
        <v>8.6</v>
      </c>
      <c r="I3" s="9">
        <v>1</v>
      </c>
      <c r="J3" s="9">
        <v>4.4400000000000004</v>
      </c>
      <c r="K3" s="9">
        <v>14.69</v>
      </c>
      <c r="L3" s="9"/>
    </row>
    <row r="4" spans="1:12">
      <c r="A4" s="9" t="s">
        <v>34</v>
      </c>
      <c r="B4" s="9">
        <v>0.52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1.0900000000000001</v>
      </c>
      <c r="H4" s="9">
        <v>9</v>
      </c>
      <c r="I4" s="9">
        <v>1</v>
      </c>
      <c r="J4" s="14">
        <v>0</v>
      </c>
      <c r="K4" s="13">
        <v>0.12239999999999999</v>
      </c>
      <c r="L4" s="9" t="s">
        <v>18</v>
      </c>
    </row>
    <row r="5" spans="1:12">
      <c r="A5" s="15" t="s">
        <v>43</v>
      </c>
      <c r="B5" s="9">
        <v>0.53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1.1000000000000001</v>
      </c>
      <c r="H5" s="9">
        <v>8.5</v>
      </c>
      <c r="I5" s="9">
        <v>1</v>
      </c>
      <c r="J5" s="13">
        <v>5.5599999999999997E-2</v>
      </c>
      <c r="K5" s="13">
        <v>0.15310000000000001</v>
      </c>
    </row>
    <row r="6" spans="1:12">
      <c r="A6" s="15" t="s">
        <v>51</v>
      </c>
      <c r="B6" s="9">
        <v>0.53</v>
      </c>
      <c r="C6" s="9" t="s">
        <v>17</v>
      </c>
      <c r="D6" s="9" t="s">
        <v>17</v>
      </c>
      <c r="E6" s="9" t="s">
        <v>17</v>
      </c>
      <c r="F6" s="9" t="s">
        <v>17</v>
      </c>
      <c r="G6" s="9">
        <v>1.1000000000000001</v>
      </c>
      <c r="H6" s="15">
        <v>8</v>
      </c>
      <c r="I6" s="15">
        <v>0.98</v>
      </c>
      <c r="J6" s="17">
        <v>0.1111</v>
      </c>
      <c r="K6" s="13">
        <v>0.1837</v>
      </c>
      <c r="L6" s="15" t="s">
        <v>52</v>
      </c>
    </row>
    <row r="7" spans="1:12" s="21" customFormat="1">
      <c r="A7" s="19" t="s">
        <v>59</v>
      </c>
      <c r="B7" s="20">
        <v>0.52680000000000005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1.0982000000000001</v>
      </c>
      <c r="H7" s="19">
        <v>8.5</v>
      </c>
      <c r="I7" s="19">
        <v>0.99</v>
      </c>
      <c r="J7" s="22">
        <v>5.5599999999999997E-2</v>
      </c>
      <c r="K7" s="22">
        <v>0.15310000000000001</v>
      </c>
      <c r="L7" s="19" t="s">
        <v>35</v>
      </c>
    </row>
    <row r="8" spans="1:12" s="9" customFormat="1">
      <c r="A8" s="9" t="s">
        <v>92</v>
      </c>
      <c r="B8" s="9" t="s">
        <v>82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83</v>
      </c>
      <c r="H8" s="26">
        <v>8.5</v>
      </c>
      <c r="I8" s="9">
        <v>1</v>
      </c>
      <c r="J8" s="11">
        <f>(9-H8)/9*100</f>
        <v>5.5555555555555554</v>
      </c>
      <c r="K8" s="11">
        <f xml:space="preserve"> ((3/4*11+4)-(3/4*H8+4))/(3/4*11+4)*100</f>
        <v>15.306122448979592</v>
      </c>
    </row>
    <row r="9" spans="1:12">
      <c r="A9" s="9" t="s">
        <v>94</v>
      </c>
      <c r="B9" s="9">
        <v>0.53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1.1000000000000001</v>
      </c>
      <c r="H9" s="19">
        <v>8</v>
      </c>
      <c r="I9" s="9">
        <v>0.98</v>
      </c>
      <c r="J9" s="11">
        <f>(9-H9)/9*100</f>
        <v>11.111111111111111</v>
      </c>
      <c r="K9" s="11">
        <f xml:space="preserve"> ((3/4*11+4)-(3/4*H9+4))/(3/4*11+4)*100</f>
        <v>18.367346938775512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110" zoomScaleNormal="110" workbookViewId="0">
      <selection activeCell="G14" sqref="G1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0.49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1.03</v>
      </c>
      <c r="H2" s="9">
        <v>8.5</v>
      </c>
      <c r="I2" s="10">
        <v>0.94</v>
      </c>
      <c r="J2" s="10">
        <f>0.5/9*100</f>
        <v>5.5555555555555554</v>
      </c>
      <c r="K2" s="9">
        <f>15</f>
        <v>15</v>
      </c>
      <c r="L2" s="9" t="s">
        <v>18</v>
      </c>
    </row>
    <row r="3" spans="1:12">
      <c r="A3" s="9" t="s">
        <v>29</v>
      </c>
      <c r="B3" s="9">
        <v>0.49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1.03</v>
      </c>
      <c r="H3" s="9">
        <v>9</v>
      </c>
      <c r="I3" s="9">
        <v>0.97</v>
      </c>
      <c r="J3" s="9">
        <v>0</v>
      </c>
      <c r="K3" s="9">
        <v>12.24</v>
      </c>
      <c r="L3" s="9"/>
    </row>
    <row r="4" spans="1:12">
      <c r="A4" s="9" t="s">
        <v>34</v>
      </c>
      <c r="B4" s="9">
        <v>0.48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1.02</v>
      </c>
      <c r="H4" s="9">
        <v>9</v>
      </c>
      <c r="I4" s="9">
        <v>0.96</v>
      </c>
      <c r="J4" s="14">
        <v>0</v>
      </c>
      <c r="K4" s="13">
        <v>0.12239999999999999</v>
      </c>
      <c r="L4" s="9" t="s">
        <v>18</v>
      </c>
    </row>
    <row r="5" spans="1:12">
      <c r="A5" s="15" t="s">
        <v>43</v>
      </c>
      <c r="B5" s="9">
        <v>0.49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1.03</v>
      </c>
      <c r="H5" s="9">
        <v>9</v>
      </c>
      <c r="I5" s="9">
        <v>0.97</v>
      </c>
      <c r="J5" s="13">
        <v>0</v>
      </c>
      <c r="K5" s="13">
        <v>0.12239999999999999</v>
      </c>
    </row>
    <row r="6" spans="1:12" ht="15.75" thickBot="1">
      <c r="A6" s="15" t="s">
        <v>51</v>
      </c>
      <c r="B6" s="15">
        <v>0.49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1.03</v>
      </c>
      <c r="H6" s="15">
        <v>8</v>
      </c>
      <c r="I6" s="15">
        <v>0.94</v>
      </c>
      <c r="J6" s="17">
        <v>0.1111</v>
      </c>
      <c r="K6" s="13">
        <v>0.1837</v>
      </c>
      <c r="L6" s="15" t="s">
        <v>52</v>
      </c>
    </row>
    <row r="7" spans="1:12" s="21" customFormat="1" ht="15.75" thickBot="1">
      <c r="A7" s="19" t="s">
        <v>59</v>
      </c>
      <c r="B7" s="20">
        <v>0.49109999999999998</v>
      </c>
      <c r="C7" s="21" t="s">
        <v>17</v>
      </c>
      <c r="D7" s="21" t="s">
        <v>17</v>
      </c>
      <c r="E7" s="21" t="s">
        <v>17</v>
      </c>
      <c r="F7" s="21" t="s">
        <v>17</v>
      </c>
      <c r="G7" s="23">
        <v>1.0267999999999999</v>
      </c>
      <c r="H7" s="19">
        <v>9</v>
      </c>
      <c r="I7" s="19">
        <v>0.97</v>
      </c>
      <c r="J7" s="19">
        <v>0</v>
      </c>
      <c r="K7" s="22">
        <v>0.12239999999999999</v>
      </c>
      <c r="L7" s="19" t="s">
        <v>35</v>
      </c>
    </row>
    <row r="8" spans="1:12" s="9" customFormat="1">
      <c r="A8" s="9" t="s">
        <v>92</v>
      </c>
      <c r="B8" s="9" t="s">
        <v>84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85</v>
      </c>
      <c r="H8" s="26">
        <v>9</v>
      </c>
      <c r="I8" s="9" t="s">
        <v>86</v>
      </c>
      <c r="J8" s="11">
        <f t="shared" ref="J8:J9" si="0">(9-H8)/9*100</f>
        <v>0</v>
      </c>
      <c r="K8" s="11">
        <f t="shared" ref="K8:K9" si="1" xml:space="preserve"> ((3/4*11+4)-(3/4*H8+4))/(3/4*11+4)*100</f>
        <v>12.244897959183673</v>
      </c>
    </row>
    <row r="9" spans="1:12">
      <c r="A9" s="9" t="s">
        <v>94</v>
      </c>
      <c r="B9" s="9">
        <v>0.49</v>
      </c>
      <c r="C9" s="9" t="s">
        <v>28</v>
      </c>
      <c r="D9" s="9" t="s">
        <v>17</v>
      </c>
      <c r="E9" s="9" t="s">
        <v>17</v>
      </c>
      <c r="F9" s="9" t="s">
        <v>17</v>
      </c>
      <c r="G9" s="15">
        <v>1.04</v>
      </c>
      <c r="H9" s="19">
        <v>9</v>
      </c>
      <c r="I9" s="9">
        <v>0.99</v>
      </c>
      <c r="J9" s="11">
        <f t="shared" si="0"/>
        <v>0</v>
      </c>
      <c r="K9" s="11">
        <f t="shared" si="1"/>
        <v>12.244897959183673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110" zoomScaleNormal="110" workbookViewId="0">
      <selection activeCell="G13" sqref="G13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6</v>
      </c>
      <c r="C1" s="6" t="s">
        <v>8</v>
      </c>
      <c r="D1" s="6" t="s">
        <v>11</v>
      </c>
      <c r="E1" s="6" t="s">
        <v>1</v>
      </c>
      <c r="F1" s="6" t="s">
        <v>12</v>
      </c>
      <c r="G1" s="6" t="s">
        <v>7</v>
      </c>
      <c r="H1" s="6" t="s">
        <v>9</v>
      </c>
      <c r="I1" s="6" t="s">
        <v>10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0.63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</v>
      </c>
      <c r="H2" s="9">
        <v>4.5</v>
      </c>
      <c r="I2" s="10">
        <v>0.99</v>
      </c>
      <c r="J2" s="9">
        <v>50</v>
      </c>
      <c r="K2" s="9">
        <f>(34+43)/2</f>
        <v>38.5</v>
      </c>
      <c r="L2" s="9" t="s">
        <v>18</v>
      </c>
    </row>
    <row r="3" spans="1:12">
      <c r="A3" s="9" t="s">
        <v>29</v>
      </c>
      <c r="B3" s="9">
        <v>0.63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1.21</v>
      </c>
      <c r="H3" s="9">
        <v>4.5999999999999996</v>
      </c>
      <c r="I3" s="9">
        <v>1</v>
      </c>
      <c r="J3" s="9">
        <v>48.89</v>
      </c>
      <c r="K3" s="9">
        <v>39.18</v>
      </c>
      <c r="L3" s="9"/>
    </row>
    <row r="4" spans="1:12">
      <c r="A4" s="9" t="s">
        <v>34</v>
      </c>
      <c r="B4" s="9">
        <v>0.64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1.39</v>
      </c>
      <c r="H4" s="9">
        <v>4</v>
      </c>
      <c r="I4" s="9">
        <v>0.98</v>
      </c>
      <c r="J4" s="12">
        <f>(9-4)/9</f>
        <v>0.55555555555555558</v>
      </c>
      <c r="K4" s="13">
        <v>0.42859999999999998</v>
      </c>
      <c r="L4" s="9" t="s">
        <v>35</v>
      </c>
    </row>
    <row r="5" spans="1:12">
      <c r="A5" s="15" t="s">
        <v>43</v>
      </c>
      <c r="B5" s="9">
        <v>0.63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1.21</v>
      </c>
      <c r="H5" s="9">
        <v>4.5</v>
      </c>
      <c r="I5" s="9">
        <v>1</v>
      </c>
      <c r="J5" s="13">
        <v>0.5</v>
      </c>
      <c r="K5" s="13">
        <v>0.39800000000000002</v>
      </c>
    </row>
    <row r="6" spans="1:12">
      <c r="A6" s="15" t="s">
        <v>51</v>
      </c>
      <c r="B6" s="15">
        <v>0.64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1.21</v>
      </c>
      <c r="H6" s="15">
        <v>4</v>
      </c>
      <c r="I6" s="15">
        <v>0.98</v>
      </c>
      <c r="J6" s="13">
        <v>0.55559999999999998</v>
      </c>
      <c r="K6" s="13">
        <v>0.42859999999999998</v>
      </c>
      <c r="L6" s="15" t="s">
        <v>52</v>
      </c>
    </row>
    <row r="7" spans="1:12" s="21" customFormat="1">
      <c r="A7" s="19" t="s">
        <v>59</v>
      </c>
      <c r="B7" s="20">
        <v>0.63390000000000002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1.2054</v>
      </c>
      <c r="H7" s="19">
        <v>4</v>
      </c>
      <c r="I7" s="19">
        <v>1</v>
      </c>
      <c r="J7" s="22">
        <v>0.55559999999999998</v>
      </c>
      <c r="K7" s="22">
        <v>0.42859999999999998</v>
      </c>
      <c r="L7" s="19" t="s">
        <v>35</v>
      </c>
    </row>
    <row r="8" spans="1:12" s="9" customFormat="1">
      <c r="A8" s="9" t="s">
        <v>92</v>
      </c>
      <c r="B8" s="9" t="s">
        <v>87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88</v>
      </c>
      <c r="H8" s="26">
        <v>4.5</v>
      </c>
      <c r="I8" s="9">
        <v>1</v>
      </c>
      <c r="J8" s="11">
        <f t="shared" ref="J8:J9" si="0">(9-H8)/9*100</f>
        <v>50</v>
      </c>
      <c r="K8" s="11">
        <f t="shared" ref="K8:K9" si="1" xml:space="preserve"> ((3/4*11+4)-(3/4*H8+4))/(3/4*11+4)*100</f>
        <v>39.795918367346935</v>
      </c>
    </row>
    <row r="9" spans="1:12">
      <c r="A9" s="9" t="s">
        <v>94</v>
      </c>
      <c r="B9" s="9">
        <v>0.63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1.27</v>
      </c>
      <c r="H9" s="19">
        <v>4.75</v>
      </c>
      <c r="I9" s="9">
        <v>1</v>
      </c>
      <c r="J9" s="11">
        <f t="shared" si="0"/>
        <v>47.222222222222221</v>
      </c>
      <c r="K9" s="11">
        <f t="shared" si="1"/>
        <v>38.265306122448976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B1" zoomScale="110" zoomScaleNormal="110" workbookViewId="0">
      <selection activeCell="M14" sqref="M1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1.17</v>
      </c>
      <c r="H2" s="9">
        <v>6</v>
      </c>
      <c r="I2" s="11">
        <v>0.99</v>
      </c>
      <c r="J2" s="9">
        <v>33.299999999999997</v>
      </c>
      <c r="K2" s="9">
        <v>29.5</v>
      </c>
      <c r="L2" s="9" t="s">
        <v>18</v>
      </c>
    </row>
    <row r="3" spans="1:12">
      <c r="A3" s="9" t="s">
        <v>29</v>
      </c>
      <c r="B3" s="9">
        <v>0.6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1.17</v>
      </c>
      <c r="H3" s="9">
        <v>6</v>
      </c>
      <c r="I3" s="9">
        <v>1</v>
      </c>
      <c r="J3" s="9">
        <v>33.33</v>
      </c>
      <c r="K3" s="9">
        <v>30.61</v>
      </c>
      <c r="L3" s="9"/>
    </row>
    <row r="4" spans="1:12">
      <c r="A4" s="9" t="s">
        <v>34</v>
      </c>
      <c r="B4" s="9">
        <v>0.61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1.21</v>
      </c>
      <c r="H4" s="9">
        <v>6</v>
      </c>
      <c r="I4" s="9">
        <v>1</v>
      </c>
      <c r="J4" s="12">
        <f>(9-6)/9</f>
        <v>0.33333333333333331</v>
      </c>
      <c r="K4" s="13">
        <v>0.30609999999999998</v>
      </c>
      <c r="L4" s="9" t="s">
        <v>35</v>
      </c>
    </row>
    <row r="5" spans="1:12">
      <c r="A5" s="15" t="s">
        <v>43</v>
      </c>
      <c r="B5" s="9">
        <v>0.6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1.17</v>
      </c>
      <c r="H5" s="9">
        <v>6</v>
      </c>
      <c r="I5" s="9">
        <v>1</v>
      </c>
      <c r="J5" s="13">
        <v>0.33329999999999999</v>
      </c>
      <c r="K5" s="13">
        <v>0.30609999999999998</v>
      </c>
    </row>
    <row r="6" spans="1:12">
      <c r="A6" s="15" t="s">
        <v>51</v>
      </c>
      <c r="B6" s="15">
        <v>0.6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1.17</v>
      </c>
      <c r="H6" s="15">
        <v>6</v>
      </c>
      <c r="I6" s="15">
        <v>0.99</v>
      </c>
      <c r="J6" s="13">
        <v>0.33329999999999999</v>
      </c>
      <c r="K6" s="13">
        <v>0.30609999999999998</v>
      </c>
      <c r="L6" s="15" t="s">
        <v>52</v>
      </c>
    </row>
    <row r="7" spans="1:12" s="21" customFormat="1">
      <c r="A7" s="19" t="s">
        <v>59</v>
      </c>
      <c r="B7" s="20">
        <v>0.59819999999999995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1.1696</v>
      </c>
      <c r="H7" s="19">
        <v>5</v>
      </c>
      <c r="I7" s="19">
        <v>0.99</v>
      </c>
      <c r="J7" s="22">
        <v>0.44440000000000002</v>
      </c>
      <c r="K7" s="22">
        <v>0.36730000000000002</v>
      </c>
      <c r="L7" s="19" t="s">
        <v>35</v>
      </c>
    </row>
    <row r="8" spans="1:12" s="9" customFormat="1">
      <c r="A8" s="9" t="s">
        <v>92</v>
      </c>
      <c r="B8" s="9" t="s">
        <v>89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90</v>
      </c>
      <c r="H8" s="26">
        <v>6</v>
      </c>
      <c r="I8" s="9">
        <v>1</v>
      </c>
      <c r="J8" s="11">
        <f t="shared" ref="J8:J9" si="0">(9-H8)/9*100</f>
        <v>33.333333333333329</v>
      </c>
      <c r="K8" s="11">
        <f t="shared" ref="K8:K9" si="1" xml:space="preserve"> ((3/4*11+4)-(3/4*H8+4))/(3/4*11+4)*100</f>
        <v>30.612244897959183</v>
      </c>
    </row>
    <row r="9" spans="1:12">
      <c r="A9" s="9" t="s">
        <v>94</v>
      </c>
      <c r="B9" s="9">
        <v>0.6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1.17</v>
      </c>
      <c r="H9" s="19">
        <v>6</v>
      </c>
      <c r="I9" s="9">
        <v>1</v>
      </c>
      <c r="J9" s="11">
        <f t="shared" si="0"/>
        <v>33.333333333333329</v>
      </c>
      <c r="K9" s="11">
        <f t="shared" si="1"/>
        <v>30.612244897959183</v>
      </c>
      <c r="L9" s="9" t="s">
        <v>18</v>
      </c>
    </row>
    <row r="12" spans="1:12">
      <c r="C12" s="9"/>
    </row>
  </sheetData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5" sqref="A5:K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0.53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1.19</v>
      </c>
      <c r="H2" s="9">
        <v>20</v>
      </c>
      <c r="I2" s="9">
        <v>0.99</v>
      </c>
      <c r="J2" s="9">
        <v>0</v>
      </c>
      <c r="K2" s="9">
        <v>34.29</v>
      </c>
    </row>
    <row r="3" spans="1:12">
      <c r="A3" s="9" t="s">
        <v>44</v>
      </c>
      <c r="B3" s="9">
        <v>0.53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1.19</v>
      </c>
      <c r="H3" s="9">
        <v>20</v>
      </c>
      <c r="I3" s="9">
        <v>0.99</v>
      </c>
      <c r="J3" s="13">
        <v>0</v>
      </c>
      <c r="K3" s="13">
        <v>0.34289999999999998</v>
      </c>
    </row>
    <row r="4" spans="1:12" s="9" customFormat="1">
      <c r="A4" s="9" t="s">
        <v>92</v>
      </c>
      <c r="B4" s="9" t="s">
        <v>91</v>
      </c>
      <c r="C4" s="9" t="s">
        <v>28</v>
      </c>
      <c r="D4" s="9" t="s">
        <v>17</v>
      </c>
      <c r="E4" s="9" t="s">
        <v>17</v>
      </c>
      <c r="F4" s="9" t="s">
        <v>17</v>
      </c>
      <c r="G4" s="9">
        <v>1.21</v>
      </c>
      <c r="H4" s="9">
        <v>20</v>
      </c>
      <c r="I4" s="9">
        <v>0.99</v>
      </c>
      <c r="J4" s="11">
        <f>(20-H4)/20*100</f>
        <v>0</v>
      </c>
      <c r="K4" s="11">
        <f xml:space="preserve"> ((3/4*36+8)-(3/4*H4+8))/(3/4*36+8)*100</f>
        <v>34.285714285714285</v>
      </c>
    </row>
    <row r="5" spans="1:12">
      <c r="A5" s="15"/>
      <c r="B5" s="9"/>
      <c r="C5" s="9"/>
      <c r="D5" s="9"/>
      <c r="E5" s="9"/>
      <c r="F5" s="9"/>
      <c r="G5" s="15"/>
      <c r="H5" s="15"/>
      <c r="I5" s="15"/>
      <c r="J5" s="11"/>
      <c r="K5" s="11"/>
    </row>
  </sheetData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H17" sqref="H17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0.51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1.17</v>
      </c>
      <c r="H2" s="9">
        <v>20</v>
      </c>
      <c r="I2" s="9">
        <v>0.97</v>
      </c>
      <c r="J2" s="9">
        <v>0</v>
      </c>
      <c r="K2" s="9">
        <v>34.29</v>
      </c>
    </row>
    <row r="3" spans="1:12">
      <c r="A3" s="9" t="s">
        <v>44</v>
      </c>
      <c r="B3" s="9">
        <v>0.51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1.17</v>
      </c>
      <c r="H3" s="9">
        <v>20</v>
      </c>
      <c r="I3" s="9">
        <v>0.97</v>
      </c>
      <c r="J3" s="13">
        <v>0</v>
      </c>
      <c r="K3" s="13">
        <v>0.34289999999999998</v>
      </c>
    </row>
    <row r="4" spans="1:12" s="21" customFormat="1">
      <c r="A4" s="21" t="s">
        <v>59</v>
      </c>
      <c r="B4" s="20">
        <v>0.53569999999999995</v>
      </c>
      <c r="C4" s="21" t="s">
        <v>38</v>
      </c>
      <c r="D4" s="21" t="s">
        <v>17</v>
      </c>
      <c r="E4" s="21" t="s">
        <v>38</v>
      </c>
      <c r="F4" s="21" t="s">
        <v>38</v>
      </c>
      <c r="G4" s="20">
        <v>1.1786000000000001</v>
      </c>
      <c r="H4" s="21">
        <v>20</v>
      </c>
      <c r="I4" s="21">
        <v>0.9375</v>
      </c>
      <c r="J4" s="21">
        <v>0</v>
      </c>
      <c r="K4" s="22">
        <v>0.34289999999999998</v>
      </c>
      <c r="L4" s="21" t="s">
        <v>35</v>
      </c>
    </row>
    <row r="5" spans="1:12" s="9" customFormat="1">
      <c r="A5" s="9" t="s">
        <v>92</v>
      </c>
      <c r="B5" s="9" t="s">
        <v>91</v>
      </c>
      <c r="C5" s="9" t="s">
        <v>28</v>
      </c>
      <c r="D5" s="9" t="s">
        <v>17</v>
      </c>
      <c r="E5" s="9" t="s">
        <v>17</v>
      </c>
      <c r="F5" s="9" t="s">
        <v>17</v>
      </c>
      <c r="G5" s="9">
        <v>1.21</v>
      </c>
      <c r="H5" s="9">
        <v>20</v>
      </c>
      <c r="I5" s="9">
        <v>0.97</v>
      </c>
      <c r="J5" s="11">
        <f t="shared" ref="J5:J6" si="0">(20-H5)/20*100</f>
        <v>0</v>
      </c>
      <c r="K5" s="11">
        <f t="shared" ref="K5:K6" si="1" xml:space="preserve"> ((3/4*36+8)-(3/4*H5+8))/(3/4*36+8)*100</f>
        <v>34.285714285714285</v>
      </c>
    </row>
    <row r="6" spans="1:12">
      <c r="A6" s="15"/>
      <c r="B6" s="15"/>
      <c r="C6" s="9"/>
      <c r="D6" s="9"/>
      <c r="E6" s="9"/>
      <c r="F6" s="9"/>
      <c r="G6" s="15"/>
      <c r="H6" s="15"/>
      <c r="I6" s="9"/>
      <c r="J6" s="11"/>
      <c r="K6" s="11"/>
      <c r="L6" s="9"/>
    </row>
  </sheetData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5" sqref="A5:L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1.21</v>
      </c>
      <c r="H2" s="9">
        <v>19.3</v>
      </c>
      <c r="I2" s="9">
        <v>1</v>
      </c>
      <c r="J2" s="9">
        <v>3.5</v>
      </c>
      <c r="K2" s="9">
        <v>35.79</v>
      </c>
    </row>
    <row r="3" spans="1:12">
      <c r="A3" s="9" t="s">
        <v>44</v>
      </c>
      <c r="B3" s="9">
        <v>0.54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1.21</v>
      </c>
      <c r="H3" s="9">
        <v>19</v>
      </c>
      <c r="I3" s="9">
        <v>1</v>
      </c>
      <c r="J3" s="13">
        <v>0.05</v>
      </c>
      <c r="K3" s="13">
        <v>0.36430000000000001</v>
      </c>
    </row>
    <row r="4" spans="1:12" s="9" customFormat="1">
      <c r="A4" s="9" t="s">
        <v>92</v>
      </c>
      <c r="B4" s="9" t="s">
        <v>89</v>
      </c>
      <c r="C4" s="9" t="s">
        <v>28</v>
      </c>
      <c r="D4" s="9" t="s">
        <v>17</v>
      </c>
      <c r="E4" s="9" t="s">
        <v>17</v>
      </c>
      <c r="F4" s="9" t="s">
        <v>17</v>
      </c>
      <c r="G4" s="9">
        <v>1.35</v>
      </c>
      <c r="H4" s="9">
        <v>19</v>
      </c>
      <c r="I4" s="9">
        <v>1</v>
      </c>
      <c r="J4" s="11">
        <f t="shared" ref="J4:J5" si="0">(20-H4)/20*100</f>
        <v>5</v>
      </c>
      <c r="K4" s="11">
        <f t="shared" ref="K4:K5" si="1" xml:space="preserve"> ((3/4*36+8)-(3/4*H4+8))/(3/4*36+8)*100</f>
        <v>36.428571428571423</v>
      </c>
    </row>
    <row r="5" spans="1:12">
      <c r="A5" s="15"/>
      <c r="B5" s="9"/>
      <c r="C5" s="9"/>
      <c r="D5" s="9"/>
      <c r="E5" s="9"/>
      <c r="F5" s="9"/>
      <c r="G5" s="15"/>
      <c r="H5" s="9"/>
      <c r="I5" s="9"/>
      <c r="J5" s="11"/>
      <c r="K5" s="11"/>
      <c r="L5" s="9"/>
    </row>
  </sheetData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6" sqref="A6:L6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1.21</v>
      </c>
      <c r="H2" s="9">
        <v>19.3</v>
      </c>
      <c r="I2" s="9">
        <v>1</v>
      </c>
      <c r="J2" s="9">
        <v>3.5</v>
      </c>
      <c r="K2" s="9">
        <v>35.79</v>
      </c>
      <c r="L2" s="9"/>
    </row>
    <row r="3" spans="1:12">
      <c r="A3" s="9" t="s">
        <v>45</v>
      </c>
      <c r="B3" s="9">
        <v>0.54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1.21</v>
      </c>
      <c r="H3" s="9">
        <v>19</v>
      </c>
      <c r="I3" s="9">
        <v>1</v>
      </c>
      <c r="J3" s="13">
        <v>0.05</v>
      </c>
      <c r="K3" s="13">
        <v>0.36430000000000001</v>
      </c>
    </row>
    <row r="4" spans="1:12" s="21" customFormat="1">
      <c r="A4" s="21" t="s">
        <v>59</v>
      </c>
      <c r="B4" s="20">
        <v>0.5625</v>
      </c>
      <c r="C4" s="21" t="s">
        <v>38</v>
      </c>
      <c r="D4" s="21" t="s">
        <v>17</v>
      </c>
      <c r="E4" s="21" t="s">
        <v>38</v>
      </c>
      <c r="F4" s="21" t="s">
        <v>38</v>
      </c>
      <c r="G4" s="20">
        <v>1.2054</v>
      </c>
      <c r="H4" s="21">
        <v>20</v>
      </c>
      <c r="I4" s="21">
        <v>0.97319999999999995</v>
      </c>
      <c r="J4" s="21">
        <v>0</v>
      </c>
      <c r="K4" s="22">
        <v>0.34279999999999999</v>
      </c>
      <c r="L4" s="21" t="s">
        <v>35</v>
      </c>
    </row>
    <row r="5" spans="1:12" s="9" customFormat="1">
      <c r="A5" s="9" t="s">
        <v>92</v>
      </c>
      <c r="B5" s="9" t="s">
        <v>63</v>
      </c>
      <c r="C5" s="9" t="s">
        <v>28</v>
      </c>
      <c r="D5" s="9" t="s">
        <v>17</v>
      </c>
      <c r="E5" s="9" t="s">
        <v>17</v>
      </c>
      <c r="F5" s="9" t="s">
        <v>17</v>
      </c>
      <c r="G5" s="9">
        <v>1.33</v>
      </c>
      <c r="H5" s="9">
        <v>19</v>
      </c>
      <c r="I5" s="9">
        <v>0.98</v>
      </c>
      <c r="J5" s="11">
        <f t="shared" ref="J5:J6" si="0">(20-H5)/20*100</f>
        <v>5</v>
      </c>
      <c r="K5" s="11">
        <f t="shared" ref="K5:K6" si="1" xml:space="preserve"> ((3/4*36+8)-(3/4*H5+8))/(3/4*36+8)*100</f>
        <v>36.428571428571423</v>
      </c>
    </row>
    <row r="6" spans="1:12">
      <c r="A6" s="15"/>
      <c r="B6" s="15"/>
      <c r="C6" s="9"/>
      <c r="D6" s="9"/>
      <c r="E6" s="9"/>
      <c r="F6" s="9"/>
      <c r="G6" s="15"/>
      <c r="H6" s="15"/>
      <c r="I6" s="15"/>
      <c r="J6" s="11"/>
      <c r="K6" s="11"/>
      <c r="L6" s="9"/>
    </row>
  </sheetData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F20" sqref="F20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1.35</v>
      </c>
      <c r="H2" s="9">
        <v>18</v>
      </c>
      <c r="I2" s="9">
        <v>1</v>
      </c>
      <c r="J2" s="9">
        <v>10</v>
      </c>
      <c r="K2" s="9">
        <v>38.57</v>
      </c>
      <c r="L2" s="9"/>
    </row>
    <row r="3" spans="1:12">
      <c r="A3" s="9" t="s">
        <v>44</v>
      </c>
      <c r="B3" s="9">
        <v>0.6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1.35</v>
      </c>
      <c r="H3" s="9">
        <v>18</v>
      </c>
      <c r="I3" s="9">
        <v>1</v>
      </c>
      <c r="J3" s="13">
        <v>0.1</v>
      </c>
      <c r="K3" s="13">
        <v>0.38569999999999999</v>
      </c>
    </row>
    <row r="4" spans="1:12" s="9" customFormat="1">
      <c r="A4" s="9" t="s">
        <v>92</v>
      </c>
      <c r="B4" s="9" t="s">
        <v>89</v>
      </c>
      <c r="C4" s="9" t="s">
        <v>28</v>
      </c>
      <c r="D4" s="9" t="s">
        <v>17</v>
      </c>
      <c r="E4" s="9" t="s">
        <v>17</v>
      </c>
      <c r="F4" s="9" t="s">
        <v>17</v>
      </c>
      <c r="G4" s="9">
        <v>1.35</v>
      </c>
      <c r="H4" s="9">
        <v>18</v>
      </c>
      <c r="I4" s="9">
        <v>1</v>
      </c>
      <c r="J4" s="11">
        <f t="shared" ref="J4:J5" si="0">(20-H4)/20*100</f>
        <v>10</v>
      </c>
      <c r="K4" s="11">
        <f t="shared" ref="K4:K5" si="1" xml:space="preserve"> ((3/4*36+8)-(3/4*H4+8))/(3/4*36+8)*100</f>
        <v>38.571428571428577</v>
      </c>
    </row>
    <row r="5" spans="1:12">
      <c r="A5" s="15"/>
      <c r="B5" s="9"/>
      <c r="C5" s="9"/>
      <c r="D5" s="9"/>
      <c r="E5" s="9"/>
      <c r="F5" s="9"/>
      <c r="G5" s="15"/>
      <c r="H5" s="15"/>
      <c r="I5" s="15"/>
      <c r="J5" s="11"/>
      <c r="K5" s="11"/>
      <c r="L5" s="9"/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F35" sqref="F3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1.35</v>
      </c>
      <c r="H2" s="9">
        <v>18</v>
      </c>
      <c r="I2" s="9">
        <v>1</v>
      </c>
      <c r="J2" s="9">
        <v>10</v>
      </c>
      <c r="K2" s="9">
        <v>38.57</v>
      </c>
    </row>
    <row r="3" spans="1:12">
      <c r="A3" s="9" t="s">
        <v>44</v>
      </c>
      <c r="B3" s="9">
        <v>0.6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1.35</v>
      </c>
      <c r="H3" s="9">
        <v>18</v>
      </c>
      <c r="I3" s="9">
        <v>1</v>
      </c>
      <c r="J3" s="13">
        <v>0.1</v>
      </c>
      <c r="K3" s="13">
        <v>0.38569999999999999</v>
      </c>
    </row>
    <row r="4" spans="1:12" s="21" customFormat="1">
      <c r="A4" s="21" t="s">
        <v>59</v>
      </c>
      <c r="B4" s="20">
        <v>0.59819999999999995</v>
      </c>
      <c r="C4" s="21" t="s">
        <v>38</v>
      </c>
      <c r="D4" s="21" t="s">
        <v>17</v>
      </c>
      <c r="E4" s="21" t="s">
        <v>38</v>
      </c>
      <c r="F4" s="21" t="s">
        <v>38</v>
      </c>
      <c r="G4" s="20">
        <v>1.3482000000000001</v>
      </c>
      <c r="H4" s="21">
        <v>17</v>
      </c>
      <c r="I4" s="21">
        <v>1</v>
      </c>
      <c r="J4" s="25">
        <f>(20-17)/20</f>
        <v>0.15</v>
      </c>
      <c r="K4" s="22">
        <v>0.40710000000000002</v>
      </c>
      <c r="L4" s="21" t="s">
        <v>35</v>
      </c>
    </row>
    <row r="5" spans="1:12" s="9" customFormat="1">
      <c r="A5" s="9" t="s">
        <v>92</v>
      </c>
      <c r="B5" s="9" t="s">
        <v>89</v>
      </c>
      <c r="C5" s="9" t="s">
        <v>28</v>
      </c>
      <c r="D5" s="9" t="s">
        <v>17</v>
      </c>
      <c r="E5" s="9" t="s">
        <v>17</v>
      </c>
      <c r="F5" s="9" t="s">
        <v>17</v>
      </c>
      <c r="G5" s="9">
        <v>1.35</v>
      </c>
      <c r="H5" s="9">
        <v>18</v>
      </c>
      <c r="I5" s="9">
        <v>1</v>
      </c>
      <c r="J5" s="11">
        <f t="shared" ref="J5" si="0">(20-H5)/20*100</f>
        <v>10</v>
      </c>
      <c r="K5" s="11">
        <f t="shared" ref="K5" si="1" xml:space="preserve"> ((3/4*36+8)-(3/4*H5+8))/(3/4*36+8)*100</f>
        <v>38.571428571428577</v>
      </c>
    </row>
    <row r="6" spans="1:12">
      <c r="A6" s="15"/>
      <c r="B6" s="15"/>
      <c r="C6" s="9"/>
      <c r="D6" s="9"/>
      <c r="E6" s="9"/>
      <c r="F6" s="9"/>
      <c r="G6" s="15"/>
      <c r="H6" s="15"/>
      <c r="I6" s="15"/>
      <c r="J6" s="11"/>
      <c r="K6" s="11"/>
      <c r="L6" s="9"/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I23" sqref="I23"/>
    </sheetView>
  </sheetViews>
  <sheetFormatPr defaultRowHeight="15"/>
  <cols>
    <col min="2" max="2" width="17" bestFit="1" customWidth="1"/>
    <col min="3" max="3" width="18.28515625" bestFit="1" customWidth="1"/>
    <col min="4" max="4" width="15.7109375" bestFit="1" customWidth="1"/>
    <col min="5" max="5" width="8.42578125" bestFit="1" customWidth="1"/>
    <col min="6" max="6" width="14.42578125" bestFit="1" customWidth="1"/>
    <col min="7" max="7" width="17" bestFit="1" customWidth="1"/>
    <col min="8" max="8" width="18.28515625" bestFit="1" customWidth="1"/>
    <col min="9" max="9" width="15.7109375" bestFit="1" customWidth="1"/>
    <col min="10" max="10" width="8.42578125" bestFit="1" customWidth="1"/>
    <col min="11" max="11" width="15.7109375" bestFit="1" customWidth="1"/>
    <col min="12" max="12" width="9.5703125" bestFit="1" customWidth="1"/>
  </cols>
  <sheetData>
    <row r="1" spans="1:12" s="8" customFormat="1" ht="67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47</v>
      </c>
      <c r="L1" s="7" t="s">
        <v>5</v>
      </c>
    </row>
    <row r="2" spans="1:12">
      <c r="A2" t="s">
        <v>48</v>
      </c>
      <c r="B2" s="9">
        <v>0.68</v>
      </c>
      <c r="C2" s="9" t="s">
        <v>49</v>
      </c>
      <c r="D2" s="9" t="s">
        <v>49</v>
      </c>
      <c r="E2" s="9" t="s">
        <v>49</v>
      </c>
      <c r="F2" s="9" t="s">
        <v>49</v>
      </c>
      <c r="G2" s="9">
        <v>1.39</v>
      </c>
      <c r="H2" s="9">
        <v>2.5</v>
      </c>
      <c r="I2" s="9">
        <v>1</v>
      </c>
      <c r="J2" s="13">
        <v>0.44440000000000002</v>
      </c>
      <c r="K2" s="13">
        <v>0.4</v>
      </c>
    </row>
    <row r="4" spans="1:12" ht="27.75" customHeight="1">
      <c r="A4" s="27" t="s">
        <v>50</v>
      </c>
      <c r="B4" s="27"/>
      <c r="C4" s="27"/>
      <c r="D4" s="27"/>
      <c r="E4" s="27"/>
    </row>
    <row r="8" spans="1:12">
      <c r="J8" s="16"/>
    </row>
  </sheetData>
  <mergeCells count="1">
    <mergeCell ref="A4:E4"/>
  </mergeCells>
  <phoneticPr fontId="6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2" sqref="C2"/>
    </sheetView>
  </sheetViews>
  <sheetFormatPr defaultRowHeight="15"/>
  <cols>
    <col min="2" max="2" width="17" bestFit="1" customWidth="1"/>
    <col min="3" max="3" width="18.28515625" bestFit="1" customWidth="1"/>
    <col min="4" max="4" width="15.7109375" bestFit="1" customWidth="1"/>
    <col min="5" max="5" width="8.42578125" bestFit="1" customWidth="1"/>
    <col min="6" max="6" width="14.42578125" bestFit="1" customWidth="1"/>
    <col min="7" max="7" width="17" bestFit="1" customWidth="1"/>
    <col min="8" max="8" width="18.28515625" bestFit="1" customWidth="1"/>
    <col min="9" max="9" width="15.7109375" bestFit="1" customWidth="1"/>
    <col min="10" max="10" width="8.42578125" bestFit="1" customWidth="1"/>
    <col min="11" max="11" width="13.28515625" bestFit="1" customWidth="1"/>
  </cols>
  <sheetData>
    <row r="1" spans="1:12" s="8" customFormat="1" ht="67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47</v>
      </c>
      <c r="L1" s="7" t="s">
        <v>5</v>
      </c>
    </row>
    <row r="2" spans="1:12">
      <c r="A2" t="s">
        <v>48</v>
      </c>
      <c r="B2" s="9">
        <v>0.82</v>
      </c>
      <c r="C2" s="9" t="s">
        <v>49</v>
      </c>
      <c r="D2" s="9" t="s">
        <v>49</v>
      </c>
      <c r="E2" s="9" t="s">
        <v>49</v>
      </c>
      <c r="F2" s="9" t="s">
        <v>49</v>
      </c>
      <c r="G2" s="9">
        <v>1.61</v>
      </c>
      <c r="H2" s="9">
        <v>0.5</v>
      </c>
      <c r="I2" s="9">
        <v>1</v>
      </c>
      <c r="J2" s="13">
        <v>0.88890000000000002</v>
      </c>
      <c r="K2" s="13">
        <f>5/7.5</f>
        <v>0.66666666666666663</v>
      </c>
    </row>
    <row r="4" spans="1:12" ht="26.25" customHeight="1">
      <c r="A4" s="27" t="s">
        <v>50</v>
      </c>
      <c r="B4" s="27"/>
      <c r="C4" s="27"/>
      <c r="D4" s="27"/>
      <c r="E4" s="27"/>
    </row>
  </sheetData>
  <mergeCells count="1">
    <mergeCell ref="A4:E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Version Control</vt:lpstr>
      <vt:lpstr>DL Scenario 1</vt:lpstr>
      <vt:lpstr>DL Scenario 2</vt:lpstr>
      <vt:lpstr>DL Scenario 3</vt:lpstr>
      <vt:lpstr>DL Scenario 4</vt:lpstr>
      <vt:lpstr>DL Scenario 5</vt:lpstr>
      <vt:lpstr>DL Scenario 6</vt:lpstr>
      <vt:lpstr>DL Scenario 7</vt:lpstr>
      <vt:lpstr>DL Scenario 8</vt:lpstr>
      <vt:lpstr>DL Scenario 9</vt:lpstr>
      <vt:lpstr>DL Scenario 10</vt:lpstr>
      <vt:lpstr>DL Scenario 11</vt:lpstr>
      <vt:lpstr>DL Scenario 12</vt:lpstr>
      <vt:lpstr>DL Scenario 13</vt:lpstr>
      <vt:lpstr>DL Scenario 14</vt:lpstr>
      <vt:lpstr>DL Scenario 15</vt:lpstr>
      <vt:lpstr>DL Scenario 16</vt:lpstr>
      <vt:lpstr>DL Scenario 17</vt:lpstr>
      <vt:lpstr>DL Scenario 18</vt:lpstr>
      <vt:lpstr>DL Scenario 19</vt:lpstr>
      <vt:lpstr>DL Scenario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mediatek</cp:lastModifiedBy>
  <dcterms:created xsi:type="dcterms:W3CDTF">2019-02-18T06:05:45Z</dcterms:created>
  <dcterms:modified xsi:type="dcterms:W3CDTF">2019-02-21T19:32:18Z</dcterms:modified>
</cp:coreProperties>
</file>